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Poľnohospodárske družstvo Bzince pod Javorinou\VO\Žľab\SP\"/>
    </mc:Choice>
  </mc:AlternateContent>
  <xr:revisionPtr revIDLastSave="0" documentId="8_{C4F447F1-8D3B-48F2-8F78-D2A3AB359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1170823K - Betónový nadz..." sheetId="2" r:id="rId2"/>
    <sheet name="111708SO02 - SO 02 Spevne..." sheetId="3" r:id="rId3"/>
    <sheet name="111708SO03 - Kanalizácia ..." sheetId="4" r:id="rId4"/>
  </sheets>
  <definedNames>
    <definedName name="_xlnm._FilterDatabase" localSheetId="1" hidden="1">'11170823K - Betónový nadz...'!$C$118:$L$164</definedName>
    <definedName name="_xlnm._FilterDatabase" localSheetId="2" hidden="1">'111708SO02 - SO 02 Spevne...'!$C$121:$L$142</definedName>
    <definedName name="_xlnm._FilterDatabase" localSheetId="3" hidden="1">'111708SO03 - Kanalizácia ...'!$C$122:$L$155</definedName>
    <definedName name="_xlnm.Print_Titles" localSheetId="1">'11170823K - Betónový nadz...'!$118:$118</definedName>
    <definedName name="_xlnm.Print_Titles" localSheetId="2">'111708SO02 - SO 02 Spevne...'!$121:$121</definedName>
    <definedName name="_xlnm.Print_Titles" localSheetId="3">'111708SO03 - Kanalizácia ...'!$122:$122</definedName>
    <definedName name="_xlnm.Print_Titles" localSheetId="0">'Rekapitulácia stavby'!$92:$92</definedName>
    <definedName name="_xlnm.Print_Area" localSheetId="1">'11170823K - Betónový nadz...'!$C$4:$K$39,'11170823K - Betónový nadz...'!$C$44:$K$76,'11170823K - Betónový nadz...'!$C$82:$K$102,'11170823K - Betónový nadz...'!$C$108:$L$164</definedName>
    <definedName name="_xlnm.Print_Area" localSheetId="2">'111708SO02 - SO 02 Spevne...'!$C$4:$K$41,'111708SO02 - SO 02 Spevne...'!$C$45:$K$76,'111708SO02 - SO 02 Spevne...'!$C$82:$K$103,'111708SO02 - SO 02 Spevne...'!$C$109:$L$142</definedName>
    <definedName name="_xlnm.Print_Area" localSheetId="3">'111708SO03 - Kanalizácia ...'!$C$4:$K$41,'111708SO03 - Kanalizácia ...'!$C$45:$K$76,'111708SO03 - Kanalizácia ...'!$C$82:$K$104,'111708SO03 - Kanalizácia ...'!$C$110:$L$155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4" l="1"/>
  <c r="F91" i="4"/>
  <c r="F63" i="4"/>
  <c r="F118" i="3"/>
  <c r="F91" i="3"/>
  <c r="F63" i="3"/>
  <c r="F115" i="2"/>
  <c r="F89" i="2"/>
  <c r="F63" i="2"/>
  <c r="L88" i="1"/>
  <c r="E111" i="2"/>
  <c r="K39" i="4"/>
  <c r="K38" i="4"/>
  <c r="BA97" i="1"/>
  <c r="K37" i="4"/>
  <c r="AZ97" i="1"/>
  <c r="BI155" i="4"/>
  <c r="BH155" i="4"/>
  <c r="BG155" i="4"/>
  <c r="BE155" i="4"/>
  <c r="R155" i="4"/>
  <c r="R154" i="4" s="1"/>
  <c r="J103" i="4" s="1"/>
  <c r="Q155" i="4"/>
  <c r="Q154" i="4" s="1"/>
  <c r="I103" i="4" s="1"/>
  <c r="X155" i="4"/>
  <c r="X154" i="4"/>
  <c r="V155" i="4"/>
  <c r="V154" i="4" s="1"/>
  <c r="T155" i="4"/>
  <c r="T154" i="4" s="1"/>
  <c r="P155" i="4"/>
  <c r="K155" i="4" s="1"/>
  <c r="BF155" i="4" s="1"/>
  <c r="BI153" i="4"/>
  <c r="BH153" i="4"/>
  <c r="BG153" i="4"/>
  <c r="BE153" i="4"/>
  <c r="R153" i="4"/>
  <c r="Q153" i="4"/>
  <c r="X153" i="4"/>
  <c r="V153" i="4"/>
  <c r="T153" i="4"/>
  <c r="P153" i="4"/>
  <c r="K153" i="4" s="1"/>
  <c r="BF153" i="4" s="1"/>
  <c r="BI152" i="4"/>
  <c r="BH152" i="4"/>
  <c r="BG152" i="4"/>
  <c r="BE152" i="4"/>
  <c r="R152" i="4"/>
  <c r="Q152" i="4"/>
  <c r="X152" i="4"/>
  <c r="V152" i="4"/>
  <c r="T152" i="4"/>
  <c r="P152" i="4"/>
  <c r="BK152" i="4" s="1"/>
  <c r="BI151" i="4"/>
  <c r="BH151" i="4"/>
  <c r="BG151" i="4"/>
  <c r="BE151" i="4"/>
  <c r="R151" i="4"/>
  <c r="Q151" i="4"/>
  <c r="X151" i="4"/>
  <c r="V151" i="4"/>
  <c r="T151" i="4"/>
  <c r="P151" i="4"/>
  <c r="K151" i="4" s="1"/>
  <c r="BF151" i="4" s="1"/>
  <c r="BK151" i="4"/>
  <c r="BI150" i="4"/>
  <c r="BH150" i="4"/>
  <c r="BG150" i="4"/>
  <c r="BE150" i="4"/>
  <c r="R150" i="4"/>
  <c r="Q150" i="4"/>
  <c r="X150" i="4"/>
  <c r="V150" i="4"/>
  <c r="T150" i="4"/>
  <c r="P150" i="4"/>
  <c r="BK150" i="4" s="1"/>
  <c r="BI149" i="4"/>
  <c r="BH149" i="4"/>
  <c r="BG149" i="4"/>
  <c r="BE149" i="4"/>
  <c r="R149" i="4"/>
  <c r="Q149" i="4"/>
  <c r="X149" i="4"/>
  <c r="V149" i="4"/>
  <c r="V148" i="4" s="1"/>
  <c r="T149" i="4"/>
  <c r="P149" i="4"/>
  <c r="BK149" i="4" s="1"/>
  <c r="BI147" i="4"/>
  <c r="BH147" i="4"/>
  <c r="BG147" i="4"/>
  <c r="BE147" i="4"/>
  <c r="R147" i="4"/>
  <c r="Q147" i="4"/>
  <c r="X147" i="4"/>
  <c r="V147" i="4"/>
  <c r="T147" i="4"/>
  <c r="P147" i="4"/>
  <c r="BK147" i="4" s="1"/>
  <c r="BI146" i="4"/>
  <c r="BH146" i="4"/>
  <c r="BG146" i="4"/>
  <c r="BE146" i="4"/>
  <c r="R146" i="4"/>
  <c r="Q146" i="4"/>
  <c r="X146" i="4"/>
  <c r="V146" i="4"/>
  <c r="T146" i="4"/>
  <c r="P146" i="4"/>
  <c r="K146" i="4" s="1"/>
  <c r="BF146" i="4" s="1"/>
  <c r="BI145" i="4"/>
  <c r="BH145" i="4"/>
  <c r="BG145" i="4"/>
  <c r="BE145" i="4"/>
  <c r="R145" i="4"/>
  <c r="Q145" i="4"/>
  <c r="X145" i="4"/>
  <c r="V145" i="4"/>
  <c r="T145" i="4"/>
  <c r="P145" i="4"/>
  <c r="BK145" i="4" s="1"/>
  <c r="BI144" i="4"/>
  <c r="BH144" i="4"/>
  <c r="BG144" i="4"/>
  <c r="BE144" i="4"/>
  <c r="R144" i="4"/>
  <c r="Q144" i="4"/>
  <c r="X144" i="4"/>
  <c r="V144" i="4"/>
  <c r="T144" i="4"/>
  <c r="P144" i="4"/>
  <c r="K144" i="4" s="1"/>
  <c r="BF144" i="4" s="1"/>
  <c r="BI143" i="4"/>
  <c r="BH143" i="4"/>
  <c r="BG143" i="4"/>
  <c r="BE143" i="4"/>
  <c r="R143" i="4"/>
  <c r="Q143" i="4"/>
  <c r="X143" i="4"/>
  <c r="V143" i="4"/>
  <c r="T143" i="4"/>
  <c r="P143" i="4"/>
  <c r="K143" i="4" s="1"/>
  <c r="BF143" i="4" s="1"/>
  <c r="BI142" i="4"/>
  <c r="BH142" i="4"/>
  <c r="BG142" i="4"/>
  <c r="BE142" i="4"/>
  <c r="R142" i="4"/>
  <c r="Q142" i="4"/>
  <c r="X142" i="4"/>
  <c r="V142" i="4"/>
  <c r="T142" i="4"/>
  <c r="P142" i="4"/>
  <c r="K142" i="4" s="1"/>
  <c r="BF142" i="4" s="1"/>
  <c r="BI141" i="4"/>
  <c r="BH141" i="4"/>
  <c r="BG141" i="4"/>
  <c r="BE141" i="4"/>
  <c r="R141" i="4"/>
  <c r="Q141" i="4"/>
  <c r="X141" i="4"/>
  <c r="V141" i="4"/>
  <c r="T141" i="4"/>
  <c r="P141" i="4"/>
  <c r="BK141" i="4" s="1"/>
  <c r="BI140" i="4"/>
  <c r="BH140" i="4"/>
  <c r="BG140" i="4"/>
  <c r="BE140" i="4"/>
  <c r="R140" i="4"/>
  <c r="Q140" i="4"/>
  <c r="X140" i="4"/>
  <c r="V140" i="4"/>
  <c r="T140" i="4"/>
  <c r="P140" i="4"/>
  <c r="BK140" i="4" s="1"/>
  <c r="BI139" i="4"/>
  <c r="BH139" i="4"/>
  <c r="BG139" i="4"/>
  <c r="BE139" i="4"/>
  <c r="R139" i="4"/>
  <c r="Q139" i="4"/>
  <c r="X139" i="4"/>
  <c r="V139" i="4"/>
  <c r="T139" i="4"/>
  <c r="P139" i="4"/>
  <c r="BK139" i="4" s="1"/>
  <c r="BI138" i="4"/>
  <c r="BH138" i="4"/>
  <c r="BG138" i="4"/>
  <c r="BE138" i="4"/>
  <c r="R138" i="4"/>
  <c r="Q138" i="4"/>
  <c r="X138" i="4"/>
  <c r="V138" i="4"/>
  <c r="T138" i="4"/>
  <c r="P138" i="4"/>
  <c r="BK138" i="4" s="1"/>
  <c r="BI137" i="4"/>
  <c r="BH137" i="4"/>
  <c r="BG137" i="4"/>
  <c r="BE137" i="4"/>
  <c r="R137" i="4"/>
  <c r="Q137" i="4"/>
  <c r="X137" i="4"/>
  <c r="V137" i="4"/>
  <c r="T137" i="4"/>
  <c r="P137" i="4"/>
  <c r="K137" i="4" s="1"/>
  <c r="BF137" i="4" s="1"/>
  <c r="BI136" i="4"/>
  <c r="BH136" i="4"/>
  <c r="BG136" i="4"/>
  <c r="BE136" i="4"/>
  <c r="R136" i="4"/>
  <c r="Q136" i="4"/>
  <c r="X136" i="4"/>
  <c r="V136" i="4"/>
  <c r="T136" i="4"/>
  <c r="P136" i="4"/>
  <c r="BK136" i="4" s="1"/>
  <c r="BI134" i="4"/>
  <c r="BH134" i="4"/>
  <c r="BG134" i="4"/>
  <c r="BE134" i="4"/>
  <c r="R134" i="4"/>
  <c r="R133" i="4" s="1"/>
  <c r="J100" i="4" s="1"/>
  <c r="Q134" i="4"/>
  <c r="Q133" i="4" s="1"/>
  <c r="I100" i="4" s="1"/>
  <c r="X134" i="4"/>
  <c r="X133" i="4" s="1"/>
  <c r="V134" i="4"/>
  <c r="V133" i="4" s="1"/>
  <c r="T134" i="4"/>
  <c r="T133" i="4" s="1"/>
  <c r="P134" i="4"/>
  <c r="BK134" i="4" s="1"/>
  <c r="BK133" i="4" s="1"/>
  <c r="K133" i="4" s="1"/>
  <c r="K100" i="4" s="1"/>
  <c r="BI132" i="4"/>
  <c r="BH132" i="4"/>
  <c r="BG132" i="4"/>
  <c r="BE132" i="4"/>
  <c r="R132" i="4"/>
  <c r="Q132" i="4"/>
  <c r="X132" i="4"/>
  <c r="V132" i="4"/>
  <c r="T132" i="4"/>
  <c r="P132" i="4"/>
  <c r="K132" i="4" s="1"/>
  <c r="BF132" i="4" s="1"/>
  <c r="BI131" i="4"/>
  <c r="BH131" i="4"/>
  <c r="BG131" i="4"/>
  <c r="BE131" i="4"/>
  <c r="R131" i="4"/>
  <c r="Q131" i="4"/>
  <c r="Q130" i="4" s="1"/>
  <c r="I99" i="4" s="1"/>
  <c r="X131" i="4"/>
  <c r="X130" i="4" s="1"/>
  <c r="V131" i="4"/>
  <c r="V130" i="4" s="1"/>
  <c r="T131" i="4"/>
  <c r="T130" i="4" s="1"/>
  <c r="P131" i="4"/>
  <c r="K131" i="4" s="1"/>
  <c r="BF131" i="4" s="1"/>
  <c r="BK131" i="4"/>
  <c r="BI129" i="4"/>
  <c r="BH129" i="4"/>
  <c r="BG129" i="4"/>
  <c r="BE129" i="4"/>
  <c r="R129" i="4"/>
  <c r="Q129" i="4"/>
  <c r="X129" i="4"/>
  <c r="V129" i="4"/>
  <c r="T129" i="4"/>
  <c r="P129" i="4"/>
  <c r="K129" i="4" s="1"/>
  <c r="BF129" i="4" s="1"/>
  <c r="BI128" i="4"/>
  <c r="BH128" i="4"/>
  <c r="BG128" i="4"/>
  <c r="BE128" i="4"/>
  <c r="R128" i="4"/>
  <c r="Q128" i="4"/>
  <c r="X128" i="4"/>
  <c r="V128" i="4"/>
  <c r="V125" i="4" s="1"/>
  <c r="T128" i="4"/>
  <c r="P128" i="4"/>
  <c r="K128" i="4" s="1"/>
  <c r="BF128" i="4" s="1"/>
  <c r="BI127" i="4"/>
  <c r="BH127" i="4"/>
  <c r="BG127" i="4"/>
  <c r="BE127" i="4"/>
  <c r="R127" i="4"/>
  <c r="Q127" i="4"/>
  <c r="X127" i="4"/>
  <c r="X125" i="4" s="1"/>
  <c r="V127" i="4"/>
  <c r="T127" i="4"/>
  <c r="P127" i="4"/>
  <c r="K127" i="4" s="1"/>
  <c r="BF127" i="4" s="1"/>
  <c r="BI126" i="4"/>
  <c r="BH126" i="4"/>
  <c r="BG126" i="4"/>
  <c r="BE126" i="4"/>
  <c r="R126" i="4"/>
  <c r="Q126" i="4"/>
  <c r="X126" i="4"/>
  <c r="V126" i="4"/>
  <c r="T126" i="4"/>
  <c r="P126" i="4"/>
  <c r="BK126" i="4" s="1"/>
  <c r="F117" i="4"/>
  <c r="E115" i="4"/>
  <c r="F89" i="4"/>
  <c r="E87" i="4"/>
  <c r="J24" i="4"/>
  <c r="E24" i="4"/>
  <c r="J23" i="4"/>
  <c r="J21" i="4"/>
  <c r="E21" i="4"/>
  <c r="J20" i="4"/>
  <c r="J18" i="4"/>
  <c r="E18" i="4"/>
  <c r="F92" i="4" s="1"/>
  <c r="J17" i="4"/>
  <c r="J15" i="4"/>
  <c r="E15" i="4"/>
  <c r="J14" i="4"/>
  <c r="J12" i="4"/>
  <c r="J117" i="4" s="1"/>
  <c r="E7" i="4"/>
  <c r="E85" i="4" s="1"/>
  <c r="K39" i="3"/>
  <c r="K38" i="3"/>
  <c r="BA96" i="1" s="1"/>
  <c r="K37" i="3"/>
  <c r="AZ96" i="1" s="1"/>
  <c r="BI142" i="3"/>
  <c r="BH142" i="3"/>
  <c r="BG142" i="3"/>
  <c r="BE142" i="3"/>
  <c r="R142" i="3"/>
  <c r="R141" i="3" s="1"/>
  <c r="J102" i="3" s="1"/>
  <c r="Q142" i="3"/>
  <c r="Q141" i="3" s="1"/>
  <c r="I102" i="3" s="1"/>
  <c r="X142" i="3"/>
  <c r="X141" i="3" s="1"/>
  <c r="V142" i="3"/>
  <c r="V141" i="3" s="1"/>
  <c r="T142" i="3"/>
  <c r="T141" i="3" s="1"/>
  <c r="P142" i="3"/>
  <c r="BK142" i="3" s="1"/>
  <c r="BK141" i="3" s="1"/>
  <c r="K141" i="3" s="1"/>
  <c r="K102" i="3" s="1"/>
  <c r="K142" i="3"/>
  <c r="BF142" i="3" s="1"/>
  <c r="BI140" i="3"/>
  <c r="BH140" i="3"/>
  <c r="BG140" i="3"/>
  <c r="BE140" i="3"/>
  <c r="R140" i="3"/>
  <c r="Q140" i="3"/>
  <c r="X140" i="3"/>
  <c r="V140" i="3"/>
  <c r="T140" i="3"/>
  <c r="P140" i="3"/>
  <c r="K140" i="3" s="1"/>
  <c r="BF140" i="3" s="1"/>
  <c r="BI139" i="3"/>
  <c r="BH139" i="3"/>
  <c r="BG139" i="3"/>
  <c r="BE139" i="3"/>
  <c r="R139" i="3"/>
  <c r="Q139" i="3"/>
  <c r="X139" i="3"/>
  <c r="V139" i="3"/>
  <c r="T139" i="3"/>
  <c r="P139" i="3"/>
  <c r="K139" i="3" s="1"/>
  <c r="BF139" i="3" s="1"/>
  <c r="BI138" i="3"/>
  <c r="BH138" i="3"/>
  <c r="BG138" i="3"/>
  <c r="BE138" i="3"/>
  <c r="R138" i="3"/>
  <c r="Q138" i="3"/>
  <c r="X138" i="3"/>
  <c r="V138" i="3"/>
  <c r="T138" i="3"/>
  <c r="P138" i="3"/>
  <c r="K138" i="3" s="1"/>
  <c r="BF138" i="3" s="1"/>
  <c r="BI137" i="3"/>
  <c r="BH137" i="3"/>
  <c r="BG137" i="3"/>
  <c r="BE137" i="3"/>
  <c r="R137" i="3"/>
  <c r="Q137" i="3"/>
  <c r="X137" i="3"/>
  <c r="V137" i="3"/>
  <c r="T137" i="3"/>
  <c r="P137" i="3"/>
  <c r="BK137" i="3" s="1"/>
  <c r="BI136" i="3"/>
  <c r="BH136" i="3"/>
  <c r="BG136" i="3"/>
  <c r="BE136" i="3"/>
  <c r="R136" i="3"/>
  <c r="Q136" i="3"/>
  <c r="X136" i="3"/>
  <c r="V136" i="3"/>
  <c r="T136" i="3"/>
  <c r="P136" i="3"/>
  <c r="K136" i="3" s="1"/>
  <c r="BF136" i="3" s="1"/>
  <c r="BI135" i="3"/>
  <c r="BH135" i="3"/>
  <c r="BG135" i="3"/>
  <c r="BE135" i="3"/>
  <c r="R135" i="3"/>
  <c r="Q135" i="3"/>
  <c r="X135" i="3"/>
  <c r="V135" i="3"/>
  <c r="V134" i="3" s="1"/>
  <c r="T135" i="3"/>
  <c r="T134" i="3"/>
  <c r="P135" i="3"/>
  <c r="K135" i="3" s="1"/>
  <c r="BF135" i="3" s="1"/>
  <c r="BI133" i="3"/>
  <c r="BH133" i="3"/>
  <c r="BG133" i="3"/>
  <c r="BE133" i="3"/>
  <c r="R133" i="3"/>
  <c r="Q133" i="3"/>
  <c r="X133" i="3"/>
  <c r="V133" i="3"/>
  <c r="T133" i="3"/>
  <c r="P133" i="3"/>
  <c r="K133" i="3" s="1"/>
  <c r="BF133" i="3" s="1"/>
  <c r="BI132" i="3"/>
  <c r="BH132" i="3"/>
  <c r="BG132" i="3"/>
  <c r="BE132" i="3"/>
  <c r="R132" i="3"/>
  <c r="Q132" i="3"/>
  <c r="X132" i="3"/>
  <c r="V132" i="3"/>
  <c r="T132" i="3"/>
  <c r="P132" i="3"/>
  <c r="BK132" i="3" s="1"/>
  <c r="BI131" i="3"/>
  <c r="BH131" i="3"/>
  <c r="BG131" i="3"/>
  <c r="BE131" i="3"/>
  <c r="R131" i="3"/>
  <c r="Q131" i="3"/>
  <c r="X131" i="3"/>
  <c r="V131" i="3"/>
  <c r="V130" i="3" s="1"/>
  <c r="T131" i="3"/>
  <c r="T130" i="3" s="1"/>
  <c r="P131" i="3"/>
  <c r="BK131" i="3" s="1"/>
  <c r="BI129" i="3"/>
  <c r="BH129" i="3"/>
  <c r="BG129" i="3"/>
  <c r="BE129" i="3"/>
  <c r="R129" i="3"/>
  <c r="R128" i="3" s="1"/>
  <c r="J99" i="3" s="1"/>
  <c r="Q129" i="3"/>
  <c r="Q128" i="3" s="1"/>
  <c r="I99" i="3" s="1"/>
  <c r="X129" i="3"/>
  <c r="X128" i="3" s="1"/>
  <c r="V129" i="3"/>
  <c r="V128" i="3" s="1"/>
  <c r="T129" i="3"/>
  <c r="T128" i="3"/>
  <c r="P129" i="3"/>
  <c r="K129" i="3" s="1"/>
  <c r="BF129" i="3" s="1"/>
  <c r="BI127" i="3"/>
  <c r="BH127" i="3"/>
  <c r="BG127" i="3"/>
  <c r="BE127" i="3"/>
  <c r="R127" i="3"/>
  <c r="Q127" i="3"/>
  <c r="X127" i="3"/>
  <c r="V127" i="3"/>
  <c r="T127" i="3"/>
  <c r="P127" i="3"/>
  <c r="K127" i="3" s="1"/>
  <c r="BF127" i="3" s="1"/>
  <c r="BI126" i="3"/>
  <c r="BH126" i="3"/>
  <c r="BG126" i="3"/>
  <c r="BE126" i="3"/>
  <c r="R126" i="3"/>
  <c r="Q126" i="3"/>
  <c r="X126" i="3"/>
  <c r="V126" i="3"/>
  <c r="T126" i="3"/>
  <c r="P126" i="3"/>
  <c r="BK126" i="3" s="1"/>
  <c r="BI125" i="3"/>
  <c r="BH125" i="3"/>
  <c r="BG125" i="3"/>
  <c r="BE125" i="3"/>
  <c r="R125" i="3"/>
  <c r="R124" i="3" s="1"/>
  <c r="Q125" i="3"/>
  <c r="X125" i="3"/>
  <c r="X124" i="3" s="1"/>
  <c r="V125" i="3"/>
  <c r="V124" i="3" s="1"/>
  <c r="T125" i="3"/>
  <c r="P125" i="3"/>
  <c r="BK125" i="3" s="1"/>
  <c r="F116" i="3"/>
  <c r="E114" i="3"/>
  <c r="F89" i="3"/>
  <c r="E87" i="3"/>
  <c r="J24" i="3"/>
  <c r="E24" i="3"/>
  <c r="J23" i="3"/>
  <c r="J21" i="3"/>
  <c r="E21" i="3"/>
  <c r="J20" i="3"/>
  <c r="J18" i="3"/>
  <c r="E18" i="3"/>
  <c r="F119" i="3" s="1"/>
  <c r="J17" i="3"/>
  <c r="J15" i="3"/>
  <c r="E15" i="3"/>
  <c r="J14" i="3"/>
  <c r="J12" i="3"/>
  <c r="J116" i="3" s="1"/>
  <c r="E7" i="3"/>
  <c r="E85" i="3" s="1"/>
  <c r="K37" i="2"/>
  <c r="K36" i="2"/>
  <c r="BA95" i="1" s="1"/>
  <c r="K35" i="2"/>
  <c r="AZ95" i="1" s="1"/>
  <c r="BI164" i="2"/>
  <c r="BH164" i="2"/>
  <c r="BG164" i="2"/>
  <c r="BE164" i="2"/>
  <c r="R164" i="2"/>
  <c r="R163" i="2" s="1"/>
  <c r="J101" i="2" s="1"/>
  <c r="Q164" i="2"/>
  <c r="Q163" i="2" s="1"/>
  <c r="I101" i="2" s="1"/>
  <c r="X164" i="2"/>
  <c r="X163" i="2" s="1"/>
  <c r="V164" i="2"/>
  <c r="V163" i="2" s="1"/>
  <c r="T164" i="2"/>
  <c r="T163" i="2" s="1"/>
  <c r="P164" i="2"/>
  <c r="BK164" i="2" s="1"/>
  <c r="BK163" i="2" s="1"/>
  <c r="K163" i="2" s="1"/>
  <c r="K101" i="2" s="1"/>
  <c r="BI162" i="2"/>
  <c r="BH162" i="2"/>
  <c r="BG162" i="2"/>
  <c r="BE162" i="2"/>
  <c r="R162" i="2"/>
  <c r="Q162" i="2"/>
  <c r="X162" i="2"/>
  <c r="V162" i="2"/>
  <c r="T162" i="2"/>
  <c r="P162" i="2"/>
  <c r="BK162" i="2" s="1"/>
  <c r="BI161" i="2"/>
  <c r="BH161" i="2"/>
  <c r="BG161" i="2"/>
  <c r="BE161" i="2"/>
  <c r="R161" i="2"/>
  <c r="Q161" i="2"/>
  <c r="X161" i="2"/>
  <c r="V161" i="2"/>
  <c r="T161" i="2"/>
  <c r="P161" i="2"/>
  <c r="K161" i="2" s="1"/>
  <c r="BF161" i="2" s="1"/>
  <c r="BI160" i="2"/>
  <c r="BH160" i="2"/>
  <c r="BG160" i="2"/>
  <c r="BE160" i="2"/>
  <c r="R160" i="2"/>
  <c r="Q160" i="2"/>
  <c r="X160" i="2"/>
  <c r="V160" i="2"/>
  <c r="T160" i="2"/>
  <c r="P160" i="2"/>
  <c r="K160" i="2" s="1"/>
  <c r="BF160" i="2" s="1"/>
  <c r="BI159" i="2"/>
  <c r="BH159" i="2"/>
  <c r="BG159" i="2"/>
  <c r="BE159" i="2"/>
  <c r="R159" i="2"/>
  <c r="Q159" i="2"/>
  <c r="X159" i="2"/>
  <c r="V159" i="2"/>
  <c r="T159" i="2"/>
  <c r="P159" i="2"/>
  <c r="K159" i="2" s="1"/>
  <c r="BF159" i="2" s="1"/>
  <c r="BI158" i="2"/>
  <c r="BH158" i="2"/>
  <c r="BG158" i="2"/>
  <c r="BE158" i="2"/>
  <c r="R158" i="2"/>
  <c r="Q158" i="2"/>
  <c r="X158" i="2"/>
  <c r="V158" i="2"/>
  <c r="T158" i="2"/>
  <c r="P158" i="2"/>
  <c r="BK158" i="2" s="1"/>
  <c r="BI157" i="2"/>
  <c r="BH157" i="2"/>
  <c r="BG157" i="2"/>
  <c r="BE157" i="2"/>
  <c r="R157" i="2"/>
  <c r="Q157" i="2"/>
  <c r="X157" i="2"/>
  <c r="X155" i="2" s="1"/>
  <c r="V157" i="2"/>
  <c r="T157" i="2"/>
  <c r="P157" i="2"/>
  <c r="BK157" i="2" s="1"/>
  <c r="BI156" i="2"/>
  <c r="BH156" i="2"/>
  <c r="BG156" i="2"/>
  <c r="BE156" i="2"/>
  <c r="R156" i="2"/>
  <c r="Q156" i="2"/>
  <c r="X156" i="2"/>
  <c r="V156" i="2"/>
  <c r="T156" i="2"/>
  <c r="P156" i="2"/>
  <c r="BK156" i="2" s="1"/>
  <c r="BI154" i="2"/>
  <c r="BH154" i="2"/>
  <c r="BG154" i="2"/>
  <c r="BE154" i="2"/>
  <c r="R154" i="2"/>
  <c r="Q154" i="2"/>
  <c r="X154" i="2"/>
  <c r="V154" i="2"/>
  <c r="T154" i="2"/>
  <c r="P154" i="2"/>
  <c r="K154" i="2" s="1"/>
  <c r="BF154" i="2" s="1"/>
  <c r="BI153" i="2"/>
  <c r="BH153" i="2"/>
  <c r="BG153" i="2"/>
  <c r="BE153" i="2"/>
  <c r="R153" i="2"/>
  <c r="Q153" i="2"/>
  <c r="X153" i="2"/>
  <c r="V153" i="2"/>
  <c r="T153" i="2"/>
  <c r="P153" i="2"/>
  <c r="K153" i="2" s="1"/>
  <c r="BF153" i="2" s="1"/>
  <c r="BI152" i="2"/>
  <c r="BH152" i="2"/>
  <c r="BG152" i="2"/>
  <c r="BE152" i="2"/>
  <c r="R152" i="2"/>
  <c r="Q152" i="2"/>
  <c r="X152" i="2"/>
  <c r="V152" i="2"/>
  <c r="T152" i="2"/>
  <c r="P152" i="2"/>
  <c r="K152" i="2" s="1"/>
  <c r="BF152" i="2" s="1"/>
  <c r="BI151" i="2"/>
  <c r="BH151" i="2"/>
  <c r="BG151" i="2"/>
  <c r="BE151" i="2"/>
  <c r="R151" i="2"/>
  <c r="Q151" i="2"/>
  <c r="X151" i="2"/>
  <c r="V151" i="2"/>
  <c r="T151" i="2"/>
  <c r="P151" i="2"/>
  <c r="BK151" i="2" s="1"/>
  <c r="BI150" i="2"/>
  <c r="BH150" i="2"/>
  <c r="BG150" i="2"/>
  <c r="BE150" i="2"/>
  <c r="R150" i="2"/>
  <c r="Q150" i="2"/>
  <c r="X150" i="2"/>
  <c r="V150" i="2"/>
  <c r="T150" i="2"/>
  <c r="P150" i="2"/>
  <c r="K150" i="2" s="1"/>
  <c r="BF150" i="2" s="1"/>
  <c r="BI149" i="2"/>
  <c r="BH149" i="2"/>
  <c r="BG149" i="2"/>
  <c r="BE149" i="2"/>
  <c r="R149" i="2"/>
  <c r="Q149" i="2"/>
  <c r="X149" i="2"/>
  <c r="V149" i="2"/>
  <c r="T149" i="2"/>
  <c r="P149" i="2"/>
  <c r="BK149" i="2" s="1"/>
  <c r="BI148" i="2"/>
  <c r="BH148" i="2"/>
  <c r="BG148" i="2"/>
  <c r="BE148" i="2"/>
  <c r="R148" i="2"/>
  <c r="Q148" i="2"/>
  <c r="X148" i="2"/>
  <c r="V148" i="2"/>
  <c r="T148" i="2"/>
  <c r="P148" i="2"/>
  <c r="BK148" i="2" s="1"/>
  <c r="BI146" i="2"/>
  <c r="BH146" i="2"/>
  <c r="BG146" i="2"/>
  <c r="BE146" i="2"/>
  <c r="R146" i="2"/>
  <c r="Q146" i="2"/>
  <c r="X146" i="2"/>
  <c r="V146" i="2"/>
  <c r="T146" i="2"/>
  <c r="P146" i="2"/>
  <c r="BK146" i="2" s="1"/>
  <c r="BI145" i="2"/>
  <c r="BH145" i="2"/>
  <c r="BG145" i="2"/>
  <c r="BE145" i="2"/>
  <c r="R145" i="2"/>
  <c r="Q145" i="2"/>
  <c r="X145" i="2"/>
  <c r="V145" i="2"/>
  <c r="T145" i="2"/>
  <c r="P145" i="2"/>
  <c r="BK145" i="2" s="1"/>
  <c r="BI144" i="2"/>
  <c r="BH144" i="2"/>
  <c r="BG144" i="2"/>
  <c r="BE144" i="2"/>
  <c r="R144" i="2"/>
  <c r="Q144" i="2"/>
  <c r="X144" i="2"/>
  <c r="V144" i="2"/>
  <c r="T144" i="2"/>
  <c r="P144" i="2"/>
  <c r="K144" i="2" s="1"/>
  <c r="BF144" i="2" s="1"/>
  <c r="BI143" i="2"/>
  <c r="BH143" i="2"/>
  <c r="BG143" i="2"/>
  <c r="BE143" i="2"/>
  <c r="R143" i="2"/>
  <c r="Q143" i="2"/>
  <c r="X143" i="2"/>
  <c r="V143" i="2"/>
  <c r="V142" i="2"/>
  <c r="T143" i="2"/>
  <c r="T142" i="2" s="1"/>
  <c r="P143" i="2"/>
  <c r="K143" i="2" s="1"/>
  <c r="BF143" i="2" s="1"/>
  <c r="BI141" i="2"/>
  <c r="BH141" i="2"/>
  <c r="BG141" i="2"/>
  <c r="BE141" i="2"/>
  <c r="R141" i="2"/>
  <c r="Q141" i="2"/>
  <c r="X141" i="2"/>
  <c r="V141" i="2"/>
  <c r="T141" i="2"/>
  <c r="P141" i="2"/>
  <c r="BK141" i="2" s="1"/>
  <c r="BI140" i="2"/>
  <c r="BH140" i="2"/>
  <c r="BG140" i="2"/>
  <c r="BE140" i="2"/>
  <c r="R140" i="2"/>
  <c r="Q140" i="2"/>
  <c r="X140" i="2"/>
  <c r="V140" i="2"/>
  <c r="T140" i="2"/>
  <c r="P140" i="2"/>
  <c r="BK140" i="2" s="1"/>
  <c r="BI139" i="2"/>
  <c r="BH139" i="2"/>
  <c r="BG139" i="2"/>
  <c r="BE139" i="2"/>
  <c r="R139" i="2"/>
  <c r="Q139" i="2"/>
  <c r="X139" i="2"/>
  <c r="V139" i="2"/>
  <c r="T139" i="2"/>
  <c r="P139" i="2"/>
  <c r="BK139" i="2" s="1"/>
  <c r="BI138" i="2"/>
  <c r="BH138" i="2"/>
  <c r="BG138" i="2"/>
  <c r="BE138" i="2"/>
  <c r="R138" i="2"/>
  <c r="Q138" i="2"/>
  <c r="X138" i="2"/>
  <c r="V138" i="2"/>
  <c r="T138" i="2"/>
  <c r="P138" i="2"/>
  <c r="K138" i="2" s="1"/>
  <c r="BF138" i="2" s="1"/>
  <c r="BI137" i="2"/>
  <c r="BH137" i="2"/>
  <c r="BG137" i="2"/>
  <c r="BE137" i="2"/>
  <c r="R137" i="2"/>
  <c r="Q137" i="2"/>
  <c r="X137" i="2"/>
  <c r="V137" i="2"/>
  <c r="T137" i="2"/>
  <c r="P137" i="2"/>
  <c r="BK137" i="2" s="1"/>
  <c r="BI136" i="2"/>
  <c r="BH136" i="2"/>
  <c r="BG136" i="2"/>
  <c r="BE136" i="2"/>
  <c r="R136" i="2"/>
  <c r="Q136" i="2"/>
  <c r="X136" i="2"/>
  <c r="V136" i="2"/>
  <c r="T136" i="2"/>
  <c r="P136" i="2"/>
  <c r="K136" i="2" s="1"/>
  <c r="BF136" i="2" s="1"/>
  <c r="BI135" i="2"/>
  <c r="BH135" i="2"/>
  <c r="BG135" i="2"/>
  <c r="BE135" i="2"/>
  <c r="R135" i="2"/>
  <c r="Q135" i="2"/>
  <c r="X135" i="2"/>
  <c r="V135" i="2"/>
  <c r="T135" i="2"/>
  <c r="P135" i="2"/>
  <c r="BK135" i="2" s="1"/>
  <c r="BI134" i="2"/>
  <c r="BH134" i="2"/>
  <c r="BG134" i="2"/>
  <c r="BE134" i="2"/>
  <c r="R134" i="2"/>
  <c r="Q134" i="2"/>
  <c r="X134" i="2"/>
  <c r="V134" i="2"/>
  <c r="T134" i="2"/>
  <c r="P134" i="2"/>
  <c r="BK134" i="2" s="1"/>
  <c r="BI133" i="2"/>
  <c r="BH133" i="2"/>
  <c r="BG133" i="2"/>
  <c r="BE133" i="2"/>
  <c r="R133" i="2"/>
  <c r="Q133" i="2"/>
  <c r="X133" i="2"/>
  <c r="V133" i="2"/>
  <c r="T133" i="2"/>
  <c r="P133" i="2"/>
  <c r="BK133" i="2" s="1"/>
  <c r="K133" i="2"/>
  <c r="BF133" i="2" s="1"/>
  <c r="BI132" i="2"/>
  <c r="BH132" i="2"/>
  <c r="BG132" i="2"/>
  <c r="BE132" i="2"/>
  <c r="R132" i="2"/>
  <c r="Q132" i="2"/>
  <c r="X132" i="2"/>
  <c r="V132" i="2"/>
  <c r="T132" i="2"/>
  <c r="P132" i="2"/>
  <c r="K132" i="2" s="1"/>
  <c r="BF132" i="2" s="1"/>
  <c r="BI131" i="2"/>
  <c r="BH131" i="2"/>
  <c r="BG131" i="2"/>
  <c r="BE131" i="2"/>
  <c r="R131" i="2"/>
  <c r="Q131" i="2"/>
  <c r="X131" i="2"/>
  <c r="X128" i="2" s="1"/>
  <c r="V131" i="2"/>
  <c r="T131" i="2"/>
  <c r="P131" i="2"/>
  <c r="BK131" i="2" s="1"/>
  <c r="BI130" i="2"/>
  <c r="BH130" i="2"/>
  <c r="BG130" i="2"/>
  <c r="BE130" i="2"/>
  <c r="R130" i="2"/>
  <c r="Q130" i="2"/>
  <c r="X130" i="2"/>
  <c r="V130" i="2"/>
  <c r="T130" i="2"/>
  <c r="P130" i="2"/>
  <c r="K130" i="2" s="1"/>
  <c r="BF130" i="2" s="1"/>
  <c r="BI129" i="2"/>
  <c r="BH129" i="2"/>
  <c r="BG129" i="2"/>
  <c r="BE129" i="2"/>
  <c r="R129" i="2"/>
  <c r="Q129" i="2"/>
  <c r="X129" i="2"/>
  <c r="V129" i="2"/>
  <c r="T129" i="2"/>
  <c r="P129" i="2"/>
  <c r="K129" i="2" s="1"/>
  <c r="BF129" i="2" s="1"/>
  <c r="BI127" i="2"/>
  <c r="BH127" i="2"/>
  <c r="BG127" i="2"/>
  <c r="BE127" i="2"/>
  <c r="R127" i="2"/>
  <c r="Q127" i="2"/>
  <c r="X127" i="2"/>
  <c r="V127" i="2"/>
  <c r="T127" i="2"/>
  <c r="P127" i="2"/>
  <c r="BK127" i="2" s="1"/>
  <c r="BI126" i="2"/>
  <c r="BH126" i="2"/>
  <c r="BG126" i="2"/>
  <c r="BE126" i="2"/>
  <c r="R126" i="2"/>
  <c r="Q126" i="2"/>
  <c r="X126" i="2"/>
  <c r="V126" i="2"/>
  <c r="T126" i="2"/>
  <c r="P126" i="2"/>
  <c r="K126" i="2" s="1"/>
  <c r="BF126" i="2" s="1"/>
  <c r="BI125" i="2"/>
  <c r="BH125" i="2"/>
  <c r="BG125" i="2"/>
  <c r="BE125" i="2"/>
  <c r="R125" i="2"/>
  <c r="Q125" i="2"/>
  <c r="X125" i="2"/>
  <c r="V125" i="2"/>
  <c r="T125" i="2"/>
  <c r="P125" i="2"/>
  <c r="BK125" i="2" s="1"/>
  <c r="BI124" i="2"/>
  <c r="BH124" i="2"/>
  <c r="BG124" i="2"/>
  <c r="BE124" i="2"/>
  <c r="R124" i="2"/>
  <c r="Q124" i="2"/>
  <c r="X124" i="2"/>
  <c r="V124" i="2"/>
  <c r="T124" i="2"/>
  <c r="P124" i="2"/>
  <c r="K124" i="2" s="1"/>
  <c r="BF124" i="2" s="1"/>
  <c r="BI123" i="2"/>
  <c r="BH123" i="2"/>
  <c r="BG123" i="2"/>
  <c r="BE123" i="2"/>
  <c r="R123" i="2"/>
  <c r="Q123" i="2"/>
  <c r="X123" i="2"/>
  <c r="V123" i="2"/>
  <c r="V121" i="2" s="1"/>
  <c r="T123" i="2"/>
  <c r="P123" i="2"/>
  <c r="K123" i="2" s="1"/>
  <c r="BF123" i="2" s="1"/>
  <c r="BI122" i="2"/>
  <c r="BH122" i="2"/>
  <c r="BG122" i="2"/>
  <c r="BE122" i="2"/>
  <c r="R122" i="2"/>
  <c r="Q122" i="2"/>
  <c r="Q121" i="2" s="1"/>
  <c r="I96" i="2" s="1"/>
  <c r="X122" i="2"/>
  <c r="V122" i="2"/>
  <c r="T122" i="2"/>
  <c r="P122" i="2"/>
  <c r="BK122" i="2"/>
  <c r="K122" i="2"/>
  <c r="BF122" i="2" s="1"/>
  <c r="F113" i="2"/>
  <c r="F87" i="2"/>
  <c r="E85" i="2"/>
  <c r="J22" i="2"/>
  <c r="E22" i="2"/>
  <c r="J21" i="2"/>
  <c r="J19" i="2"/>
  <c r="E19" i="2"/>
  <c r="J18" i="2"/>
  <c r="J16" i="2"/>
  <c r="E16" i="2"/>
  <c r="F90" i="2" s="1"/>
  <c r="J15" i="2"/>
  <c r="J13" i="2"/>
  <c r="E13" i="2"/>
  <c r="J12" i="2"/>
  <c r="J10" i="2"/>
  <c r="J113" i="2" s="1"/>
  <c r="AU94" i="1"/>
  <c r="L90" i="1"/>
  <c r="AM87" i="1"/>
  <c r="L87" i="1"/>
  <c r="L85" i="1"/>
  <c r="L84" i="1"/>
  <c r="J89" i="3" l="1"/>
  <c r="V128" i="2"/>
  <c r="K140" i="2"/>
  <c r="BF140" i="2" s="1"/>
  <c r="V155" i="2"/>
  <c r="Q124" i="3"/>
  <c r="T125" i="4"/>
  <c r="T128" i="2"/>
  <c r="T121" i="2"/>
  <c r="T120" i="2" s="1"/>
  <c r="T119" i="2" s="1"/>
  <c r="AW95" i="1" s="1"/>
  <c r="AW94" i="1" s="1"/>
  <c r="X142" i="2"/>
  <c r="T147" i="2"/>
  <c r="K157" i="2"/>
  <c r="BF157" i="2" s="1"/>
  <c r="K134" i="2"/>
  <c r="BF134" i="2" s="1"/>
  <c r="K145" i="2"/>
  <c r="BF145" i="2" s="1"/>
  <c r="V147" i="2"/>
  <c r="X130" i="3"/>
  <c r="X123" i="3" s="1"/>
  <c r="X122" i="3" s="1"/>
  <c r="X134" i="3"/>
  <c r="T135" i="4"/>
  <c r="X147" i="2"/>
  <c r="V135" i="4"/>
  <c r="X121" i="2"/>
  <c r="T155" i="2"/>
  <c r="F92" i="3"/>
  <c r="R130" i="4"/>
  <c r="J99" i="4" s="1"/>
  <c r="X135" i="4"/>
  <c r="X124" i="4" s="1"/>
  <c r="X123" i="4" s="1"/>
  <c r="X148" i="4"/>
  <c r="T148" i="4"/>
  <c r="R148" i="4"/>
  <c r="J102" i="4" s="1"/>
  <c r="K139" i="2"/>
  <c r="BF139" i="2" s="1"/>
  <c r="K146" i="2"/>
  <c r="BF146" i="2" s="1"/>
  <c r="T124" i="3"/>
  <c r="T123" i="3" s="1"/>
  <c r="T122" i="3" s="1"/>
  <c r="AW96" i="1" s="1"/>
  <c r="Q125" i="4"/>
  <c r="T124" i="4"/>
  <c r="T123" i="4" s="1"/>
  <c r="AW97" i="1" s="1"/>
  <c r="BK155" i="4"/>
  <c r="BK154" i="4" s="1"/>
  <c r="K154" i="4" s="1"/>
  <c r="K103" i="4" s="1"/>
  <c r="BK153" i="4"/>
  <c r="K152" i="4"/>
  <c r="BF152" i="4" s="1"/>
  <c r="K150" i="4"/>
  <c r="BF150" i="4" s="1"/>
  <c r="Q148" i="4"/>
  <c r="I102" i="4" s="1"/>
  <c r="K147" i="4"/>
  <c r="BF147" i="4" s="1"/>
  <c r="BK146" i="4"/>
  <c r="K145" i="4"/>
  <c r="BF145" i="4" s="1"/>
  <c r="BK144" i="4"/>
  <c r="K141" i="4"/>
  <c r="BF141" i="4" s="1"/>
  <c r="R135" i="4"/>
  <c r="J101" i="4" s="1"/>
  <c r="K140" i="4"/>
  <c r="BF140" i="4" s="1"/>
  <c r="K139" i="4"/>
  <c r="BF139" i="4" s="1"/>
  <c r="Q135" i="4"/>
  <c r="I101" i="4" s="1"/>
  <c r="K138" i="4"/>
  <c r="BF138" i="4" s="1"/>
  <c r="F39" i="4"/>
  <c r="BF97" i="1" s="1"/>
  <c r="K134" i="4"/>
  <c r="BF134" i="4" s="1"/>
  <c r="BK132" i="4"/>
  <c r="BK130" i="4" s="1"/>
  <c r="K130" i="4" s="1"/>
  <c r="K99" i="4" s="1"/>
  <c r="BK129" i="4"/>
  <c r="F37" i="4"/>
  <c r="BD97" i="1" s="1"/>
  <c r="K35" i="4"/>
  <c r="AX97" i="1" s="1"/>
  <c r="F38" i="4"/>
  <c r="BE97" i="1" s="1"/>
  <c r="R125" i="4"/>
  <c r="J98" i="4" s="1"/>
  <c r="V123" i="3"/>
  <c r="V122" i="3" s="1"/>
  <c r="R134" i="3"/>
  <c r="J101" i="3" s="1"/>
  <c r="BK140" i="3"/>
  <c r="BK138" i="3"/>
  <c r="Q134" i="3"/>
  <c r="I101" i="3" s="1"/>
  <c r="R130" i="3"/>
  <c r="J100" i="3" s="1"/>
  <c r="Q130" i="3"/>
  <c r="I100" i="3" s="1"/>
  <c r="K132" i="3"/>
  <c r="BF132" i="3" s="1"/>
  <c r="K131" i="3"/>
  <c r="BF131" i="3" s="1"/>
  <c r="F39" i="3"/>
  <c r="BF96" i="1" s="1"/>
  <c r="K35" i="3"/>
  <c r="AX96" i="1" s="1"/>
  <c r="K126" i="3"/>
  <c r="BF126" i="3" s="1"/>
  <c r="F37" i="3"/>
  <c r="BD96" i="1" s="1"/>
  <c r="F35" i="3"/>
  <c r="BB96" i="1" s="1"/>
  <c r="K125" i="3"/>
  <c r="BF125" i="3" s="1"/>
  <c r="F38" i="3"/>
  <c r="BE96" i="1" s="1"/>
  <c r="BK160" i="2"/>
  <c r="R155" i="2"/>
  <c r="J100" i="2" s="1"/>
  <c r="BK159" i="2"/>
  <c r="BK155" i="2" s="1"/>
  <c r="K155" i="2" s="1"/>
  <c r="K100" i="2" s="1"/>
  <c r="K158" i="2"/>
  <c r="BF158" i="2" s="1"/>
  <c r="Q155" i="2"/>
  <c r="I100" i="2" s="1"/>
  <c r="K156" i="2"/>
  <c r="BF156" i="2" s="1"/>
  <c r="BK154" i="2"/>
  <c r="R147" i="2"/>
  <c r="J99" i="2" s="1"/>
  <c r="K151" i="2"/>
  <c r="BF151" i="2" s="1"/>
  <c r="BK150" i="2"/>
  <c r="K149" i="2"/>
  <c r="BF149" i="2" s="1"/>
  <c r="Q147" i="2"/>
  <c r="I99" i="2" s="1"/>
  <c r="Q142" i="2"/>
  <c r="I98" i="2" s="1"/>
  <c r="R142" i="2"/>
  <c r="J98" i="2" s="1"/>
  <c r="K137" i="2"/>
  <c r="BF137" i="2" s="1"/>
  <c r="BK136" i="2"/>
  <c r="Q128" i="2"/>
  <c r="I97" i="2" s="1"/>
  <c r="K131" i="2"/>
  <c r="BF131" i="2" s="1"/>
  <c r="BK130" i="2"/>
  <c r="F37" i="2"/>
  <c r="BF95" i="1" s="1"/>
  <c r="R128" i="2"/>
  <c r="J97" i="2" s="1"/>
  <c r="BK129" i="2"/>
  <c r="K127" i="2"/>
  <c r="BF127" i="2" s="1"/>
  <c r="F35" i="2"/>
  <c r="BD95" i="1" s="1"/>
  <c r="K125" i="2"/>
  <c r="BF125" i="2" s="1"/>
  <c r="K33" i="2"/>
  <c r="AX95" i="1" s="1"/>
  <c r="BK124" i="2"/>
  <c r="F36" i="2"/>
  <c r="BE95" i="1" s="1"/>
  <c r="R121" i="2"/>
  <c r="J96" i="2" s="1"/>
  <c r="F33" i="2"/>
  <c r="BB95" i="1" s="1"/>
  <c r="E113" i="4"/>
  <c r="E112" i="3"/>
  <c r="F120" i="4"/>
  <c r="J89" i="4"/>
  <c r="I98" i="4"/>
  <c r="R123" i="3"/>
  <c r="J98" i="3"/>
  <c r="Q123" i="3"/>
  <c r="I98" i="3"/>
  <c r="X120" i="2"/>
  <c r="X119" i="2" s="1"/>
  <c r="V120" i="2"/>
  <c r="V119" i="2" s="1"/>
  <c r="V124" i="4"/>
  <c r="V123" i="4" s="1"/>
  <c r="BK148" i="4"/>
  <c r="K148" i="4" s="1"/>
  <c r="K102" i="4" s="1"/>
  <c r="BK126" i="2"/>
  <c r="BK143" i="2"/>
  <c r="BK144" i="2"/>
  <c r="BK153" i="2"/>
  <c r="J87" i="2"/>
  <c r="K135" i="2"/>
  <c r="BF135" i="2" s="1"/>
  <c r="K141" i="2"/>
  <c r="BF141" i="2" s="1"/>
  <c r="K148" i="2"/>
  <c r="BF148" i="2" s="1"/>
  <c r="BK152" i="2"/>
  <c r="BK161" i="2"/>
  <c r="K162" i="2"/>
  <c r="BF162" i="2" s="1"/>
  <c r="BK127" i="3"/>
  <c r="BK124" i="3" s="1"/>
  <c r="BK129" i="3"/>
  <c r="BK128" i="3" s="1"/>
  <c r="K128" i="3" s="1"/>
  <c r="K99" i="3" s="1"/>
  <c r="BK133" i="3"/>
  <c r="BK130" i="3" s="1"/>
  <c r="K130" i="3" s="1"/>
  <c r="K100" i="3" s="1"/>
  <c r="BK135" i="3"/>
  <c r="BK136" i="3"/>
  <c r="K137" i="3"/>
  <c r="BF137" i="3" s="1"/>
  <c r="K136" i="4"/>
  <c r="BF136" i="4" s="1"/>
  <c r="K126" i="4"/>
  <c r="BF126" i="4" s="1"/>
  <c r="F35" i="4"/>
  <c r="BB97" i="1" s="1"/>
  <c r="F116" i="2"/>
  <c r="K164" i="2"/>
  <c r="BF164" i="2" s="1"/>
  <c r="K149" i="4"/>
  <c r="BF149" i="4" s="1"/>
  <c r="BK123" i="2"/>
  <c r="BK132" i="2"/>
  <c r="BK138" i="2"/>
  <c r="BK139" i="3"/>
  <c r="BK128" i="4"/>
  <c r="BK137" i="4"/>
  <c r="BK143" i="4"/>
  <c r="BK127" i="4"/>
  <c r="BK142" i="4"/>
  <c r="BK128" i="2" l="1"/>
  <c r="K128" i="2" s="1"/>
  <c r="K97" i="2" s="1"/>
  <c r="R124" i="4"/>
  <c r="BK142" i="2"/>
  <c r="K142" i="2" s="1"/>
  <c r="K98" i="2" s="1"/>
  <c r="BK135" i="4"/>
  <c r="K135" i="4" s="1"/>
  <c r="K101" i="4" s="1"/>
  <c r="BK147" i="2"/>
  <c r="K147" i="2" s="1"/>
  <c r="K99" i="2" s="1"/>
  <c r="K36" i="3"/>
  <c r="AY96" i="1" s="1"/>
  <c r="AV96" i="1" s="1"/>
  <c r="Q124" i="4"/>
  <c r="Q123" i="4" s="1"/>
  <c r="I96" i="4" s="1"/>
  <c r="K30" i="4" s="1"/>
  <c r="AS97" i="1" s="1"/>
  <c r="BK125" i="4"/>
  <c r="BF94" i="1"/>
  <c r="W33" i="1" s="1"/>
  <c r="BD94" i="1"/>
  <c r="AZ94" i="1" s="1"/>
  <c r="BE94" i="1"/>
  <c r="BA94" i="1" s="1"/>
  <c r="F36" i="3"/>
  <c r="BC96" i="1" s="1"/>
  <c r="Q120" i="2"/>
  <c r="I95" i="2" s="1"/>
  <c r="F34" i="2"/>
  <c r="BC95" i="1" s="1"/>
  <c r="K34" i="2"/>
  <c r="AY95" i="1" s="1"/>
  <c r="AV95" i="1" s="1"/>
  <c r="BK121" i="2"/>
  <c r="BK120" i="2" s="1"/>
  <c r="R120" i="2"/>
  <c r="J95" i="2" s="1"/>
  <c r="BB94" i="1"/>
  <c r="AX94" i="1" s="1"/>
  <c r="K124" i="3"/>
  <c r="K98" i="3" s="1"/>
  <c r="K121" i="2"/>
  <c r="K96" i="2" s="1"/>
  <c r="K125" i="4"/>
  <c r="K98" i="4" s="1"/>
  <c r="BK124" i="4"/>
  <c r="Q119" i="2"/>
  <c r="I94" i="2" s="1"/>
  <c r="K28" i="2" s="1"/>
  <c r="AS95" i="1" s="1"/>
  <c r="F36" i="4"/>
  <c r="BC97" i="1" s="1"/>
  <c r="K36" i="4"/>
  <c r="AY97" i="1" s="1"/>
  <c r="AV97" i="1" s="1"/>
  <c r="I97" i="3"/>
  <c r="Q122" i="3"/>
  <c r="I96" i="3" s="1"/>
  <c r="K30" i="3" s="1"/>
  <c r="AS96" i="1" s="1"/>
  <c r="BK134" i="3"/>
  <c r="K134" i="3" s="1"/>
  <c r="K101" i="3" s="1"/>
  <c r="J97" i="4"/>
  <c r="R123" i="4"/>
  <c r="J96" i="4" s="1"/>
  <c r="K31" i="4" s="1"/>
  <c r="AT97" i="1" s="1"/>
  <c r="R122" i="3"/>
  <c r="J96" i="3" s="1"/>
  <c r="K31" i="3" s="1"/>
  <c r="AT96" i="1" s="1"/>
  <c r="J97" i="3"/>
  <c r="I97" i="4" l="1"/>
  <c r="W31" i="1"/>
  <c r="W32" i="1"/>
  <c r="W29" i="1"/>
  <c r="BC94" i="1"/>
  <c r="AY94" i="1" s="1"/>
  <c r="AK30" i="1" s="1"/>
  <c r="R119" i="2"/>
  <c r="J94" i="2" s="1"/>
  <c r="K29" i="2" s="1"/>
  <c r="AT95" i="1" s="1"/>
  <c r="AT94" i="1" s="1"/>
  <c r="AK29" i="1"/>
  <c r="BK123" i="3"/>
  <c r="BK123" i="4"/>
  <c r="K123" i="4" s="1"/>
  <c r="K124" i="4"/>
  <c r="K97" i="4" s="1"/>
  <c r="BK119" i="2"/>
  <c r="K119" i="2" s="1"/>
  <c r="K120" i="2"/>
  <c r="K95" i="2" s="1"/>
  <c r="AS94" i="1"/>
  <c r="W30" i="1" l="1"/>
  <c r="K30" i="2"/>
  <c r="K94" i="2"/>
  <c r="K32" i="4"/>
  <c r="K96" i="4"/>
  <c r="BK122" i="3"/>
  <c r="K122" i="3" s="1"/>
  <c r="K123" i="3"/>
  <c r="K97" i="3" s="1"/>
  <c r="AV94" i="1"/>
  <c r="K39" i="2" l="1"/>
  <c r="AG95" i="1"/>
  <c r="K41" i="4"/>
  <c r="AG97" i="1"/>
  <c r="AN97" i="1" s="1"/>
  <c r="K32" i="3"/>
  <c r="K96" i="3"/>
  <c r="AN95" i="1" l="1"/>
  <c r="AG96" i="1"/>
  <c r="AN96" i="1" s="1"/>
  <c r="K41" i="3"/>
  <c r="AG94" i="1" l="1"/>
  <c r="AK26" i="1" s="1"/>
  <c r="AK35" i="1" s="1"/>
  <c r="AN94" i="1" l="1"/>
</calcChain>
</file>

<file path=xl/sharedStrings.xml><?xml version="1.0" encoding="utf-8"?>
<sst xmlns="http://schemas.openxmlformats.org/spreadsheetml/2006/main" count="1742" uniqueCount="410">
  <si>
    <t>Export Komplet</t>
  </si>
  <si>
    <t/>
  </si>
  <si>
    <t>2.0</t>
  </si>
  <si>
    <t>False</t>
  </si>
  <si>
    <t>True</t>
  </si>
  <si>
    <t>{eff8cf91-21b3-46e4-b8ef-c3ce1e15959f}</t>
  </si>
  <si>
    <t>&gt;&gt;  skryté stĺpce  &lt;&lt;</t>
  </si>
  <si>
    <t>0,001</t>
  </si>
  <si>
    <t>23</t>
  </si>
  <si>
    <t>REKAPITULÁCIA STAVBY</t>
  </si>
  <si>
    <t>v ---  nižšie sa nachádzajú doplnkové a pomocné údaje k zostavám  --- v</t>
  </si>
  <si>
    <t>Kód:</t>
  </si>
  <si>
    <t>11170823K</t>
  </si>
  <si>
    <t>Stavba:</t>
  </si>
  <si>
    <t>Betónový nadzemný zásobník siláže - PD Bzince pod Javorinou K</t>
  </si>
  <si>
    <t>JKSO:</t>
  </si>
  <si>
    <t>KS:</t>
  </si>
  <si>
    <t>Miesto:</t>
  </si>
  <si>
    <t>Bzince pod Javorinou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</si>
  <si>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</si>
  <si>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</si>
  <si>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</si>
  <si>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</si>
  <si>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</si>
  <si>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</si>
  <si>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</si>
  <si>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</si>
  <si>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</si>
  <si>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</si>
  <si>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</si>
  <si>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</si>
  <si>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</si>
  <si>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</si>
  <si>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</si>
  <si>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</si>
  <si>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</si>
  <si>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</si>
  <si>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</si>
  <si>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</si>
  <si>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</si>
  <si>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</si>
  <si>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</si>
  <si>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</si>
  <si>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</si>
  <si>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</si>
  <si>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</si>
  <si>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</si>
  <si>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</si>
  <si>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</si>
  <si>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</si>
  <si>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</si>
  <si>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</si>
  <si>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</si>
  <si>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</si>
  <si>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</si>
  <si>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</si>
  <si>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</si>
  <si>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</si>
  <si>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</si>
  <si>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</si>
  <si>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</si>
  <si>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</si>
  <si>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</si>
  <si>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</si>
  <si>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</si>
  <si>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</si>
  <si>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</si>
  <si>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</si>
  <si>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</si>
  <si>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</si>
  <si>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</si>
  <si>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</si>
  <si>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</si>
  <si>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</si>
  <si>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</si>
  <si>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</si>
  <si>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</si>
  <si>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</si>
  <si>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111708SO02</t>
  </si>
  <si>
    <t>SO 02 Spevnené plochy</t>
  </si>
  <si>
    <t>{618b6be2-1b57-464b-9ca5-6e4fbfce78d9}</t>
  </si>
  <si>
    <t>111708SO03</t>
  </si>
  <si>
    <t>Kanalizácia a vodotesná betónová žumpa 20m3</t>
  </si>
  <si>
    <t>{94d2e566-e8fe-4f69-a6bf-9edee2c09c33}</t>
  </si>
  <si>
    <t>KRYCÍ LIST ROZPOČTU</t>
  </si>
  <si>
    <t>Materiál</t>
  </si>
  <si>
    <t>Montáž</t>
  </si>
  <si>
    <t>REKAPITULÁCIA ROZPOČTU</t>
  </si>
  <si>
    <t>Kód dielu - Popis</t>
  </si>
  <si>
    <t>Materiál [EUR]</t>
  </si>
  <si>
    <t>Montáž [EUR]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</si>
  <si>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</si>
  <si>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</si>
  <si>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</si>
  <si>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</si>
  <si>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</si>
  <si>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</si>
  <si>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</si>
  <si>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</si>
  <si>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práce, búracie práce</t>
  </si>
  <si>
    <t xml:space="preserve">    99 - Presun hmôt HSV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</si>
  <si>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</si>
  <si>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</si>
  <si>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</si>
  <si>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</si>
  <si>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</si>
  <si>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</si>
  <si>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</si>
  <si>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</si>
  <si>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</si>
  <si>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</si>
  <si>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</si>
  <si>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</si>
  <si>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</si>
  <si>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</si>
  <si>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</si>
  <si>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</si>
  <si>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</si>
  <si>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</si>
  <si>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</si>
  <si>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</si>
  <si>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</si>
  <si>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</t>
  </si>
  <si>
    <t>Odstránenie ornice alebo lesnej pôdy s vodorovným premiestnením na hromady v mieste upotrebenia alebo na dočasné skládky so zložením na vzdialenosť do 100 m a do 100 m3</t>
  </si>
  <si>
    <t>m3</t>
  </si>
  <si>
    <t>4</t>
  </si>
  <si>
    <t>2</t>
  </si>
  <si>
    <t>170069145</t>
  </si>
  <si>
    <t>122201102</t>
  </si>
  <si>
    <t>382814980</t>
  </si>
  <si>
    <t>3</t>
  </si>
  <si>
    <t>122201109</t>
  </si>
  <si>
    <t>77192942</t>
  </si>
  <si>
    <t>132201101</t>
  </si>
  <si>
    <t>1846224276</t>
  </si>
  <si>
    <t>5</t>
  </si>
  <si>
    <t>132201201</t>
  </si>
  <si>
    <t>1172792191</t>
  </si>
  <si>
    <t>6</t>
  </si>
  <si>
    <t>132201209</t>
  </si>
  <si>
    <t>Hĺbenie rýh šírky nad 600 do 2 000 mm zapažených i nezapažených, s urovnaním dna do predpísaného profilu a spádu, príplatok k cenám za lepivosť horniny 3</t>
  </si>
  <si>
    <t>482479401</t>
  </si>
  <si>
    <t>Zakladanie</t>
  </si>
  <si>
    <t>7</t>
  </si>
  <si>
    <t>215901101</t>
  </si>
  <si>
    <t>m2</t>
  </si>
  <si>
    <t>1094029998</t>
  </si>
  <si>
    <t>8</t>
  </si>
  <si>
    <t>271521111</t>
  </si>
  <si>
    <t>-1248100874</t>
  </si>
  <si>
    <t>9</t>
  </si>
  <si>
    <t>271571111</t>
  </si>
  <si>
    <t>-492781310</t>
  </si>
  <si>
    <t>10</t>
  </si>
  <si>
    <t>273313821</t>
  </si>
  <si>
    <t>Betónovanie základových dosiek z betónu prostého</t>
  </si>
  <si>
    <t>27306651</t>
  </si>
  <si>
    <t>11</t>
  </si>
  <si>
    <t>M</t>
  </si>
  <si>
    <t>589310005800</t>
  </si>
  <si>
    <t>Betón STN EN 206-1-C 25/30-XC3 (SK)-Cl 0,4-Dmax 22 - S2 z cementu portlandského</t>
  </si>
  <si>
    <t>921524128</t>
  </si>
  <si>
    <t>12</t>
  </si>
  <si>
    <t>273351217</t>
  </si>
  <si>
    <t>1377895235</t>
  </si>
  <si>
    <t>13</t>
  </si>
  <si>
    <t>273351218</t>
  </si>
  <si>
    <t>-531639910</t>
  </si>
  <si>
    <t>14</t>
  </si>
  <si>
    <t>273361931</t>
  </si>
  <si>
    <t>t</t>
  </si>
  <si>
    <t>-196768992</t>
  </si>
  <si>
    <t>15</t>
  </si>
  <si>
    <t>313110006000</t>
  </si>
  <si>
    <t>Sieť KARI akosť BSt 500M KH 20 DIN 488 rozmer siete 3x2 m, veľkosť oka 150x150 mm, drôt D 6/6 mm</t>
  </si>
  <si>
    <t>141152744</t>
  </si>
  <si>
    <t>16</t>
  </si>
  <si>
    <t>274313721</t>
  </si>
  <si>
    <t>1604493816</t>
  </si>
  <si>
    <t>17</t>
  </si>
  <si>
    <t>589310004900</t>
  </si>
  <si>
    <t>Betón STN EN 206-1-C 20/25-XC2 (SK)-0,4-Dmax 22 - S3 z cementu troskoportlandského</t>
  </si>
  <si>
    <t>-1806225579</t>
  </si>
  <si>
    <t>18</t>
  </si>
  <si>
    <t>274351215</t>
  </si>
  <si>
    <t>1381591341</t>
  </si>
  <si>
    <t>19</t>
  </si>
  <si>
    <t>274351216</t>
  </si>
  <si>
    <t>-2086402330</t>
  </si>
  <si>
    <t>Zvislé a kompletné konštrukcie</t>
  </si>
  <si>
    <t>20</t>
  </si>
  <si>
    <t>382127885</t>
  </si>
  <si>
    <t>ks</t>
  </si>
  <si>
    <t>-42102683</t>
  </si>
  <si>
    <t>21</t>
  </si>
  <si>
    <t>593840000200</t>
  </si>
  <si>
    <t>1329104107</t>
  </si>
  <si>
    <t>22</t>
  </si>
  <si>
    <t>593840000320</t>
  </si>
  <si>
    <t>1359542598</t>
  </si>
  <si>
    <t>593840000300</t>
  </si>
  <si>
    <t>689399446</t>
  </si>
  <si>
    <t>Vodorovné konštrukcie</t>
  </si>
  <si>
    <t>24</t>
  </si>
  <si>
    <t>417321826</t>
  </si>
  <si>
    <t>1622702311</t>
  </si>
  <si>
    <t>25</t>
  </si>
  <si>
    <t>589310005600</t>
  </si>
  <si>
    <t>Betón STN EN 206-1-C 25/30-XC3 (SK)-Cl 0,4-Dmax 16 - S2 z cementu portlandského</t>
  </si>
  <si>
    <t>-1239039649</t>
  </si>
  <si>
    <t>26</t>
  </si>
  <si>
    <t>417351115</t>
  </si>
  <si>
    <t>Debnenie bočníc stužujúcich pásov a vencov vrátane vzpier zhotovenie</t>
  </si>
  <si>
    <t>333229841</t>
  </si>
  <si>
    <t>27</t>
  </si>
  <si>
    <t>417351116</t>
  </si>
  <si>
    <t>Debnenie bočníc stužujúcich pásov a vencov vrátane vzpier odstránenie</t>
  </si>
  <si>
    <t>480928851</t>
  </si>
  <si>
    <t>28</t>
  </si>
  <si>
    <t>417361831</t>
  </si>
  <si>
    <t>Zhotovenie výstuže stužujúcich pásov a vencov z betonárskej ocele</t>
  </si>
  <si>
    <t>1338831805</t>
  </si>
  <si>
    <t>29</t>
  </si>
  <si>
    <t>132870000400</t>
  </si>
  <si>
    <t>Tyč oceľová rebierková pre výstuž do betónu D 12 mm, ozn. 10 505</t>
  </si>
  <si>
    <t>-110135583</t>
  </si>
  <si>
    <t>30</t>
  </si>
  <si>
    <t>589570000100</t>
  </si>
  <si>
    <t>1792051952</t>
  </si>
  <si>
    <t>Ostatné konštrukcie a práce, búracie práce</t>
  </si>
  <si>
    <t>31</t>
  </si>
  <si>
    <t>919722111</t>
  </si>
  <si>
    <t>Dilatačné škáry rezané v cementobetónovom kryte priečne rezanie škár šírky 2 až 5 mm</t>
  </si>
  <si>
    <t>m</t>
  </si>
  <si>
    <t>-618607157</t>
  </si>
  <si>
    <t>32</t>
  </si>
  <si>
    <t>919722212</t>
  </si>
  <si>
    <t>Dilatačné škáry rezané v cementobetónovom kryte priečne zaliatie škár za tepla s tesnením, šírky nad 3 do 9 mm</t>
  </si>
  <si>
    <t>1956606182</t>
  </si>
  <si>
    <t>33</t>
  </si>
  <si>
    <t>961031311</t>
  </si>
  <si>
    <t>Búranie základov alebo vybúranie otvorov prierezovej plochy nad 4 m2 v základoch, tehlových na akúkoľvek maltu -1,800 t</t>
  </si>
  <si>
    <t>1095644276</t>
  </si>
  <si>
    <t>34</t>
  </si>
  <si>
    <t>961055111</t>
  </si>
  <si>
    <t>Búranie základov alebo vybúranie otvorov prierezovej plochy nad 4 m2 v základoch železobetónových -2,400 t</t>
  </si>
  <si>
    <t>-663188979</t>
  </si>
  <si>
    <t>35</t>
  </si>
  <si>
    <t>96116611</t>
  </si>
  <si>
    <t>Reciklácia tehlovej a betónovej sute</t>
  </si>
  <si>
    <t>kpl</t>
  </si>
  <si>
    <t>1409089016</t>
  </si>
  <si>
    <t>36</t>
  </si>
  <si>
    <t>96116622</t>
  </si>
  <si>
    <t>Manipulácia a nakladanie sute, separácia</t>
  </si>
  <si>
    <t>-2036573131</t>
  </si>
  <si>
    <t>37</t>
  </si>
  <si>
    <t>96116633</t>
  </si>
  <si>
    <t>Ochranné a pomocné opatrenia</t>
  </si>
  <si>
    <t>-872492714</t>
  </si>
  <si>
    <t>99</t>
  </si>
  <si>
    <t>Presun hmôt HSV</t>
  </si>
  <si>
    <t>38</t>
  </si>
  <si>
    <t>9980210211</t>
  </si>
  <si>
    <t>1548092471</t>
  </si>
  <si>
    <t>Objekt:</t>
  </si>
  <si>
    <t>111708SO02 - SO 02 Spevnené plochy</t>
  </si>
  <si>
    <t xml:space="preserve">    2 - Zakladanie spevnených plôch</t>
  </si>
  <si>
    <t xml:space="preserve">    5 - Komunikácie - spevnené plochy</t>
  </si>
  <si>
    <t xml:space="preserve">    9 - Ostatné konštrukcie a práce</t>
  </si>
  <si>
    <t>845616106</t>
  </si>
  <si>
    <t>-506607834</t>
  </si>
  <si>
    <t>162301121</t>
  </si>
  <si>
    <t>-1147971905</t>
  </si>
  <si>
    <t>Zakladanie spevnených plôch</t>
  </si>
  <si>
    <t>-1064986802</t>
  </si>
  <si>
    <t>Komunikácie - spevnené plochy</t>
  </si>
  <si>
    <t>564661111</t>
  </si>
  <si>
    <t>Podklad z kameniva hrubého drveného veľ. 63-125 mm s rozprestretím a zhutnením, po zhutnení hr. 200 mm</t>
  </si>
  <si>
    <t>-2052321834</t>
  </si>
  <si>
    <t>564730111</t>
  </si>
  <si>
    <t>Podklad alebo kryt z kameniva hrubého drveného veľ. 8-16 mm s rozprestretím a zhutnením, po zhutnení hr. 100 mm</t>
  </si>
  <si>
    <t>-1378900474</t>
  </si>
  <si>
    <t>581150213</t>
  </si>
  <si>
    <t>Kryt cementobetónový cestných komunikácií skupiny CB II pre TDZ II, III a IV hr. 280 mm</t>
  </si>
  <si>
    <t>939032190</t>
  </si>
  <si>
    <t>Ostatné konštrukcie a práce</t>
  </si>
  <si>
    <t>916361113</t>
  </si>
  <si>
    <t>Osadenie cestného obrubníka betónového ležatého so zaliatím a zatrením škár cementovou maltou, so zhotovením lôžka s bočnou oporou z betónu prostého tr. C 20/25</t>
  </si>
  <si>
    <t>-1782895499</t>
  </si>
  <si>
    <t>592170002400</t>
  </si>
  <si>
    <t>Obrubník PREMAC cestný nábehový, lxšxv 1000x200x150(100) mm</t>
  </si>
  <si>
    <t>-1756429578</t>
  </si>
  <si>
    <t>916362112</t>
  </si>
  <si>
    <t>Osadenie cestného obrubníka betónového stojatého so zaliatím a zatrením škár cementovou maltou, so zhotovením lôžka s bočnou oporou z betónu prostého tr. C 16/20</t>
  </si>
  <si>
    <t>1530521962</t>
  </si>
  <si>
    <t>592170002100</t>
  </si>
  <si>
    <t>Obrubník PREMAC cestný, lxšxv 1000x100x200 mm, skosenie 15/15 mm</t>
  </si>
  <si>
    <t>76632739</t>
  </si>
  <si>
    <t>471442491</t>
  </si>
  <si>
    <t>-1434828648</t>
  </si>
  <si>
    <t>998224111</t>
  </si>
  <si>
    <t>82060605</t>
  </si>
  <si>
    <t>111708SO03 - Kanalizácia a vodotesná betónová žumpa 20m3</t>
  </si>
  <si>
    <t xml:space="preserve">    8 - Rúrové vedenie</t>
  </si>
  <si>
    <t>132201102</t>
  </si>
  <si>
    <t>46521383</t>
  </si>
  <si>
    <t>132201109</t>
  </si>
  <si>
    <t>-249298754</t>
  </si>
  <si>
    <t>133201101</t>
  </si>
  <si>
    <t>-318908997</t>
  </si>
  <si>
    <t>151401601</t>
  </si>
  <si>
    <t>Prepažovanie vzoprenia zapažených stien výkopu pri pažení príložnom, hĺbky do 4 m</t>
  </si>
  <si>
    <t>-1097306071</t>
  </si>
  <si>
    <t>-104798480</t>
  </si>
  <si>
    <t>271573001</t>
  </si>
  <si>
    <t>Násyp pod základové konštrukcie so zhutnením zo štrkopiesku fr. 0-32 mm</t>
  </si>
  <si>
    <t>1072179321</t>
  </si>
  <si>
    <t>451541111</t>
  </si>
  <si>
    <t>Lôžko pod potrubie, stoky a drobné objekty, v otvorenom výkope zo štrkodrvy 0-63 mm</t>
  </si>
  <si>
    <t>-1479687523</t>
  </si>
  <si>
    <t>Rúrové vedenie</t>
  </si>
  <si>
    <t>871354046</t>
  </si>
  <si>
    <t>2133392238</t>
  </si>
  <si>
    <t>286140011300</t>
  </si>
  <si>
    <t>Rúra X-Stream PP s hrdlom vrátane tesnenia SN 8, DN 200 dĺ. 6 m korugovaná pre gravitačnú kanalizáciu, WAVIN</t>
  </si>
  <si>
    <t>69905766</t>
  </si>
  <si>
    <t>894101113</t>
  </si>
  <si>
    <t>Osadenie akumulačnej nádrže železobetónovej, hmotnosti nad 10 t</t>
  </si>
  <si>
    <t>-1260116350</t>
  </si>
  <si>
    <t>594340000700</t>
  </si>
  <si>
    <t>Akumulačná nádrž AN 20, lxšxv 6000x2300x2000 mm, objem nádrže 20 m3, železobetónová, HYDRO BG</t>
  </si>
  <si>
    <t>267117746</t>
  </si>
  <si>
    <t>894401111</t>
  </si>
  <si>
    <t>Osadenie betónových dielcov pre šachty rovných alebo prechodových skruží TBS</t>
  </si>
  <si>
    <t>-589406624</t>
  </si>
  <si>
    <t>592240012800</t>
  </si>
  <si>
    <t>Betónový vyrovnávací prstnenec TBS 13-100, DN 1000, výška 1000 mm, hr. steny 90 mm</t>
  </si>
  <si>
    <t>-1973163315</t>
  </si>
  <si>
    <t>592240012900</t>
  </si>
  <si>
    <t>Betónový kónus TBS 1-57, DN 576, výška 1000/600 mm, hr. steny 90 mm</t>
  </si>
  <si>
    <t>835570157</t>
  </si>
  <si>
    <t>592240009800</t>
  </si>
  <si>
    <t>Betónová šachtová skruž TZS 6/10, DN 1180, dĺžka 300 mm, hr. steny 90 mm</t>
  </si>
  <si>
    <t>2027615849</t>
  </si>
  <si>
    <t>894403021</t>
  </si>
  <si>
    <t>Osadenie betónových dielcov pre šachty dna akéhokoľvek druhu</t>
  </si>
  <si>
    <t>1764911267</t>
  </si>
  <si>
    <t>592240012400</t>
  </si>
  <si>
    <t>Betónová šachtová skruž TBS 2-60, DN 600, dĺžka 1000/700 mm, hr. Steny 90 mm</t>
  </si>
  <si>
    <t>513076597</t>
  </si>
  <si>
    <t>899104111</t>
  </si>
  <si>
    <t>Osadenie poklopov liatinových a oceľových vrátane rámov hmotnosti nad 150 kg</t>
  </si>
  <si>
    <t>789331916</t>
  </si>
  <si>
    <t>592240008300</t>
  </si>
  <si>
    <t>Poklop BEGU betón - liatina 1000 PL600/C250 pre zaťaženie do 25 t pre revízne šachty DN630 až 1000, PIPELIFE</t>
  </si>
  <si>
    <t>389965840</t>
  </si>
  <si>
    <t>935114695</t>
  </si>
  <si>
    <t>Osadenie vpustu pre odvodňovací žľab betónový pre vysoké zaťaženie BGZ-S s ochrannou hranou do lôžka z betónu prostého vnútornej šírky 400 mm</t>
  </si>
  <si>
    <t>-1485512047</t>
  </si>
  <si>
    <t>592270008800</t>
  </si>
  <si>
    <t>Kalový kôš k vpustu NW 300, sklolaminát biely, k zachytávaniu nečistôt, HYDRO BG</t>
  </si>
  <si>
    <t>-79659012</t>
  </si>
  <si>
    <t>592270019400</t>
  </si>
  <si>
    <t>Liatinový rošt s pozdĺžnou mriežkou NW 400, lxšxhr 500x447x25 mm, rozmer štrbiny MW 25x14 mm, triedy E 600, bez 4x skrutiek, HYDRO BG</t>
  </si>
  <si>
    <t>1459524161</t>
  </si>
  <si>
    <t>592270037200</t>
  </si>
  <si>
    <t>Vpust BG, BGZ-S - bodový NW 300, 400, spodný diel lxšxv 550x500x450 mm s presuvkou DN 200, betónový, HYDRO BG</t>
  </si>
  <si>
    <t>-1301890148</t>
  </si>
  <si>
    <t>592270037400</t>
  </si>
  <si>
    <t>Vpust BGZ-S NW 400, vrchný diel, betónový, HYDRO BG</t>
  </si>
  <si>
    <t>-469138229</t>
  </si>
  <si>
    <t>998276101</t>
  </si>
  <si>
    <t>-9305039</t>
  </si>
  <si>
    <t>Odkopávka a prekopávka nezapažená v hornine 3, nad 100 do 1000 m3</t>
  </si>
  <si>
    <t>Odkopávky a prekopávky nezapažené. Príplatok k cenám za lepivosť horniny 3</t>
  </si>
  <si>
    <t>Výkop ryhy do šírky 600 mm v horn.3 do 100 m3</t>
  </si>
  <si>
    <t>Výkop ryhy šírky 600-2000mm horn.3 do 100m3</t>
  </si>
  <si>
    <t>Zhutnenie podložia z rastlej horniny 1 až 4 pod násypy, z hornina súdržných do 92 % PS a nesúdržných</t>
  </si>
  <si>
    <t>Vankúše zhutnené pod základy z kameniva hrubého drveného, frakcie 0 - 125 mm, hr.200mm;  /základová doska ZD+ZP/</t>
  </si>
  <si>
    <t>Vankúše zhutnené pod základy zo štrkopiesku; /ZP+ZD/</t>
  </si>
  <si>
    <t>Debnenie stien základových dosiek, zhotovenie-tradičné</t>
  </si>
  <si>
    <t>Debnenie stien základových dosiek, odstránenie-tradičné</t>
  </si>
  <si>
    <t>Zhotovenie výstuže základových dosiek zo zváraných sietí  a KARI sietí  (spoddná/vrchná)</t>
  </si>
  <si>
    <t>Betónovanie základových pásov, betón prostý</t>
  </si>
  <si>
    <t>Debnenie stien základových pásov, zhotovenie-dielce</t>
  </si>
  <si>
    <t>Debnenie stien základových pásov, odstránenie-dielce</t>
  </si>
  <si>
    <t>Montáž prefabrikov. dielcov silážnych žľabov a hnojísk, oporných stien , hmotnosti do 3 t</t>
  </si>
  <si>
    <t>Oporný múr železobetónový blok 1800/600/600</t>
  </si>
  <si>
    <t>Oporný múr železobetónový blok 1200x600x600</t>
  </si>
  <si>
    <t>Oporný múr železobetónový blok 600/600/600</t>
  </si>
  <si>
    <t>Zhotovenie  stužujúcich pásov a vencov z betónu železového</t>
  </si>
  <si>
    <t>Strmienka z betonárskej ocele B500, priemer 6 mm; (1080ks)</t>
  </si>
  <si>
    <t xml:space="preserve">Presun hmôt </t>
  </si>
  <si>
    <t>Vodorovné premiestnenie výkopku po spevnenej ceste z horniny tr.1-4, nad 100 do 1000 m3 na vzdialenosť nad 50 do 500 m</t>
  </si>
  <si>
    <t>Presun hmôt pre pozemné komunikácie s krytom monolitickým betónovým akejkoľvek dĺžky objektu</t>
  </si>
  <si>
    <t>Výkop ryhy do šírky 600 mm v horn.3 nad 100 m3</t>
  </si>
  <si>
    <t>Príplatok k cene za lepivosť pri hĺbení rýh šírky do 600 mm zapažených i nezapažených s urovnaním dna v hornine 3</t>
  </si>
  <si>
    <t>Výkop pre šachty zapaženej, hornina 3 do 100 m3</t>
  </si>
  <si>
    <t>Montáž kanalizačného PP potrubia korugovaného DN 200</t>
  </si>
  <si>
    <t>Presun hmôt pre rúrové vedenie hĺbené z rúr z plast., hmôt alebo sklolamin. v otvorenom výkope</t>
  </si>
  <si>
    <t>Betónový nadzemný zásobník siláže - PD Bzince pod Javorinou VV</t>
  </si>
  <si>
    <t>11170823VV</t>
  </si>
  <si>
    <t>Výkaz výmer  /VV/</t>
  </si>
  <si>
    <t>KRYCÍ LIST PONUKOVÉHO ROZPOČTU  /VV/</t>
  </si>
  <si>
    <t>REKAPITULÁCIA PONUKOVÉHO  ROZPOČTU</t>
  </si>
  <si>
    <t>Poľnohospodárske družstvo Bzince pod Javorinou  Ing. Daniel Laššák</t>
  </si>
  <si>
    <t>Ing. arch., Ing. Lukáš Krempaský</t>
  </si>
  <si>
    <t>SK2022562905</t>
  </si>
  <si>
    <t>SK2020382232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</si>
</sst>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</font>
    <font>
      <sz val="10"/>
      <name val="Arial"/>
      <family val="2"/>
      <charset val="238"/>
    </font>
    <font>
      <sz val="8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/>
    <xf numFmtId="167" fontId="27" fillId="0" borderId="12" xfId="0" applyNumberFormat="1" applyFont="1" applyBorder="1"/>
    <xf numFmtId="166" fontId="27" fillId="0" borderId="12" xfId="0" applyNumberFormat="1" applyFont="1" applyBorder="1"/>
    <xf numFmtId="166" fontId="27" fillId="0" borderId="13" xfId="0" applyNumberFormat="1" applyFont="1" applyBorder="1"/>
    <xf numFmtId="167" fontId="2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29" fillId="0" borderId="22" xfId="0" applyFont="1" applyBorder="1" applyAlignment="1" applyProtection="1">
      <alignment horizontal="center" vertical="center"/>
      <protection locked="0"/>
    </xf>
    <xf numFmtId="49" fontId="29" fillId="0" borderId="22" xfId="0" applyNumberFormat="1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left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167" fontId="29" fillId="0" borderId="22" xfId="0" applyNumberFormat="1" applyFont="1" applyBorder="1" applyAlignment="1" applyProtection="1">
      <alignment vertical="center"/>
      <protection locked="0"/>
    </xf>
    <xf numFmtId="0" fontId="30" fillId="0" borderId="22" xfId="0" applyFont="1" applyBorder="1" applyAlignment="1" applyProtection="1">
      <alignment vertical="center"/>
      <protection locked="0"/>
    </xf>
    <xf numFmtId="0" fontId="30" fillId="0" borderId="3" xfId="0" applyFont="1" applyBorder="1" applyAlignment="1">
      <alignment vertical="center"/>
    </xf>
    <xf numFmtId="0" fontId="29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4" borderId="7" xfId="0" applyFont="1" applyFill="1" applyBorder="1" applyAlignment="1">
      <alignment horizontal="right" vertical="center"/>
    </xf>
    <xf numFmtId="0" fontId="32" fillId="0" borderId="0" xfId="0" applyFont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99"/>
  <sheetViews>
    <sheetView showGridLines="0" tabSelected="1" view="pageBreakPreview" zoomScale="60" zoomScaleNormal="100" workbookViewId="0">
      <selection activeCell="L85" sqref="L85:AO8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 x14ac:dyDescent="0.2">
      <c r="AR2" s="175" t="s">
        <v>6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S2" s="13" t="s">
        <v>7</v>
      </c>
      <c r="BT2" s="13" t="s">
        <v>8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 x14ac:dyDescent="0.2">
      <c r="B5" s="16"/>
      <c r="D5" s="19" t="s">
        <v>11</v>
      </c>
      <c r="K5" s="172" t="s">
        <v>402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6"/>
      <c r="BS5" s="13" t="s">
        <v>7</v>
      </c>
    </row>
    <row r="6" spans="1:74" ht="36.950000000000003" customHeight="1" x14ac:dyDescent="0.2">
      <c r="B6" s="16"/>
      <c r="D6" s="21" t="s">
        <v>13</v>
      </c>
      <c r="K6" s="174" t="s">
        <v>401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6"/>
      <c r="BS6" s="13" t="s">
        <v>7</v>
      </c>
    </row>
    <row r="7" spans="1:74" ht="12" customHeight="1" x14ac:dyDescent="0.2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 x14ac:dyDescent="0.2">
      <c r="B8" s="16"/>
      <c r="D8" s="22" t="s">
        <v>17</v>
      </c>
      <c r="K8" s="20" t="s">
        <v>18</v>
      </c>
      <c r="AK8" s="22" t="s">
        <v>19</v>
      </c>
      <c r="AN8" s="154">
        <v>45776</v>
      </c>
      <c r="AR8" s="16"/>
      <c r="BS8" s="13" t="s">
        <v>7</v>
      </c>
    </row>
    <row r="9" spans="1:74" ht="14.45" customHeight="1" x14ac:dyDescent="0.2">
      <c r="B9" s="16"/>
      <c r="AR9" s="16"/>
      <c r="BS9" s="13" t="s">
        <v>7</v>
      </c>
    </row>
    <row r="10" spans="1:74" ht="12" customHeight="1" x14ac:dyDescent="0.2">
      <c r="B10" s="16"/>
      <c r="D10" s="22" t="s">
        <v>20</v>
      </c>
      <c r="AK10" s="22" t="s">
        <v>21</v>
      </c>
      <c r="AN10" s="20">
        <v>206784</v>
      </c>
      <c r="AR10" s="16"/>
      <c r="BS10" s="13" t="s">
        <v>7</v>
      </c>
    </row>
    <row r="11" spans="1:74" ht="18.399999999999999" customHeight="1" x14ac:dyDescent="0.2">
      <c r="B11" s="16"/>
      <c r="E11" s="20" t="s">
        <v>22</v>
      </c>
      <c r="K11" s="178" t="s">
        <v>406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K11" s="22" t="s">
        <v>23</v>
      </c>
      <c r="AN11" s="155" t="s">
        <v>409</v>
      </c>
      <c r="AR11" s="16"/>
      <c r="BS11" s="13" t="s">
        <v>7</v>
      </c>
    </row>
    <row r="12" spans="1:74" ht="6.95" customHeight="1" x14ac:dyDescent="0.2">
      <c r="B12" s="16"/>
      <c r="AR12" s="16"/>
      <c r="BS12" s="13" t="s">
        <v>7</v>
      </c>
    </row>
    <row r="13" spans="1:74" ht="12" customHeight="1" x14ac:dyDescent="0.2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7</v>
      </c>
    </row>
    <row r="14" spans="1:74" ht="12.75" x14ac:dyDescent="0.2">
      <c r="B14" s="16"/>
      <c r="E14" s="20" t="s">
        <v>22</v>
      </c>
      <c r="AK14" s="22" t="s">
        <v>23</v>
      </c>
      <c r="AN14" s="20" t="s">
        <v>1</v>
      </c>
      <c r="AR14" s="16"/>
      <c r="BS14" s="13" t="s">
        <v>7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25</v>
      </c>
      <c r="AK16" s="22" t="s">
        <v>21</v>
      </c>
      <c r="AN16" s="20">
        <v>43961916</v>
      </c>
      <c r="AO16" s="1"/>
      <c r="AR16" s="16"/>
      <c r="BS16" s="13" t="s">
        <v>3</v>
      </c>
    </row>
    <row r="17" spans="2:71" ht="18.399999999999999" customHeight="1" x14ac:dyDescent="0.2">
      <c r="B17" s="16"/>
      <c r="E17" s="20" t="s">
        <v>22</v>
      </c>
      <c r="K17" s="178" t="s">
        <v>407</v>
      </c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K17" s="22" t="s">
        <v>23</v>
      </c>
      <c r="AN17" s="20" t="s">
        <v>408</v>
      </c>
      <c r="AO17" s="1"/>
      <c r="AR17" s="16"/>
      <c r="BS17" s="13" t="s">
        <v>4</v>
      </c>
    </row>
    <row r="18" spans="2:71" ht="6.95" customHeight="1" x14ac:dyDescent="0.2">
      <c r="B18" s="16"/>
      <c r="AR18" s="16"/>
      <c r="BS18" s="13" t="s">
        <v>26</v>
      </c>
    </row>
    <row r="19" spans="2:71" ht="12" customHeight="1" x14ac:dyDescent="0.2">
      <c r="B19" s="16"/>
      <c r="D19" s="22" t="s">
        <v>27</v>
      </c>
      <c r="AK19" s="22" t="s">
        <v>21</v>
      </c>
      <c r="AN19" s="20">
        <v>43961916</v>
      </c>
      <c r="AO19" s="1"/>
      <c r="AR19" s="16"/>
      <c r="BS19" s="13" t="s">
        <v>26</v>
      </c>
    </row>
    <row r="20" spans="2:71" ht="18.399999999999999" customHeight="1" x14ac:dyDescent="0.2">
      <c r="B20" s="16"/>
      <c r="E20" s="20" t="s">
        <v>22</v>
      </c>
      <c r="K20" s="178" t="s">
        <v>407</v>
      </c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3"/>
      <c r="AK20" s="22" t="s">
        <v>23</v>
      </c>
      <c r="AN20" s="20" t="s">
        <v>408</v>
      </c>
      <c r="AO20" s="1"/>
      <c r="AR20" s="16"/>
      <c r="BS20" s="13" t="s">
        <v>3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28</v>
      </c>
      <c r="AR22" s="16"/>
    </row>
    <row r="23" spans="2:71" ht="16.5" customHeight="1" x14ac:dyDescent="0.2">
      <c r="B23" s="16"/>
      <c r="E23" s="169" t="s">
        <v>1</v>
      </c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R25" s="16"/>
    </row>
    <row r="26" spans="2:71" s="1" customFormat="1" ht="25.9" customHeight="1" x14ac:dyDescent="0.2">
      <c r="B26" s="24"/>
      <c r="D26" s="25" t="s">
        <v>29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176">
        <f>ROUND(AG94,2)</f>
        <v>0</v>
      </c>
      <c r="AL26" s="177"/>
      <c r="AM26" s="177"/>
      <c r="AN26" s="177"/>
      <c r="AO26" s="177"/>
      <c r="AR26" s="24"/>
    </row>
    <row r="27" spans="2:71" s="1" customFormat="1" ht="6.95" customHeight="1" x14ac:dyDescent="0.2">
      <c r="B27" s="24"/>
      <c r="AR27" s="24"/>
    </row>
    <row r="28" spans="2:71" s="1" customFormat="1" ht="12.75" x14ac:dyDescent="0.2">
      <c r="B28" s="24"/>
      <c r="L28" s="179" t="s">
        <v>30</v>
      </c>
      <c r="M28" s="179"/>
      <c r="N28" s="179"/>
      <c r="O28" s="179"/>
      <c r="P28" s="179"/>
      <c r="W28" s="179" t="s">
        <v>31</v>
      </c>
      <c r="X28" s="179"/>
      <c r="Y28" s="179"/>
      <c r="Z28" s="179"/>
      <c r="AA28" s="179"/>
      <c r="AB28" s="179"/>
      <c r="AC28" s="179"/>
      <c r="AD28" s="179"/>
      <c r="AE28" s="179"/>
      <c r="AK28" s="179" t="s">
        <v>32</v>
      </c>
      <c r="AL28" s="179"/>
      <c r="AM28" s="179"/>
      <c r="AN28" s="179"/>
      <c r="AO28" s="179"/>
      <c r="AR28" s="24"/>
    </row>
    <row r="29" spans="2:71" s="2" customFormat="1" ht="14.45" customHeight="1" x14ac:dyDescent="0.2">
      <c r="B29" s="28"/>
      <c r="D29" s="22" t="s">
        <v>33</v>
      </c>
      <c r="F29" s="22" t="s">
        <v>34</v>
      </c>
      <c r="L29" s="182">
        <v>0.23</v>
      </c>
      <c r="M29" s="181"/>
      <c r="N29" s="181"/>
      <c r="O29" s="181"/>
      <c r="P29" s="181"/>
      <c r="W29" s="180">
        <f>ROUND(BB94, 2)</f>
        <v>0</v>
      </c>
      <c r="X29" s="181"/>
      <c r="Y29" s="181"/>
      <c r="Z29" s="181"/>
      <c r="AA29" s="181"/>
      <c r="AB29" s="181"/>
      <c r="AC29" s="181"/>
      <c r="AD29" s="181"/>
      <c r="AE29" s="181"/>
      <c r="AK29" s="180">
        <f>ROUND(AX94, 2)</f>
        <v>0</v>
      </c>
      <c r="AL29" s="181"/>
      <c r="AM29" s="181"/>
      <c r="AN29" s="181"/>
      <c r="AO29" s="181"/>
      <c r="AR29" s="28"/>
    </row>
    <row r="30" spans="2:71" s="2" customFormat="1" ht="14.45" customHeight="1" x14ac:dyDescent="0.2">
      <c r="B30" s="28"/>
      <c r="F30" s="22" t="s">
        <v>35</v>
      </c>
      <c r="L30" s="182">
        <v>0.23</v>
      </c>
      <c r="M30" s="181"/>
      <c r="N30" s="181"/>
      <c r="O30" s="181"/>
      <c r="P30" s="181"/>
      <c r="W30" s="180">
        <f>ROUND(BC94, 2)</f>
        <v>0</v>
      </c>
      <c r="X30" s="181"/>
      <c r="Y30" s="181"/>
      <c r="Z30" s="181"/>
      <c r="AA30" s="181"/>
      <c r="AB30" s="181"/>
      <c r="AC30" s="181"/>
      <c r="AD30" s="181"/>
      <c r="AE30" s="181"/>
      <c r="AK30" s="180">
        <f>ROUND(AY94, 2)</f>
        <v>0</v>
      </c>
      <c r="AL30" s="181"/>
      <c r="AM30" s="181"/>
      <c r="AN30" s="181"/>
      <c r="AO30" s="181"/>
      <c r="AR30" s="28"/>
    </row>
    <row r="31" spans="2:71" s="2" customFormat="1" ht="14.45" hidden="1" customHeight="1" x14ac:dyDescent="0.2">
      <c r="B31" s="28"/>
      <c r="F31" s="22" t="s">
        <v>36</v>
      </c>
      <c r="L31" s="182">
        <v>0.23</v>
      </c>
      <c r="M31" s="181"/>
      <c r="N31" s="181"/>
      <c r="O31" s="181"/>
      <c r="P31" s="181"/>
      <c r="W31" s="180">
        <f>ROUND(BD94,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28"/>
    </row>
    <row r="32" spans="2:71" s="2" customFormat="1" ht="14.45" hidden="1" customHeight="1" x14ac:dyDescent="0.2">
      <c r="B32" s="28"/>
      <c r="F32" s="22" t="s">
        <v>37</v>
      </c>
      <c r="L32" s="182">
        <v>0.23</v>
      </c>
      <c r="M32" s="181"/>
      <c r="N32" s="181"/>
      <c r="O32" s="181"/>
      <c r="P32" s="181"/>
      <c r="W32" s="180">
        <f>ROUND(BE94,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28"/>
    </row>
    <row r="33" spans="2:44" s="2" customFormat="1" ht="14.45" hidden="1" customHeight="1" x14ac:dyDescent="0.2">
      <c r="B33" s="28"/>
      <c r="F33" s="22" t="s">
        <v>38</v>
      </c>
      <c r="L33" s="182">
        <v>0</v>
      </c>
      <c r="M33" s="181"/>
      <c r="N33" s="181"/>
      <c r="O33" s="181"/>
      <c r="P33" s="181"/>
      <c r="W33" s="180">
        <f>ROUND(BF94, 2)</f>
        <v>0</v>
      </c>
      <c r="X33" s="181"/>
      <c r="Y33" s="181"/>
      <c r="Z33" s="181"/>
      <c r="AA33" s="181"/>
      <c r="AB33" s="181"/>
      <c r="AC33" s="181"/>
      <c r="AD33" s="181"/>
      <c r="AE33" s="181"/>
      <c r="AK33" s="180">
        <v>0</v>
      </c>
      <c r="AL33" s="181"/>
      <c r="AM33" s="181"/>
      <c r="AN33" s="181"/>
      <c r="AO33" s="181"/>
      <c r="AR33" s="28"/>
    </row>
    <row r="34" spans="2:44" s="1" customFormat="1" ht="6.95" customHeight="1" x14ac:dyDescent="0.2">
      <c r="B34" s="24"/>
      <c r="AR34" s="24"/>
    </row>
    <row r="35" spans="2:44" s="1" customFormat="1" ht="25.9" customHeight="1" x14ac:dyDescent="0.2">
      <c r="B35" s="24"/>
      <c r="C35" s="29"/>
      <c r="D35" s="30" t="s">
        <v>39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2" t="s">
        <v>40</v>
      </c>
      <c r="U35" s="31"/>
      <c r="V35" s="31"/>
      <c r="W35" s="31"/>
      <c r="X35" s="183" t="s">
        <v>41</v>
      </c>
      <c r="Y35" s="184"/>
      <c r="Z35" s="184"/>
      <c r="AA35" s="184"/>
      <c r="AB35" s="184"/>
      <c r="AC35" s="31"/>
      <c r="AD35" s="31"/>
      <c r="AE35" s="31"/>
      <c r="AF35" s="31"/>
      <c r="AG35" s="31"/>
      <c r="AH35" s="31"/>
      <c r="AI35" s="31"/>
      <c r="AJ35" s="31"/>
      <c r="AK35" s="185">
        <f>SUM(AK26:AK33)</f>
        <v>0</v>
      </c>
      <c r="AL35" s="184"/>
      <c r="AM35" s="184"/>
      <c r="AN35" s="184"/>
      <c r="AO35" s="186"/>
      <c r="AP35" s="29"/>
      <c r="AQ35" s="29"/>
      <c r="AR35" s="24"/>
    </row>
    <row r="36" spans="2:44" s="1" customFormat="1" ht="6.95" customHeight="1" x14ac:dyDescent="0.2">
      <c r="B36" s="24"/>
      <c r="AR36" s="24"/>
    </row>
    <row r="37" spans="2:44" s="1" customFormat="1" ht="14.45" customHeight="1" x14ac:dyDescent="0.2">
      <c r="B37" s="24"/>
      <c r="AR37" s="24"/>
    </row>
    <row r="38" spans="2:44" ht="14.45" customHeight="1" x14ac:dyDescent="0.2">
      <c r="B38" s="16"/>
      <c r="AR38" s="16"/>
    </row>
    <row r="39" spans="2:44" ht="14.45" customHeight="1" x14ac:dyDescent="0.2">
      <c r="B39" s="16"/>
      <c r="AR39" s="16"/>
    </row>
    <row r="40" spans="2:44" ht="14.45" customHeight="1" x14ac:dyDescent="0.2">
      <c r="B40" s="16"/>
      <c r="AR40" s="16"/>
    </row>
    <row r="41" spans="2:44" ht="14.45" customHeight="1" x14ac:dyDescent="0.2">
      <c r="B41" s="16"/>
      <c r="AR41" s="16"/>
    </row>
    <row r="42" spans="2:44" ht="14.45" customHeight="1" x14ac:dyDescent="0.2">
      <c r="B42" s="16"/>
      <c r="AR42" s="16"/>
    </row>
    <row r="43" spans="2:44" ht="14.45" customHeight="1" x14ac:dyDescent="0.2">
      <c r="B43" s="16"/>
      <c r="AR43" s="16"/>
    </row>
    <row r="44" spans="2:44" ht="14.45" customHeight="1" x14ac:dyDescent="0.2">
      <c r="B44" s="16"/>
      <c r="AR44" s="16"/>
    </row>
    <row r="45" spans="2:44" ht="14.45" customHeight="1" x14ac:dyDescent="0.2">
      <c r="B45" s="16"/>
      <c r="AR45" s="16"/>
    </row>
    <row r="46" spans="2:44" ht="14.45" customHeight="1" x14ac:dyDescent="0.2">
      <c r="B46" s="16"/>
      <c r="AR46" s="16"/>
    </row>
    <row r="47" spans="2:44" ht="14.45" customHeight="1" x14ac:dyDescent="0.2">
      <c r="B47" s="16"/>
      <c r="I47" s="178" t="s">
        <v>407</v>
      </c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AI47" s="192" t="s">
        <v>407</v>
      </c>
      <c r="AJ47" s="192"/>
      <c r="AK47" s="192"/>
      <c r="AL47" s="192"/>
      <c r="AM47" s="192"/>
      <c r="AN47" s="192"/>
      <c r="AR47" s="16"/>
    </row>
    <row r="48" spans="2:44" ht="14.45" customHeight="1" x14ac:dyDescent="0.2">
      <c r="B48" s="16"/>
      <c r="AR48" s="16"/>
    </row>
    <row r="49" spans="2:44" s="1" customFormat="1" ht="14.45" customHeight="1" x14ac:dyDescent="0.2">
      <c r="B49" s="24"/>
      <c r="D49" s="33" t="s">
        <v>42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 t="s">
        <v>43</v>
      </c>
      <c r="AI49" s="34"/>
      <c r="AJ49" s="34"/>
      <c r="AK49" s="34"/>
      <c r="AL49" s="34"/>
      <c r="AM49" s="34"/>
      <c r="AN49" s="34"/>
      <c r="AO49" s="34"/>
      <c r="AR49" s="24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4"/>
      <c r="D60" s="35" t="s">
        <v>44</v>
      </c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35" t="s">
        <v>45</v>
      </c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35" t="s">
        <v>44</v>
      </c>
      <c r="AI60" s="26"/>
      <c r="AJ60" s="26"/>
      <c r="AK60" s="26"/>
      <c r="AL60" s="26"/>
      <c r="AM60" s="35" t="s">
        <v>45</v>
      </c>
      <c r="AN60" s="26"/>
      <c r="AO60" s="26"/>
      <c r="AR60" s="24"/>
    </row>
    <row r="61" spans="2:44" x14ac:dyDescent="0.2">
      <c r="B61" s="16"/>
      <c r="AR61" s="16"/>
    </row>
    <row r="62" spans="2:44" ht="12.75" x14ac:dyDescent="0.2">
      <c r="B62" s="16"/>
      <c r="J62" s="192" t="s">
        <v>406</v>
      </c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R62" s="16"/>
    </row>
    <row r="63" spans="2:44" x14ac:dyDescent="0.2">
      <c r="B63" s="16"/>
      <c r="AR63" s="16"/>
    </row>
    <row r="64" spans="2:44" s="1" customFormat="1" ht="12.75" x14ac:dyDescent="0.2">
      <c r="B64" s="24"/>
      <c r="D64" s="33" t="s">
        <v>46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3" t="s">
        <v>47</v>
      </c>
      <c r="AI64" s="34"/>
      <c r="AJ64" s="34"/>
      <c r="AK64" s="34"/>
      <c r="AL64" s="34"/>
      <c r="AM64" s="34"/>
      <c r="AN64" s="34"/>
      <c r="AO64" s="34"/>
      <c r="AR64" s="24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4"/>
      <c r="D75" s="35" t="s">
        <v>44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35" t="s">
        <v>45</v>
      </c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35" t="s">
        <v>44</v>
      </c>
      <c r="AI75" s="26"/>
      <c r="AJ75" s="26"/>
      <c r="AK75" s="26"/>
      <c r="AL75" s="26"/>
      <c r="AM75" s="35" t="s">
        <v>45</v>
      </c>
      <c r="AN75" s="26"/>
      <c r="AO75" s="26"/>
      <c r="AR75" s="24"/>
    </row>
    <row r="76" spans="2:44" s="1" customFormat="1" x14ac:dyDescent="0.2">
      <c r="B76" s="24"/>
      <c r="AR76" s="24"/>
    </row>
    <row r="77" spans="2:44" s="1" customFormat="1" ht="6.95" customHeight="1" x14ac:dyDescent="0.2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4"/>
    </row>
    <row r="81" spans="1:91" s="1" customFormat="1" ht="6.95" customHeight="1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4"/>
    </row>
    <row r="82" spans="1:91" s="1" customFormat="1" ht="24.95" customHeight="1" x14ac:dyDescent="0.2">
      <c r="B82" s="24"/>
      <c r="C82" s="17" t="s">
        <v>48</v>
      </c>
      <c r="AR82" s="24"/>
    </row>
    <row r="83" spans="1:91" s="1" customFormat="1" ht="6.95" customHeight="1" x14ac:dyDescent="0.2">
      <c r="B83" s="24"/>
      <c r="AR83" s="24"/>
    </row>
    <row r="84" spans="1:91" s="3" customFormat="1" ht="12" customHeight="1" x14ac:dyDescent="0.2">
      <c r="B84" s="40"/>
      <c r="C84" s="22" t="s">
        <v>11</v>
      </c>
      <c r="L84" s="3" t="str">
        <f>K5</f>
        <v>11170823VV</v>
      </c>
      <c r="AR84" s="40"/>
    </row>
    <row r="85" spans="1:91" s="4" customFormat="1" ht="36.950000000000003" customHeight="1" x14ac:dyDescent="0.2">
      <c r="B85" s="41"/>
      <c r="C85" s="42" t="s">
        <v>13</v>
      </c>
      <c r="L85" s="188" t="str">
        <f>K6</f>
        <v>Betónový nadzemný zásobník siláže - PD Bzince pod Javorinou VV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1"/>
    </row>
    <row r="86" spans="1:91" s="1" customFormat="1" ht="6.95" customHeight="1" x14ac:dyDescent="0.2">
      <c r="B86" s="24"/>
      <c r="AR86" s="24"/>
    </row>
    <row r="87" spans="1:91" s="1" customFormat="1" ht="12" customHeight="1" x14ac:dyDescent="0.2">
      <c r="B87" s="24"/>
      <c r="C87" s="22" t="s">
        <v>17</v>
      </c>
      <c r="L87" s="43" t="str">
        <f>IF(K8="","",K8)</f>
        <v>Bzince pod Javorinou</v>
      </c>
      <c r="AI87" s="22" t="s">
        <v>19</v>
      </c>
      <c r="AM87" s="190">
        <f>IF(AN8= "","",AN8)</f>
        <v>45776</v>
      </c>
      <c r="AN87" s="190"/>
      <c r="AR87" s="24"/>
    </row>
    <row r="88" spans="1:91" s="1" customFormat="1" ht="6.95" customHeight="1" x14ac:dyDescent="0.2">
      <c r="B88" s="24"/>
      <c r="L88" s="167" t="str">
        <f>K11</f>
        <v>Poľnohospodárske družstvo Bzince pod Javorinou  Ing. Daniel Laššák</v>
      </c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R88" s="24"/>
    </row>
    <row r="89" spans="1:91" s="1" customFormat="1" ht="15.2" customHeight="1" x14ac:dyDescent="0.2">
      <c r="B89" s="24"/>
      <c r="C89" s="22" t="s">
        <v>20</v>
      </c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I89" s="22" t="s">
        <v>25</v>
      </c>
      <c r="AJ89" s="168" t="s">
        <v>407</v>
      </c>
      <c r="AK89" s="168"/>
      <c r="AL89" s="168"/>
      <c r="AM89" s="168"/>
      <c r="AN89" s="168"/>
      <c r="AO89" s="168"/>
      <c r="AP89" s="3"/>
      <c r="AR89" s="24"/>
      <c r="AS89" s="158" t="s">
        <v>49</v>
      </c>
      <c r="AT89" s="159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6"/>
    </row>
    <row r="90" spans="1:91" s="1" customFormat="1" ht="15.2" customHeight="1" x14ac:dyDescent="0.2">
      <c r="B90" s="24"/>
      <c r="C90" s="22" t="s">
        <v>24</v>
      </c>
      <c r="L90" s="3" t="str">
        <f>IF(E14="","",E14)</f>
        <v xml:space="preserve"> </v>
      </c>
      <c r="AI90" s="22" t="s">
        <v>27</v>
      </c>
      <c r="AK90" s="169" t="s">
        <v>407</v>
      </c>
      <c r="AL90" s="169"/>
      <c r="AM90" s="169"/>
      <c r="AN90" s="169"/>
      <c r="AO90" s="169"/>
      <c r="AP90" s="169"/>
      <c r="AR90" s="24"/>
      <c r="AS90" s="160"/>
      <c r="AT90" s="161"/>
      <c r="BF90" s="47"/>
    </row>
    <row r="91" spans="1:91" s="1" customFormat="1" ht="10.9" customHeight="1" x14ac:dyDescent="0.2">
      <c r="B91" s="24"/>
      <c r="AR91" s="24"/>
      <c r="AS91" s="160"/>
      <c r="AT91" s="161"/>
      <c r="BF91" s="47"/>
    </row>
    <row r="92" spans="1:91" s="1" customFormat="1" ht="29.25" customHeight="1" x14ac:dyDescent="0.2">
      <c r="B92" s="24"/>
      <c r="C92" s="187" t="s">
        <v>50</v>
      </c>
      <c r="D92" s="163"/>
      <c r="E92" s="163"/>
      <c r="F92" s="163"/>
      <c r="G92" s="163"/>
      <c r="H92" s="48"/>
      <c r="I92" s="162" t="s">
        <v>51</v>
      </c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91" t="s">
        <v>52</v>
      </c>
      <c r="AH92" s="163"/>
      <c r="AI92" s="163"/>
      <c r="AJ92" s="163"/>
      <c r="AK92" s="163"/>
      <c r="AL92" s="163"/>
      <c r="AM92" s="163"/>
      <c r="AN92" s="162" t="s">
        <v>53</v>
      </c>
      <c r="AO92" s="163"/>
      <c r="AP92" s="164"/>
      <c r="AQ92" s="49" t="s">
        <v>54</v>
      </c>
      <c r="AR92" s="24"/>
      <c r="AS92" s="50" t="s">
        <v>55</v>
      </c>
      <c r="AT92" s="51" t="s">
        <v>56</v>
      </c>
      <c r="AU92" s="51" t="s">
        <v>57</v>
      </c>
      <c r="AV92" s="51" t="s">
        <v>58</v>
      </c>
      <c r="AW92" s="51" t="s">
        <v>59</v>
      </c>
      <c r="AX92" s="51" t="s">
        <v>60</v>
      </c>
      <c r="AY92" s="51" t="s">
        <v>61</v>
      </c>
      <c r="AZ92" s="51" t="s">
        <v>62</v>
      </c>
      <c r="BA92" s="51" t="s">
        <v>63</v>
      </c>
      <c r="BB92" s="51" t="s">
        <v>64</v>
      </c>
      <c r="BC92" s="51" t="s">
        <v>65</v>
      </c>
      <c r="BD92" s="51" t="s">
        <v>66</v>
      </c>
      <c r="BE92" s="51" t="s">
        <v>67</v>
      </c>
      <c r="BF92" s="52" t="s">
        <v>68</v>
      </c>
    </row>
    <row r="93" spans="1:91" s="1" customFormat="1" ht="10.9" customHeight="1" x14ac:dyDescent="0.2">
      <c r="B93" s="24"/>
      <c r="AR93" s="24"/>
      <c r="AS93" s="53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6"/>
    </row>
    <row r="94" spans="1:91" s="5" customFormat="1" ht="32.450000000000003" customHeight="1" x14ac:dyDescent="0.2">
      <c r="B94" s="54"/>
      <c r="C94" s="55" t="s">
        <v>69</v>
      </c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170">
        <f>ROUND(SUM(AG95:AG97),2)</f>
        <v>0</v>
      </c>
      <c r="AH94" s="170"/>
      <c r="AI94" s="170"/>
      <c r="AJ94" s="170"/>
      <c r="AK94" s="170"/>
      <c r="AL94" s="170"/>
      <c r="AM94" s="170"/>
      <c r="AN94" s="171">
        <f>SUM(AG94,AV94)</f>
        <v>0</v>
      </c>
      <c r="AO94" s="171"/>
      <c r="AP94" s="171"/>
      <c r="AQ94" s="58" t="s">
        <v>1</v>
      </c>
      <c r="AR94" s="54"/>
      <c r="AS94" s="59">
        <f>ROUND(SUM(AS95:AS97),2)</f>
        <v>0</v>
      </c>
      <c r="AT94" s="60">
        <f>ROUND(SUM(AT95:AT97),2)</f>
        <v>0</v>
      </c>
      <c r="AU94" s="61">
        <f>ROUND(SUM(AU95:AU97),2)</f>
        <v>0</v>
      </c>
      <c r="AV94" s="61">
        <f>ROUND(SUM(AX94:AY94),2)</f>
        <v>0</v>
      </c>
      <c r="AW94" s="62">
        <f>ROUND(SUM(AW95:AW97),5)</f>
        <v>10814.15192</v>
      </c>
      <c r="AX94" s="61">
        <f>ROUND(BB94*L29,2)</f>
        <v>0</v>
      </c>
      <c r="AY94" s="61">
        <f>ROUND(BC94*L30,2)</f>
        <v>0</v>
      </c>
      <c r="AZ94" s="61">
        <f>ROUND(BD94*L29,2)</f>
        <v>0</v>
      </c>
      <c r="BA94" s="61">
        <f>ROUND(BE94*L30,2)</f>
        <v>0</v>
      </c>
      <c r="BB94" s="61">
        <f>ROUND(SUM(BB95:BB97),2)</f>
        <v>0</v>
      </c>
      <c r="BC94" s="61">
        <f>ROUND(SUM(BC95:BC97),2)</f>
        <v>0</v>
      </c>
      <c r="BD94" s="61">
        <f>ROUND(SUM(BD95:BD97),2)</f>
        <v>0</v>
      </c>
      <c r="BE94" s="61">
        <f>ROUND(SUM(BE95:BE97),2)</f>
        <v>0</v>
      </c>
      <c r="BF94" s="63">
        <f>ROUND(SUM(BF95:BF97),2)</f>
        <v>0</v>
      </c>
      <c r="BS94" s="64" t="s">
        <v>70</v>
      </c>
      <c r="BT94" s="64" t="s">
        <v>71</v>
      </c>
      <c r="BV94" s="64" t="s">
        <v>72</v>
      </c>
      <c r="BW94" s="64" t="s">
        <v>5</v>
      </c>
      <c r="BX94" s="64" t="s">
        <v>73</v>
      </c>
      <c r="CL94" s="64" t="s">
        <v>1</v>
      </c>
    </row>
    <row r="95" spans="1:91" s="6" customFormat="1" ht="27" customHeight="1" x14ac:dyDescent="0.2">
      <c r="A95" s="65" t="s">
        <v>74</v>
      </c>
      <c r="B95" s="66"/>
      <c r="C95" s="67"/>
      <c r="D95" s="193" t="s">
        <v>12</v>
      </c>
      <c r="E95" s="193"/>
      <c r="F95" s="193"/>
      <c r="G95" s="193"/>
      <c r="H95" s="193"/>
      <c r="I95" s="68"/>
      <c r="J95" s="193" t="s">
        <v>14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65">
        <f>'11170823K - Betónový nadz...'!K30</f>
        <v>0</v>
      </c>
      <c r="AH95" s="166"/>
      <c r="AI95" s="166"/>
      <c r="AJ95" s="166"/>
      <c r="AK95" s="166"/>
      <c r="AL95" s="166"/>
      <c r="AM95" s="166"/>
      <c r="AN95" s="165">
        <f>SUM(AG95,AV95)</f>
        <v>0</v>
      </c>
      <c r="AO95" s="166"/>
      <c r="AP95" s="166"/>
      <c r="AQ95" s="69" t="s">
        <v>75</v>
      </c>
      <c r="AR95" s="66"/>
      <c r="AS95" s="70">
        <f>'11170823K - Betónový nadz...'!K28</f>
        <v>0</v>
      </c>
      <c r="AT95" s="71">
        <f>'11170823K - Betónový nadz...'!K29</f>
        <v>0</v>
      </c>
      <c r="AU95" s="71">
        <v>0</v>
      </c>
      <c r="AV95" s="71">
        <f>ROUND(SUM(AX95:AY95),2)</f>
        <v>0</v>
      </c>
      <c r="AW95" s="72">
        <f>'11170823K - Betónový nadz...'!T119</f>
        <v>9128.8631588899989</v>
      </c>
      <c r="AX95" s="71">
        <f>'11170823K - Betónový nadz...'!K33</f>
        <v>0</v>
      </c>
      <c r="AY95" s="71">
        <f>'11170823K - Betónový nadz...'!K34</f>
        <v>0</v>
      </c>
      <c r="AZ95" s="71">
        <f>'11170823K - Betónový nadz...'!K35</f>
        <v>0</v>
      </c>
      <c r="BA95" s="71">
        <f>'11170823K - Betónový nadz...'!K36</f>
        <v>0</v>
      </c>
      <c r="BB95" s="71">
        <f>'11170823K - Betónový nadz...'!F33</f>
        <v>0</v>
      </c>
      <c r="BC95" s="71">
        <f>'11170823K - Betónový nadz...'!F34</f>
        <v>0</v>
      </c>
      <c r="BD95" s="71">
        <f>'11170823K - Betónový nadz...'!F35</f>
        <v>0</v>
      </c>
      <c r="BE95" s="71">
        <f>'11170823K - Betónový nadz...'!F36</f>
        <v>0</v>
      </c>
      <c r="BF95" s="73">
        <f>'11170823K - Betónový nadz...'!F37</f>
        <v>0</v>
      </c>
      <c r="BT95" s="74" t="s">
        <v>76</v>
      </c>
      <c r="BU95" s="74" t="s">
        <v>77</v>
      </c>
      <c r="BV95" s="74" t="s">
        <v>72</v>
      </c>
      <c r="BW95" s="74" t="s">
        <v>5</v>
      </c>
      <c r="BX95" s="74" t="s">
        <v>73</v>
      </c>
      <c r="CL95" s="74" t="s">
        <v>1</v>
      </c>
    </row>
    <row r="96" spans="1:91" s="6" customFormat="1" ht="27" customHeight="1" x14ac:dyDescent="0.2">
      <c r="A96" s="65" t="s">
        <v>74</v>
      </c>
      <c r="B96" s="66"/>
      <c r="C96" s="67"/>
      <c r="D96" s="193" t="s">
        <v>78</v>
      </c>
      <c r="E96" s="193"/>
      <c r="F96" s="193"/>
      <c r="G96" s="193"/>
      <c r="H96" s="193"/>
      <c r="I96" s="68"/>
      <c r="J96" s="193" t="s">
        <v>79</v>
      </c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65">
        <f>'111708SO02 - SO 02 Spevne...'!K32</f>
        <v>0</v>
      </c>
      <c r="AH96" s="166"/>
      <c r="AI96" s="166"/>
      <c r="AJ96" s="166"/>
      <c r="AK96" s="166"/>
      <c r="AL96" s="166"/>
      <c r="AM96" s="166"/>
      <c r="AN96" s="165">
        <f>SUM(AG96,AV96)</f>
        <v>0</v>
      </c>
      <c r="AO96" s="166"/>
      <c r="AP96" s="166"/>
      <c r="AQ96" s="69" t="s">
        <v>75</v>
      </c>
      <c r="AR96" s="66"/>
      <c r="AS96" s="70">
        <f>'111708SO02 - SO 02 Spevne...'!K30</f>
        <v>0</v>
      </c>
      <c r="AT96" s="71">
        <f>'111708SO02 - SO 02 Spevne...'!K31</f>
        <v>0</v>
      </c>
      <c r="AU96" s="71">
        <v>0</v>
      </c>
      <c r="AV96" s="71">
        <f>ROUND(SUM(AX96:AY96),2)</f>
        <v>0</v>
      </c>
      <c r="AW96" s="72">
        <f>'111708SO02 - SO 02 Spevne...'!T122</f>
        <v>1173.523007</v>
      </c>
      <c r="AX96" s="71">
        <f>'111708SO02 - SO 02 Spevne...'!K35</f>
        <v>0</v>
      </c>
      <c r="AY96" s="71">
        <f>'111708SO02 - SO 02 Spevne...'!K36</f>
        <v>0</v>
      </c>
      <c r="AZ96" s="71">
        <f>'111708SO02 - SO 02 Spevne...'!K37</f>
        <v>0</v>
      </c>
      <c r="BA96" s="71">
        <f>'111708SO02 - SO 02 Spevne...'!K38</f>
        <v>0</v>
      </c>
      <c r="BB96" s="71">
        <f>'111708SO02 - SO 02 Spevne...'!F35</f>
        <v>0</v>
      </c>
      <c r="BC96" s="71">
        <f>'111708SO02 - SO 02 Spevne...'!F36</f>
        <v>0</v>
      </c>
      <c r="BD96" s="71">
        <f>'111708SO02 - SO 02 Spevne...'!F37</f>
        <v>0</v>
      </c>
      <c r="BE96" s="71">
        <f>'111708SO02 - SO 02 Spevne...'!F38</f>
        <v>0</v>
      </c>
      <c r="BF96" s="73">
        <f>'111708SO02 - SO 02 Spevne...'!F39</f>
        <v>0</v>
      </c>
      <c r="BT96" s="74" t="s">
        <v>76</v>
      </c>
      <c r="BV96" s="74" t="s">
        <v>72</v>
      </c>
      <c r="BW96" s="74" t="s">
        <v>80</v>
      </c>
      <c r="BX96" s="74" t="s">
        <v>5</v>
      </c>
      <c r="CL96" s="74" t="s">
        <v>1</v>
      </c>
      <c r="CM96" s="74" t="s">
        <v>71</v>
      </c>
    </row>
    <row r="97" spans="1:91" s="6" customFormat="1" ht="27" customHeight="1" x14ac:dyDescent="0.2">
      <c r="A97" s="65" t="s">
        <v>74</v>
      </c>
      <c r="B97" s="66"/>
      <c r="C97" s="67"/>
      <c r="D97" s="193" t="s">
        <v>81</v>
      </c>
      <c r="E97" s="193"/>
      <c r="F97" s="193"/>
      <c r="G97" s="193"/>
      <c r="H97" s="193"/>
      <c r="I97" s="68"/>
      <c r="J97" s="193" t="s">
        <v>82</v>
      </c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65">
        <f>'111708SO03 - Kanalizácia ...'!K32</f>
        <v>0</v>
      </c>
      <c r="AH97" s="166"/>
      <c r="AI97" s="166"/>
      <c r="AJ97" s="166"/>
      <c r="AK97" s="166"/>
      <c r="AL97" s="166"/>
      <c r="AM97" s="166"/>
      <c r="AN97" s="165">
        <f>SUM(AG97,AV97)</f>
        <v>0</v>
      </c>
      <c r="AO97" s="166"/>
      <c r="AP97" s="166"/>
      <c r="AQ97" s="69" t="s">
        <v>75</v>
      </c>
      <c r="AR97" s="66"/>
      <c r="AS97" s="75">
        <f>'111708SO03 - Kanalizácia ...'!K30</f>
        <v>0</v>
      </c>
      <c r="AT97" s="76">
        <f>'111708SO03 - Kanalizácia ...'!K31</f>
        <v>0</v>
      </c>
      <c r="AU97" s="76">
        <v>0</v>
      </c>
      <c r="AV97" s="76">
        <f>ROUND(SUM(AX97:AY97),2)</f>
        <v>0</v>
      </c>
      <c r="AW97" s="77">
        <f>'111708SO03 - Kanalizácia ...'!T123</f>
        <v>511.76575400000002</v>
      </c>
      <c r="AX97" s="76">
        <f>'111708SO03 - Kanalizácia ...'!K35</f>
        <v>0</v>
      </c>
      <c r="AY97" s="76">
        <f>'111708SO03 - Kanalizácia ...'!K36</f>
        <v>0</v>
      </c>
      <c r="AZ97" s="76">
        <f>'111708SO03 - Kanalizácia ...'!K37</f>
        <v>0</v>
      </c>
      <c r="BA97" s="76">
        <f>'111708SO03 - Kanalizácia ...'!K38</f>
        <v>0</v>
      </c>
      <c r="BB97" s="76">
        <f>'111708SO03 - Kanalizácia ...'!F35</f>
        <v>0</v>
      </c>
      <c r="BC97" s="76">
        <f>'111708SO03 - Kanalizácia ...'!F36</f>
        <v>0</v>
      </c>
      <c r="BD97" s="76">
        <f>'111708SO03 - Kanalizácia ...'!F37</f>
        <v>0</v>
      </c>
      <c r="BE97" s="76">
        <f>'111708SO03 - Kanalizácia ...'!F38</f>
        <v>0</v>
      </c>
      <c r="BF97" s="78">
        <f>'111708SO03 - Kanalizácia ...'!F39</f>
        <v>0</v>
      </c>
      <c r="BT97" s="74" t="s">
        <v>76</v>
      </c>
      <c r="BV97" s="74" t="s">
        <v>72</v>
      </c>
      <c r="BW97" s="74" t="s">
        <v>83</v>
      </c>
      <c r="BX97" s="74" t="s">
        <v>5</v>
      </c>
      <c r="CL97" s="74" t="s">
        <v>1</v>
      </c>
      <c r="CM97" s="74" t="s">
        <v>71</v>
      </c>
    </row>
    <row r="98" spans="1:91" s="1" customFormat="1" ht="30" customHeight="1" x14ac:dyDescent="0.2">
      <c r="B98" s="24"/>
      <c r="AR98" s="24"/>
    </row>
    <row r="99" spans="1:91" s="1" customFormat="1" ht="6.95" customHeight="1" x14ac:dyDescent="0.2"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24"/>
    </row>
  </sheetData>
  <mergeCells count="55">
    <mergeCell ref="D95:H95"/>
    <mergeCell ref="J95:AF95"/>
    <mergeCell ref="D96:H96"/>
    <mergeCell ref="J96:AF96"/>
    <mergeCell ref="D97:H97"/>
    <mergeCell ref="J97:AF97"/>
    <mergeCell ref="X35:AB35"/>
    <mergeCell ref="AK35:AO35"/>
    <mergeCell ref="C92:G92"/>
    <mergeCell ref="L85:AO85"/>
    <mergeCell ref="AM87:AN87"/>
    <mergeCell ref="I92:AF92"/>
    <mergeCell ref="AG92:AM92"/>
    <mergeCell ref="I47:W47"/>
    <mergeCell ref="AI47:AN47"/>
    <mergeCell ref="J62:AH62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K11:AI11"/>
    <mergeCell ref="K17:AE17"/>
    <mergeCell ref="K20:AD20"/>
    <mergeCell ref="AN96:AP96"/>
    <mergeCell ref="AG96:AM96"/>
    <mergeCell ref="AN97:AP97"/>
    <mergeCell ref="AG97:AM97"/>
    <mergeCell ref="AG94:AM94"/>
    <mergeCell ref="AN94:AP94"/>
    <mergeCell ref="AS89:AT91"/>
    <mergeCell ref="AN92:AP92"/>
    <mergeCell ref="AN95:AP95"/>
    <mergeCell ref="AG95:AM95"/>
    <mergeCell ref="L88:AG89"/>
    <mergeCell ref="AJ89:AO89"/>
    <mergeCell ref="AK90:AP90"/>
  </mergeCells>
  <hyperlinks>
    <hyperlink ref="A95" location="'11170823K - Betónový nadz...'!C2" display="/" xr:uid="{00000000-0004-0000-0000-000000000000}"/>
    <hyperlink ref="A96" location="'111708SO02 - SO 02 Spevne...'!C2" display="/" xr:uid="{00000000-0004-0000-0000-000001000000}"/>
    <hyperlink ref="A97" location="'111708SO03 - Kanalizácia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 r:id="rId1"/>
  <headerFooter>
    <oddFooter>&amp;CStrana &amp;P z &amp;N</oddFooter>
  </headerFooter>
  <rowBreaks count="1" manualBreakCount="1">
    <brk id="42" min="3" max="4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5"/>
  <sheetViews>
    <sheetView showGridLines="0" view="pageBreakPreview" topLeftCell="A191" zoomScale="60" zoomScaleNormal="100" workbookViewId="0">
      <selection activeCell="F116" sqref="F116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M2" s="175" t="s">
        <v>6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T2" s="13" t="s">
        <v>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71</v>
      </c>
    </row>
    <row r="4" spans="2:46" ht="24.95" customHeight="1" x14ac:dyDescent="0.2">
      <c r="B4" s="16"/>
      <c r="D4" s="17" t="s">
        <v>404</v>
      </c>
      <c r="M4" s="16"/>
      <c r="N4" s="79" t="s">
        <v>10</v>
      </c>
      <c r="AT4" s="13" t="s">
        <v>3</v>
      </c>
    </row>
    <row r="5" spans="2:46" ht="6.95" customHeight="1" x14ac:dyDescent="0.2">
      <c r="B5" s="16"/>
      <c r="M5" s="16"/>
    </row>
    <row r="6" spans="2:46" s="1" customFormat="1" ht="12" customHeight="1" x14ac:dyDescent="0.2">
      <c r="B6" s="24"/>
      <c r="D6" s="22" t="s">
        <v>13</v>
      </c>
      <c r="M6" s="24"/>
    </row>
    <row r="7" spans="2:46" s="1" customFormat="1" ht="16.5" customHeight="1" x14ac:dyDescent="0.2">
      <c r="B7" s="24"/>
      <c r="E7" s="188" t="s">
        <v>401</v>
      </c>
      <c r="F7" s="194"/>
      <c r="G7" s="194"/>
      <c r="H7" s="194"/>
      <c r="M7" s="24"/>
    </row>
    <row r="8" spans="2:46" s="1" customFormat="1" x14ac:dyDescent="0.2">
      <c r="B8" s="24"/>
      <c r="M8" s="24"/>
    </row>
    <row r="9" spans="2:46" s="1" customFormat="1" ht="12" customHeight="1" x14ac:dyDescent="0.2">
      <c r="B9" s="24"/>
      <c r="D9" s="22" t="s">
        <v>15</v>
      </c>
      <c r="F9" s="20" t="s">
        <v>1</v>
      </c>
      <c r="I9" s="22" t="s">
        <v>16</v>
      </c>
      <c r="J9" s="20" t="s">
        <v>1</v>
      </c>
      <c r="M9" s="24"/>
    </row>
    <row r="10" spans="2:46" s="1" customFormat="1" ht="12" customHeight="1" x14ac:dyDescent="0.2">
      <c r="B10" s="24"/>
      <c r="D10" s="22" t="s">
        <v>17</v>
      </c>
      <c r="F10" s="20" t="s">
        <v>18</v>
      </c>
      <c r="I10" s="22" t="s">
        <v>19</v>
      </c>
      <c r="J10" s="44">
        <f>'Rekapitulácia stavby'!AN8</f>
        <v>45776</v>
      </c>
      <c r="M10" s="24"/>
    </row>
    <row r="11" spans="2:46" s="1" customFormat="1" ht="10.9" customHeight="1" x14ac:dyDescent="0.2">
      <c r="B11" s="24"/>
      <c r="M11" s="24"/>
    </row>
    <row r="12" spans="2:46" s="1" customFormat="1" ht="12" customHeight="1" x14ac:dyDescent="0.2">
      <c r="B12" s="24"/>
      <c r="D12" s="22" t="s">
        <v>20</v>
      </c>
      <c r="I12" s="22" t="s">
        <v>21</v>
      </c>
      <c r="J12" s="20">
        <f>IF('Rekapitulácia stavby'!AN10="","",'Rekapitulácia stavby'!AN10)</f>
        <v>206784</v>
      </c>
      <c r="M12" s="24"/>
    </row>
    <row r="13" spans="2:46" s="1" customFormat="1" ht="18" customHeight="1" x14ac:dyDescent="0.2">
      <c r="B13" s="24"/>
      <c r="E13" s="20" t="str">
        <f>IF('Rekapitulácia stavby'!E11="","",'Rekapitulácia stavby'!E11)</f>
        <v xml:space="preserve"> </v>
      </c>
      <c r="F13" s="156" t="s">
        <v>406</v>
      </c>
      <c r="I13" s="22" t="s">
        <v>23</v>
      </c>
      <c r="J13" s="20" t="str">
        <f>IF('Rekapitulácia stavby'!AN11="","",'Rekapitulácia stavby'!AN11)</f>
        <v>SK2020382232</v>
      </c>
      <c r="M13" s="24"/>
    </row>
    <row r="14" spans="2:46" s="1" customFormat="1" ht="6.95" customHeight="1" x14ac:dyDescent="0.2">
      <c r="B14" s="24"/>
      <c r="M14" s="24"/>
    </row>
    <row r="15" spans="2:46" s="1" customFormat="1" ht="12" customHeight="1" x14ac:dyDescent="0.2">
      <c r="B15" s="24"/>
      <c r="D15" s="22" t="s">
        <v>24</v>
      </c>
      <c r="I15" s="22" t="s">
        <v>21</v>
      </c>
      <c r="J15" s="20" t="str">
        <f>'Rekapitulácia stavby'!AN13</f>
        <v/>
      </c>
      <c r="M15" s="24"/>
    </row>
    <row r="16" spans="2:46" s="1" customFormat="1" ht="18" customHeight="1" x14ac:dyDescent="0.2">
      <c r="B16" s="24"/>
      <c r="E16" s="172" t="str">
        <f>'Rekapitulácia stavby'!E14</f>
        <v xml:space="preserve"> </v>
      </c>
      <c r="F16" s="172"/>
      <c r="G16" s="172"/>
      <c r="H16" s="172"/>
      <c r="I16" s="22" t="s">
        <v>23</v>
      </c>
      <c r="J16" s="20" t="str">
        <f>'Rekapitulácia stavby'!AN14</f>
        <v/>
      </c>
      <c r="M16" s="24"/>
    </row>
    <row r="17" spans="2:13" s="1" customFormat="1" ht="6.95" customHeight="1" x14ac:dyDescent="0.2">
      <c r="B17" s="24"/>
      <c r="M17" s="24"/>
    </row>
    <row r="18" spans="2:13" s="1" customFormat="1" ht="12" customHeight="1" x14ac:dyDescent="0.2">
      <c r="B18" s="24"/>
      <c r="D18" s="22" t="s">
        <v>25</v>
      </c>
      <c r="I18" s="22" t="s">
        <v>21</v>
      </c>
      <c r="J18" s="20">
        <f>IF('Rekapitulácia stavby'!AN16="","",'Rekapitulácia stavby'!AN16)</f>
        <v>43961916</v>
      </c>
      <c r="M18" s="24"/>
    </row>
    <row r="19" spans="2:13" s="1" customFormat="1" ht="18" customHeight="1" x14ac:dyDescent="0.2">
      <c r="B19" s="24"/>
      <c r="E19" s="20" t="str">
        <f>IF('Rekapitulácia stavby'!E17="","",'Rekapitulácia stavby'!E17)</f>
        <v xml:space="preserve"> </v>
      </c>
      <c r="F19" s="156" t="s">
        <v>407</v>
      </c>
      <c r="I19" s="22" t="s">
        <v>23</v>
      </c>
      <c r="J19" s="20" t="str">
        <f>IF('Rekapitulácia stavby'!AN17="","",'Rekapitulácia stavby'!AN17)</f>
        <v>SK2022562905</v>
      </c>
      <c r="M19" s="24"/>
    </row>
    <row r="20" spans="2:13" s="1" customFormat="1" ht="6.95" customHeight="1" x14ac:dyDescent="0.2">
      <c r="B20" s="24"/>
      <c r="M20" s="24"/>
    </row>
    <row r="21" spans="2:13" s="1" customFormat="1" ht="12" customHeight="1" x14ac:dyDescent="0.2">
      <c r="B21" s="24"/>
      <c r="D21" s="22" t="s">
        <v>27</v>
      </c>
      <c r="I21" s="22" t="s">
        <v>21</v>
      </c>
      <c r="J21" s="20">
        <f>IF('Rekapitulácia stavby'!AN19="","",'Rekapitulácia stavby'!AN19)</f>
        <v>43961916</v>
      </c>
      <c r="M21" s="24"/>
    </row>
    <row r="22" spans="2:13" s="1" customFormat="1" ht="18" customHeight="1" x14ac:dyDescent="0.2">
      <c r="B22" s="24"/>
      <c r="E22" s="20" t="str">
        <f>IF('Rekapitulácia stavby'!E20="","",'Rekapitulácia stavby'!E20)</f>
        <v xml:space="preserve"> </v>
      </c>
      <c r="F22" s="156" t="s">
        <v>407</v>
      </c>
      <c r="I22" s="22" t="s">
        <v>23</v>
      </c>
      <c r="J22" s="20" t="str">
        <f>IF('Rekapitulácia stavby'!AN20="","",'Rekapitulácia stavby'!AN20)</f>
        <v>SK2022562905</v>
      </c>
      <c r="M22" s="24"/>
    </row>
    <row r="23" spans="2:13" s="1" customFormat="1" ht="6.95" customHeight="1" x14ac:dyDescent="0.2">
      <c r="B23" s="24"/>
      <c r="M23" s="24"/>
    </row>
    <row r="24" spans="2:13" s="1" customFormat="1" ht="12" customHeight="1" x14ac:dyDescent="0.2">
      <c r="B24" s="24"/>
      <c r="D24" s="22" t="s">
        <v>28</v>
      </c>
      <c r="M24" s="24"/>
    </row>
    <row r="25" spans="2:13" s="7" customFormat="1" ht="16.5" customHeight="1" x14ac:dyDescent="0.2">
      <c r="B25" s="80"/>
      <c r="E25" s="169" t="s">
        <v>1</v>
      </c>
      <c r="F25" s="169"/>
      <c r="G25" s="169"/>
      <c r="H25" s="169"/>
      <c r="M25" s="80"/>
    </row>
    <row r="26" spans="2:13" s="1" customFormat="1" ht="6.95" customHeight="1" x14ac:dyDescent="0.2">
      <c r="B26" s="24"/>
      <c r="M26" s="24"/>
    </row>
    <row r="27" spans="2:13" s="1" customFormat="1" ht="6.95" customHeight="1" x14ac:dyDescent="0.2">
      <c r="B27" s="24"/>
      <c r="D27" s="45"/>
      <c r="E27" s="45"/>
      <c r="F27" s="45"/>
      <c r="G27" s="45"/>
      <c r="H27" s="45"/>
      <c r="I27" s="45"/>
      <c r="J27" s="45"/>
      <c r="K27" s="45"/>
      <c r="L27" s="45"/>
      <c r="M27" s="24"/>
    </row>
    <row r="28" spans="2:13" s="1" customFormat="1" ht="12.75" x14ac:dyDescent="0.2">
      <c r="B28" s="24"/>
      <c r="E28" s="22" t="s">
        <v>85</v>
      </c>
      <c r="K28" s="81">
        <f>I94</f>
        <v>0</v>
      </c>
      <c r="M28" s="24"/>
    </row>
    <row r="29" spans="2:13" s="1" customFormat="1" ht="12.75" x14ac:dyDescent="0.2">
      <c r="B29" s="24"/>
      <c r="E29" s="22" t="s">
        <v>86</v>
      </c>
      <c r="K29" s="81">
        <f>J94</f>
        <v>0</v>
      </c>
      <c r="M29" s="24"/>
    </row>
    <row r="30" spans="2:13" s="1" customFormat="1" ht="25.35" customHeight="1" x14ac:dyDescent="0.2">
      <c r="B30" s="24"/>
      <c r="D30" s="82" t="s">
        <v>29</v>
      </c>
      <c r="K30" s="57">
        <f>ROUND(K119, 2)</f>
        <v>0</v>
      </c>
      <c r="M30" s="24"/>
    </row>
    <row r="31" spans="2:13" s="1" customFormat="1" ht="6.95" customHeight="1" x14ac:dyDescent="0.2">
      <c r="B31" s="24"/>
      <c r="D31" s="45"/>
      <c r="E31" s="45"/>
      <c r="F31" s="45"/>
      <c r="G31" s="45"/>
      <c r="H31" s="45"/>
      <c r="I31" s="45"/>
      <c r="J31" s="45"/>
      <c r="K31" s="45"/>
      <c r="L31" s="45"/>
      <c r="M31" s="24"/>
    </row>
    <row r="32" spans="2:13" s="1" customFormat="1" ht="14.45" customHeight="1" x14ac:dyDescent="0.2">
      <c r="B32" s="24"/>
      <c r="F32" s="27" t="s">
        <v>31</v>
      </c>
      <c r="I32" s="27" t="s">
        <v>30</v>
      </c>
      <c r="K32" s="27" t="s">
        <v>32</v>
      </c>
      <c r="M32" s="24"/>
    </row>
    <row r="33" spans="2:13" s="1" customFormat="1" ht="14.45" customHeight="1" x14ac:dyDescent="0.2">
      <c r="B33" s="24"/>
      <c r="D33" s="83" t="s">
        <v>33</v>
      </c>
      <c r="E33" s="22" t="s">
        <v>34</v>
      </c>
      <c r="F33" s="81">
        <f>ROUND((SUM(BE119:BE164)),  2)</f>
        <v>0</v>
      </c>
      <c r="I33" s="84">
        <v>0.23</v>
      </c>
      <c r="K33" s="81">
        <f>ROUND(((SUM(BE119:BE164))*I33),  2)</f>
        <v>0</v>
      </c>
      <c r="M33" s="24"/>
    </row>
    <row r="34" spans="2:13" s="1" customFormat="1" ht="14.45" customHeight="1" x14ac:dyDescent="0.2">
      <c r="B34" s="24"/>
      <c r="E34" s="22" t="s">
        <v>35</v>
      </c>
      <c r="F34" s="81">
        <f>ROUND((SUM(BF119:BF164)),  2)</f>
        <v>0</v>
      </c>
      <c r="I34" s="84">
        <v>0.23</v>
      </c>
      <c r="K34" s="81">
        <f>ROUND(((SUM(BF119:BF164))*I34),  2)</f>
        <v>0</v>
      </c>
      <c r="M34" s="24"/>
    </row>
    <row r="35" spans="2:13" s="1" customFormat="1" ht="14.45" hidden="1" customHeight="1" x14ac:dyDescent="0.2">
      <c r="B35" s="24"/>
      <c r="E35" s="22" t="s">
        <v>36</v>
      </c>
      <c r="F35" s="81">
        <f>ROUND((SUM(BG119:BG164)),  2)</f>
        <v>0</v>
      </c>
      <c r="I35" s="84">
        <v>0.23</v>
      </c>
      <c r="K35" s="81">
        <f>0</f>
        <v>0</v>
      </c>
      <c r="M35" s="24"/>
    </row>
    <row r="36" spans="2:13" s="1" customFormat="1" ht="14.45" hidden="1" customHeight="1" x14ac:dyDescent="0.2">
      <c r="B36" s="24"/>
      <c r="E36" s="22" t="s">
        <v>37</v>
      </c>
      <c r="F36" s="81">
        <f>ROUND((SUM(BH119:BH164)),  2)</f>
        <v>0</v>
      </c>
      <c r="I36" s="84">
        <v>0.23</v>
      </c>
      <c r="K36" s="81">
        <f>0</f>
        <v>0</v>
      </c>
      <c r="M36" s="24"/>
    </row>
    <row r="37" spans="2:13" s="1" customFormat="1" ht="14.45" hidden="1" customHeight="1" x14ac:dyDescent="0.2">
      <c r="B37" s="24"/>
      <c r="E37" s="22" t="s">
        <v>38</v>
      </c>
      <c r="F37" s="81">
        <f>ROUND((SUM(BI119:BI164)),  2)</f>
        <v>0</v>
      </c>
      <c r="I37" s="84">
        <v>0</v>
      </c>
      <c r="K37" s="81">
        <f>0</f>
        <v>0</v>
      </c>
      <c r="M37" s="24"/>
    </row>
    <row r="38" spans="2:13" s="1" customFormat="1" ht="6.95" customHeight="1" x14ac:dyDescent="0.2">
      <c r="B38" s="24"/>
      <c r="M38" s="24"/>
    </row>
    <row r="39" spans="2:13" s="1" customFormat="1" ht="25.35" customHeight="1" x14ac:dyDescent="0.2">
      <c r="B39" s="24"/>
      <c r="C39" s="85"/>
      <c r="D39" s="86" t="s">
        <v>39</v>
      </c>
      <c r="E39" s="48"/>
      <c r="F39" s="48"/>
      <c r="G39" s="87" t="s">
        <v>40</v>
      </c>
      <c r="H39" s="88" t="s">
        <v>41</v>
      </c>
      <c r="I39" s="48"/>
      <c r="J39" s="48"/>
      <c r="K39" s="89">
        <f>SUM(K30:K37)</f>
        <v>0</v>
      </c>
      <c r="L39" s="90"/>
      <c r="M39" s="24"/>
    </row>
    <row r="40" spans="2:13" s="1" customFormat="1" ht="14.45" customHeight="1" x14ac:dyDescent="0.2">
      <c r="B40" s="24"/>
      <c r="M40" s="24"/>
    </row>
    <row r="41" spans="2:13" ht="14.45" customHeight="1" x14ac:dyDescent="0.2">
      <c r="B41" s="16"/>
      <c r="M41" s="16"/>
    </row>
    <row r="42" spans="2:13" ht="14.45" customHeight="1" x14ac:dyDescent="0.2">
      <c r="B42" s="16"/>
      <c r="M42" s="16"/>
    </row>
    <row r="43" spans="2:13" ht="14.45" customHeight="1" x14ac:dyDescent="0.2">
      <c r="B43" s="16"/>
      <c r="M43" s="16"/>
    </row>
    <row r="44" spans="2:13" ht="14.45" customHeight="1" x14ac:dyDescent="0.2">
      <c r="B44" s="16"/>
      <c r="M44" s="16"/>
    </row>
    <row r="45" spans="2:13" ht="14.45" customHeight="1" x14ac:dyDescent="0.2">
      <c r="B45" s="16"/>
      <c r="M45" s="16"/>
    </row>
    <row r="46" spans="2:13" ht="14.45" customHeight="1" x14ac:dyDescent="0.2">
      <c r="B46" s="16"/>
      <c r="M46" s="16"/>
    </row>
    <row r="47" spans="2:13" ht="14.45" customHeight="1" x14ac:dyDescent="0.2">
      <c r="B47" s="16"/>
      <c r="M47" s="16"/>
    </row>
    <row r="48" spans="2:13" ht="14.45" customHeight="1" x14ac:dyDescent="0.2">
      <c r="B48" s="16"/>
      <c r="F48" s="157" t="s">
        <v>407</v>
      </c>
      <c r="I48" s="178" t="s">
        <v>407</v>
      </c>
      <c r="J48" s="178"/>
      <c r="K48" s="178"/>
      <c r="M48" s="16"/>
    </row>
    <row r="49" spans="2:13" ht="14.45" customHeight="1" x14ac:dyDescent="0.2">
      <c r="B49" s="16"/>
      <c r="M49" s="16"/>
    </row>
    <row r="50" spans="2:13" s="1" customFormat="1" ht="14.45" customHeight="1" x14ac:dyDescent="0.2">
      <c r="B50" s="24"/>
      <c r="D50" s="33" t="s">
        <v>42</v>
      </c>
      <c r="E50" s="34"/>
      <c r="F50" s="34"/>
      <c r="G50" s="33" t="s">
        <v>43</v>
      </c>
      <c r="H50" s="34"/>
      <c r="I50" s="34"/>
      <c r="J50" s="34"/>
      <c r="K50" s="34"/>
      <c r="L50" s="34"/>
      <c r="M50" s="24"/>
    </row>
    <row r="51" spans="2:13" x14ac:dyDescent="0.2">
      <c r="B51" s="16"/>
      <c r="M51" s="16"/>
    </row>
    <row r="52" spans="2:13" x14ac:dyDescent="0.2">
      <c r="B52" s="16"/>
      <c r="M52" s="16"/>
    </row>
    <row r="53" spans="2:13" x14ac:dyDescent="0.2">
      <c r="B53" s="16"/>
      <c r="M53" s="16"/>
    </row>
    <row r="54" spans="2:13" x14ac:dyDescent="0.2">
      <c r="B54" s="16"/>
      <c r="M54" s="16"/>
    </row>
    <row r="55" spans="2:13" x14ac:dyDescent="0.2">
      <c r="B55" s="16"/>
      <c r="M55" s="16"/>
    </row>
    <row r="56" spans="2:13" x14ac:dyDescent="0.2">
      <c r="B56" s="16"/>
      <c r="M56" s="16"/>
    </row>
    <row r="57" spans="2:13" x14ac:dyDescent="0.2">
      <c r="B57" s="16"/>
      <c r="M57" s="16"/>
    </row>
    <row r="58" spans="2:13" x14ac:dyDescent="0.2">
      <c r="B58" s="16"/>
      <c r="M58" s="16"/>
    </row>
    <row r="59" spans="2:13" x14ac:dyDescent="0.2">
      <c r="B59" s="16"/>
      <c r="M59" s="16"/>
    </row>
    <row r="60" spans="2:13" x14ac:dyDescent="0.2">
      <c r="B60" s="16"/>
      <c r="M60" s="16"/>
    </row>
    <row r="61" spans="2:13" s="1" customFormat="1" ht="12.75" x14ac:dyDescent="0.2">
      <c r="B61" s="24"/>
      <c r="D61" s="35" t="s">
        <v>44</v>
      </c>
      <c r="E61" s="26"/>
      <c r="F61" s="91" t="s">
        <v>45</v>
      </c>
      <c r="G61" s="35" t="s">
        <v>44</v>
      </c>
      <c r="H61" s="26"/>
      <c r="I61" s="26"/>
      <c r="J61" s="92" t="s">
        <v>45</v>
      </c>
      <c r="K61" s="26"/>
      <c r="L61" s="26"/>
      <c r="M61" s="24"/>
    </row>
    <row r="62" spans="2:13" x14ac:dyDescent="0.2">
      <c r="B62" s="16"/>
      <c r="M62" s="16"/>
    </row>
    <row r="63" spans="2:13" ht="12.75" x14ac:dyDescent="0.2">
      <c r="B63" s="16"/>
      <c r="F63" s="157" t="str">
        <f>F13</f>
        <v>Poľnohospodárske družstvo Bzince pod Javorinou  Ing. Daniel Laššák</v>
      </c>
      <c r="M63" s="16"/>
    </row>
    <row r="64" spans="2:13" x14ac:dyDescent="0.2">
      <c r="B64" s="16"/>
      <c r="M64" s="16"/>
    </row>
    <row r="65" spans="2:13" s="1" customFormat="1" ht="12.75" x14ac:dyDescent="0.2">
      <c r="B65" s="24"/>
      <c r="D65" s="33" t="s">
        <v>46</v>
      </c>
      <c r="E65" s="34"/>
      <c r="F65" s="34"/>
      <c r="G65" s="33" t="s">
        <v>47</v>
      </c>
      <c r="H65" s="34"/>
      <c r="I65" s="34"/>
      <c r="J65" s="34"/>
      <c r="K65" s="34"/>
      <c r="L65" s="34"/>
      <c r="M65" s="24"/>
    </row>
    <row r="66" spans="2:13" x14ac:dyDescent="0.2">
      <c r="B66" s="16"/>
      <c r="M66" s="16"/>
    </row>
    <row r="67" spans="2:13" x14ac:dyDescent="0.2">
      <c r="B67" s="16"/>
      <c r="M67" s="16"/>
    </row>
    <row r="68" spans="2:13" x14ac:dyDescent="0.2">
      <c r="B68" s="16"/>
      <c r="M68" s="16"/>
    </row>
    <row r="69" spans="2:13" x14ac:dyDescent="0.2">
      <c r="B69" s="16"/>
      <c r="M69" s="16"/>
    </row>
    <row r="70" spans="2:13" x14ac:dyDescent="0.2">
      <c r="B70" s="16"/>
      <c r="M70" s="16"/>
    </row>
    <row r="71" spans="2:13" x14ac:dyDescent="0.2">
      <c r="B71" s="16"/>
      <c r="M71" s="16"/>
    </row>
    <row r="72" spans="2:13" x14ac:dyDescent="0.2">
      <c r="B72" s="16"/>
      <c r="M72" s="16"/>
    </row>
    <row r="73" spans="2:13" x14ac:dyDescent="0.2">
      <c r="B73" s="16"/>
      <c r="M73" s="16"/>
    </row>
    <row r="74" spans="2:13" x14ac:dyDescent="0.2">
      <c r="B74" s="16"/>
      <c r="M74" s="16"/>
    </row>
    <row r="75" spans="2:13" x14ac:dyDescent="0.2">
      <c r="B75" s="16"/>
      <c r="M75" s="16"/>
    </row>
    <row r="76" spans="2:13" s="1" customFormat="1" ht="12.75" x14ac:dyDescent="0.2">
      <c r="B76" s="24"/>
      <c r="D76" s="35" t="s">
        <v>44</v>
      </c>
      <c r="E76" s="26"/>
      <c r="F76" s="91" t="s">
        <v>45</v>
      </c>
      <c r="G76" s="35" t="s">
        <v>44</v>
      </c>
      <c r="H76" s="26"/>
      <c r="I76" s="26"/>
      <c r="J76" s="92" t="s">
        <v>45</v>
      </c>
      <c r="K76" s="26"/>
      <c r="L76" s="26"/>
      <c r="M76" s="24"/>
    </row>
    <row r="77" spans="2:13" s="1" customFormat="1" ht="14.45" customHeight="1" x14ac:dyDescent="0.2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24"/>
    </row>
    <row r="81" spans="2:47" s="1" customFormat="1" ht="6.95" customHeight="1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24"/>
    </row>
    <row r="82" spans="2:47" s="1" customFormat="1" ht="24.95" customHeight="1" x14ac:dyDescent="0.2">
      <c r="B82" s="24"/>
      <c r="C82" s="17" t="s">
        <v>405</v>
      </c>
      <c r="M82" s="24"/>
    </row>
    <row r="83" spans="2:47" s="1" customFormat="1" ht="6.95" customHeight="1" x14ac:dyDescent="0.2">
      <c r="B83" s="24"/>
      <c r="M83" s="24"/>
    </row>
    <row r="84" spans="2:47" s="1" customFormat="1" ht="12" customHeight="1" x14ac:dyDescent="0.2">
      <c r="B84" s="24"/>
      <c r="C84" s="22" t="s">
        <v>13</v>
      </c>
      <c r="M84" s="24"/>
    </row>
    <row r="85" spans="2:47" s="1" customFormat="1" ht="16.5" customHeight="1" x14ac:dyDescent="0.2">
      <c r="B85" s="24"/>
      <c r="E85" s="188" t="str">
        <f>E7</f>
        <v>Betónový nadzemný zásobník siláže - PD Bzince pod Javorinou VV</v>
      </c>
      <c r="F85" s="194"/>
      <c r="G85" s="194"/>
      <c r="H85" s="194"/>
      <c r="M85" s="24"/>
    </row>
    <row r="86" spans="2:47" s="1" customFormat="1" ht="6.95" customHeight="1" x14ac:dyDescent="0.2">
      <c r="B86" s="24"/>
      <c r="M86" s="24"/>
    </row>
    <row r="87" spans="2:47" s="1" customFormat="1" ht="12" customHeight="1" x14ac:dyDescent="0.2">
      <c r="B87" s="24"/>
      <c r="C87" s="22" t="s">
        <v>17</v>
      </c>
      <c r="F87" s="20" t="str">
        <f>F10</f>
        <v>Bzince pod Javorinou</v>
      </c>
      <c r="I87" s="22" t="s">
        <v>19</v>
      </c>
      <c r="J87" s="44">
        <f>IF(J10="","",J10)</f>
        <v>45776</v>
      </c>
      <c r="M87" s="24"/>
    </row>
    <row r="88" spans="2:47" s="1" customFormat="1" ht="6.95" customHeight="1" x14ac:dyDescent="0.2">
      <c r="B88" s="24"/>
      <c r="M88" s="24"/>
    </row>
    <row r="89" spans="2:47" s="1" customFormat="1" ht="15.2" customHeight="1" x14ac:dyDescent="0.2">
      <c r="B89" s="24"/>
      <c r="C89" s="22" t="s">
        <v>20</v>
      </c>
      <c r="F89" s="20" t="str">
        <f>F13</f>
        <v>Poľnohospodárske družstvo Bzince pod Javorinou  Ing. Daniel Laššák</v>
      </c>
      <c r="I89" s="22" t="s">
        <v>25</v>
      </c>
      <c r="J89" s="169" t="s">
        <v>407</v>
      </c>
      <c r="K89" s="169"/>
      <c r="M89" s="24"/>
    </row>
    <row r="90" spans="2:47" s="1" customFormat="1" ht="15.2" customHeight="1" x14ac:dyDescent="0.2">
      <c r="B90" s="24"/>
      <c r="C90" s="22" t="s">
        <v>24</v>
      </c>
      <c r="F90" s="20" t="str">
        <f>IF(E16="","",E16)</f>
        <v xml:space="preserve"> </v>
      </c>
      <c r="I90" s="22" t="s">
        <v>27</v>
      </c>
      <c r="J90" s="169" t="s">
        <v>407</v>
      </c>
      <c r="K90" s="169"/>
      <c r="M90" s="24"/>
    </row>
    <row r="91" spans="2:47" s="1" customFormat="1" ht="10.35" customHeight="1" x14ac:dyDescent="0.2">
      <c r="B91" s="24"/>
      <c r="M91" s="24"/>
    </row>
    <row r="92" spans="2:47" s="1" customFormat="1" ht="29.25" customHeight="1" x14ac:dyDescent="0.2">
      <c r="B92" s="24"/>
      <c r="C92" s="93" t="s">
        <v>88</v>
      </c>
      <c r="D92" s="85"/>
      <c r="E92" s="85"/>
      <c r="F92" s="85"/>
      <c r="G92" s="85"/>
      <c r="H92" s="85"/>
      <c r="I92" s="94" t="s">
        <v>89</v>
      </c>
      <c r="J92" s="94" t="s">
        <v>90</v>
      </c>
      <c r="K92" s="94" t="s">
        <v>91</v>
      </c>
      <c r="L92" s="85"/>
      <c r="M92" s="24"/>
    </row>
    <row r="93" spans="2:47" s="1" customFormat="1" ht="10.35" customHeight="1" x14ac:dyDescent="0.2">
      <c r="B93" s="24"/>
      <c r="M93" s="24"/>
    </row>
    <row r="94" spans="2:47" s="1" customFormat="1" ht="22.9" customHeight="1" x14ac:dyDescent="0.2">
      <c r="B94" s="24"/>
      <c r="C94" s="95" t="s">
        <v>92</v>
      </c>
      <c r="I94" s="57">
        <f t="shared" ref="I94:J96" si="0">Q119</f>
        <v>0</v>
      </c>
      <c r="J94" s="57">
        <f t="shared" si="0"/>
        <v>0</v>
      </c>
      <c r="K94" s="57">
        <f>K119</f>
        <v>0</v>
      </c>
      <c r="M94" s="24"/>
      <c r="AU94" s="13" t="s">
        <v>93</v>
      </c>
    </row>
    <row r="95" spans="2:47" s="8" customFormat="1" ht="24.95" customHeight="1" x14ac:dyDescent="0.2">
      <c r="B95" s="96"/>
      <c r="D95" s="97" t="s">
        <v>94</v>
      </c>
      <c r="E95" s="98"/>
      <c r="F95" s="98"/>
      <c r="G95" s="98"/>
      <c r="H95" s="98"/>
      <c r="I95" s="99">
        <f t="shared" si="0"/>
        <v>0</v>
      </c>
      <c r="J95" s="99">
        <f t="shared" si="0"/>
        <v>0</v>
      </c>
      <c r="K95" s="99">
        <f>K120</f>
        <v>0</v>
      </c>
      <c r="M95" s="96"/>
    </row>
    <row r="96" spans="2:47" s="9" customFormat="1" ht="19.899999999999999" customHeight="1" x14ac:dyDescent="0.2">
      <c r="B96" s="100"/>
      <c r="D96" s="101" t="s">
        <v>95</v>
      </c>
      <c r="E96" s="102"/>
      <c r="F96" s="102"/>
      <c r="G96" s="102"/>
      <c r="H96" s="102"/>
      <c r="I96" s="103">
        <f t="shared" si="0"/>
        <v>0</v>
      </c>
      <c r="J96" s="103">
        <f t="shared" si="0"/>
        <v>0</v>
      </c>
      <c r="K96" s="103">
        <f>K121</f>
        <v>0</v>
      </c>
      <c r="M96" s="100"/>
    </row>
    <row r="97" spans="2:13" s="9" customFormat="1" ht="19.899999999999999" customHeight="1" x14ac:dyDescent="0.2">
      <c r="B97" s="100"/>
      <c r="D97" s="101" t="s">
        <v>96</v>
      </c>
      <c r="E97" s="102"/>
      <c r="F97" s="102"/>
      <c r="G97" s="102"/>
      <c r="H97" s="102"/>
      <c r="I97" s="103">
        <f>Q128</f>
        <v>0</v>
      </c>
      <c r="J97" s="103">
        <f>R128</f>
        <v>0</v>
      </c>
      <c r="K97" s="103">
        <f>K128</f>
        <v>0</v>
      </c>
      <c r="M97" s="100"/>
    </row>
    <row r="98" spans="2:13" s="9" customFormat="1" ht="19.899999999999999" customHeight="1" x14ac:dyDescent="0.2">
      <c r="B98" s="100"/>
      <c r="D98" s="101" t="s">
        <v>97</v>
      </c>
      <c r="E98" s="102"/>
      <c r="F98" s="102"/>
      <c r="G98" s="102"/>
      <c r="H98" s="102"/>
      <c r="I98" s="103">
        <f>Q142</f>
        <v>0</v>
      </c>
      <c r="J98" s="103">
        <f>R142</f>
        <v>0</v>
      </c>
      <c r="K98" s="103">
        <f>K142</f>
        <v>0</v>
      </c>
      <c r="M98" s="100"/>
    </row>
    <row r="99" spans="2:13" s="9" customFormat="1" ht="19.899999999999999" customHeight="1" x14ac:dyDescent="0.2">
      <c r="B99" s="100"/>
      <c r="D99" s="101" t="s">
        <v>98</v>
      </c>
      <c r="E99" s="102"/>
      <c r="F99" s="102"/>
      <c r="G99" s="102"/>
      <c r="H99" s="102"/>
      <c r="I99" s="103">
        <f>Q147</f>
        <v>0</v>
      </c>
      <c r="J99" s="103">
        <f>R147</f>
        <v>0</v>
      </c>
      <c r="K99" s="103">
        <f>K147</f>
        <v>0</v>
      </c>
      <c r="M99" s="100"/>
    </row>
    <row r="100" spans="2:13" s="9" customFormat="1" ht="19.899999999999999" customHeight="1" x14ac:dyDescent="0.2">
      <c r="B100" s="100"/>
      <c r="D100" s="101" t="s">
        <v>99</v>
      </c>
      <c r="E100" s="102"/>
      <c r="F100" s="102"/>
      <c r="G100" s="102"/>
      <c r="H100" s="102"/>
      <c r="I100" s="103">
        <f>Q155</f>
        <v>0</v>
      </c>
      <c r="J100" s="103">
        <f>R155</f>
        <v>0</v>
      </c>
      <c r="K100" s="103">
        <f>K155</f>
        <v>0</v>
      </c>
      <c r="M100" s="100"/>
    </row>
    <row r="101" spans="2:13" s="9" customFormat="1" ht="19.899999999999999" customHeight="1" x14ac:dyDescent="0.2">
      <c r="B101" s="100"/>
      <c r="D101" s="101" t="s">
        <v>100</v>
      </c>
      <c r="E101" s="102"/>
      <c r="F101" s="102"/>
      <c r="G101" s="102"/>
      <c r="H101" s="102"/>
      <c r="I101" s="103">
        <f>Q163</f>
        <v>0</v>
      </c>
      <c r="J101" s="103">
        <f>R163</f>
        <v>0</v>
      </c>
      <c r="K101" s="103">
        <f>K163</f>
        <v>0</v>
      </c>
      <c r="M101" s="100"/>
    </row>
    <row r="102" spans="2:13" s="1" customFormat="1" ht="21.75" customHeight="1" x14ac:dyDescent="0.2">
      <c r="B102" s="24"/>
      <c r="M102" s="24"/>
    </row>
    <row r="103" spans="2:13" s="1" customFormat="1" ht="6.95" customHeight="1" x14ac:dyDescent="0.2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24"/>
    </row>
    <row r="107" spans="2:13" s="1" customFormat="1" ht="6.95" customHeight="1" x14ac:dyDescent="0.2"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24"/>
    </row>
    <row r="108" spans="2:13" s="1" customFormat="1" ht="24.95" customHeight="1" x14ac:dyDescent="0.2">
      <c r="B108" s="24"/>
      <c r="C108" s="17" t="s">
        <v>403</v>
      </c>
      <c r="M108" s="24"/>
    </row>
    <row r="109" spans="2:13" s="1" customFormat="1" ht="6.95" customHeight="1" x14ac:dyDescent="0.2">
      <c r="B109" s="24"/>
      <c r="M109" s="24"/>
    </row>
    <row r="110" spans="2:13" s="1" customFormat="1" ht="12" customHeight="1" x14ac:dyDescent="0.2">
      <c r="B110" s="24"/>
      <c r="C110" s="22" t="s">
        <v>13</v>
      </c>
      <c r="M110" s="24"/>
    </row>
    <row r="111" spans="2:13" s="1" customFormat="1" ht="16.5" customHeight="1" x14ac:dyDescent="0.2">
      <c r="B111" s="24"/>
      <c r="E111" s="188" t="str">
        <f>E7</f>
        <v>Betónový nadzemný zásobník siláže - PD Bzince pod Javorinou VV</v>
      </c>
      <c r="F111" s="194"/>
      <c r="G111" s="194"/>
      <c r="H111" s="194"/>
      <c r="M111" s="24"/>
    </row>
    <row r="112" spans="2:13" s="1" customFormat="1" ht="6.95" customHeight="1" x14ac:dyDescent="0.2">
      <c r="B112" s="24"/>
      <c r="M112" s="24"/>
    </row>
    <row r="113" spans="2:65" s="1" customFormat="1" ht="12" customHeight="1" x14ac:dyDescent="0.2">
      <c r="B113" s="24"/>
      <c r="C113" s="22" t="s">
        <v>17</v>
      </c>
      <c r="F113" s="20" t="str">
        <f>F10</f>
        <v>Bzince pod Javorinou</v>
      </c>
      <c r="I113" s="22" t="s">
        <v>19</v>
      </c>
      <c r="J113" s="44">
        <f>IF(J10="","",J10)</f>
        <v>45776</v>
      </c>
      <c r="M113" s="24"/>
    </row>
    <row r="114" spans="2:65" s="1" customFormat="1" ht="6.95" customHeight="1" x14ac:dyDescent="0.2">
      <c r="B114" s="24"/>
      <c r="M114" s="24"/>
    </row>
    <row r="115" spans="2:65" s="1" customFormat="1" ht="15.2" customHeight="1" x14ac:dyDescent="0.2">
      <c r="B115" s="24"/>
      <c r="C115" s="22" t="s">
        <v>20</v>
      </c>
      <c r="F115" s="20" t="str">
        <f>F13</f>
        <v>Poľnohospodárske družstvo Bzince pod Javorinou  Ing. Daniel Laššák</v>
      </c>
      <c r="I115" s="22" t="s">
        <v>25</v>
      </c>
      <c r="J115" s="169" t="s">
        <v>407</v>
      </c>
      <c r="K115" s="169"/>
      <c r="M115" s="24"/>
    </row>
    <row r="116" spans="2:65" s="1" customFormat="1" ht="15.2" customHeight="1" x14ac:dyDescent="0.2">
      <c r="B116" s="24"/>
      <c r="C116" s="22" t="s">
        <v>24</v>
      </c>
      <c r="F116" s="20" t="str">
        <f>IF(E16="","",E16)</f>
        <v xml:space="preserve"> </v>
      </c>
      <c r="I116" s="22" t="s">
        <v>27</v>
      </c>
      <c r="J116" s="169" t="s">
        <v>407</v>
      </c>
      <c r="K116" s="169"/>
      <c r="M116" s="24"/>
    </row>
    <row r="117" spans="2:65" s="1" customFormat="1" ht="10.35" customHeight="1" x14ac:dyDescent="0.2">
      <c r="B117" s="24"/>
      <c r="M117" s="24"/>
    </row>
    <row r="118" spans="2:65" s="10" customFormat="1" ht="29.25" customHeight="1" x14ac:dyDescent="0.2">
      <c r="B118" s="104"/>
      <c r="C118" s="105" t="s">
        <v>102</v>
      </c>
      <c r="D118" s="106" t="s">
        <v>54</v>
      </c>
      <c r="E118" s="106" t="s">
        <v>50</v>
      </c>
      <c r="F118" s="106" t="s">
        <v>51</v>
      </c>
      <c r="G118" s="106" t="s">
        <v>103</v>
      </c>
      <c r="H118" s="106" t="s">
        <v>104</v>
      </c>
      <c r="I118" s="106" t="s">
        <v>105</v>
      </c>
      <c r="J118" s="106" t="s">
        <v>106</v>
      </c>
      <c r="K118" s="107" t="s">
        <v>91</v>
      </c>
      <c r="L118" s="108" t="s">
        <v>107</v>
      </c>
      <c r="M118" s="104"/>
      <c r="N118" s="50" t="s">
        <v>1</v>
      </c>
      <c r="O118" s="51" t="s">
        <v>33</v>
      </c>
      <c r="P118" s="51" t="s">
        <v>108</v>
      </c>
      <c r="Q118" s="51" t="s">
        <v>109</v>
      </c>
      <c r="R118" s="51" t="s">
        <v>110</v>
      </c>
      <c r="S118" s="51" t="s">
        <v>111</v>
      </c>
      <c r="T118" s="51" t="s">
        <v>112</v>
      </c>
      <c r="U118" s="51" t="s">
        <v>113</v>
      </c>
      <c r="V118" s="51" t="s">
        <v>114</v>
      </c>
      <c r="W118" s="51" t="s">
        <v>115</v>
      </c>
      <c r="X118" s="52" t="s">
        <v>116</v>
      </c>
    </row>
    <row r="119" spans="2:65" s="1" customFormat="1" ht="22.9" customHeight="1" x14ac:dyDescent="0.25">
      <c r="B119" s="24"/>
      <c r="C119" s="55" t="s">
        <v>92</v>
      </c>
      <c r="K119" s="109">
        <f>BK119</f>
        <v>0</v>
      </c>
      <c r="M119" s="24"/>
      <c r="N119" s="53"/>
      <c r="O119" s="45"/>
      <c r="P119" s="45"/>
      <c r="Q119" s="110">
        <f>Q120</f>
        <v>0</v>
      </c>
      <c r="R119" s="110">
        <f>R120</f>
        <v>0</v>
      </c>
      <c r="S119" s="45"/>
      <c r="T119" s="111">
        <f>T120</f>
        <v>9128.8631588899989</v>
      </c>
      <c r="U119" s="45"/>
      <c r="V119" s="111">
        <f>V120</f>
        <v>7568.3783181134722</v>
      </c>
      <c r="W119" s="45"/>
      <c r="X119" s="112">
        <f>X120</f>
        <v>1154.655</v>
      </c>
      <c r="AT119" s="13" t="s">
        <v>70</v>
      </c>
      <c r="AU119" s="13" t="s">
        <v>93</v>
      </c>
      <c r="BK119" s="113">
        <f>BK120</f>
        <v>0</v>
      </c>
    </row>
    <row r="120" spans="2:65" s="11" customFormat="1" ht="25.9" customHeight="1" x14ac:dyDescent="0.2">
      <c r="B120" s="114"/>
      <c r="D120" s="115" t="s">
        <v>70</v>
      </c>
      <c r="E120" s="116" t="s">
        <v>117</v>
      </c>
      <c r="F120" s="116" t="s">
        <v>118</v>
      </c>
      <c r="K120" s="117">
        <f>BK120</f>
        <v>0</v>
      </c>
      <c r="M120" s="114"/>
      <c r="N120" s="118"/>
      <c r="Q120" s="119">
        <f>Q121+Q128+Q142+Q147+Q155+Q163</f>
        <v>0</v>
      </c>
      <c r="R120" s="119">
        <f>R121+R128+R142+R147+R155+R163</f>
        <v>0</v>
      </c>
      <c r="T120" s="120">
        <f>T121+T128+T142+T147+T155+T163</f>
        <v>9128.8631588899989</v>
      </c>
      <c r="V120" s="120">
        <f>V121+V128+V142+V147+V155+V163</f>
        <v>7568.3783181134722</v>
      </c>
      <c r="X120" s="121">
        <f>X121+X128+X142+X147+X155+X163</f>
        <v>1154.655</v>
      </c>
      <c r="AR120" s="115" t="s">
        <v>76</v>
      </c>
      <c r="AT120" s="122" t="s">
        <v>70</v>
      </c>
      <c r="AU120" s="122" t="s">
        <v>71</v>
      </c>
      <c r="AY120" s="115" t="s">
        <v>119</v>
      </c>
      <c r="BK120" s="123">
        <f>BK121+BK128+BK142+BK147+BK155+BK163</f>
        <v>0</v>
      </c>
    </row>
    <row r="121" spans="2:65" s="11" customFormat="1" ht="22.9" customHeight="1" x14ac:dyDescent="0.2">
      <c r="B121" s="114"/>
      <c r="D121" s="115" t="s">
        <v>70</v>
      </c>
      <c r="E121" s="124" t="s">
        <v>76</v>
      </c>
      <c r="F121" s="124" t="s">
        <v>120</v>
      </c>
      <c r="K121" s="125">
        <f>BK121</f>
        <v>0</v>
      </c>
      <c r="M121" s="114"/>
      <c r="N121" s="118"/>
      <c r="Q121" s="119">
        <f>SUM(Q122:Q127)</f>
        <v>0</v>
      </c>
      <c r="R121" s="119">
        <f>SUM(R122:R127)</f>
        <v>0</v>
      </c>
      <c r="T121" s="120">
        <f>SUM(T122:T127)</f>
        <v>2059.8868219999995</v>
      </c>
      <c r="V121" s="120">
        <f>SUM(V122:V127)</f>
        <v>0</v>
      </c>
      <c r="X121" s="121">
        <f>SUM(X122:X127)</f>
        <v>0</v>
      </c>
      <c r="AR121" s="115" t="s">
        <v>76</v>
      </c>
      <c r="AT121" s="122" t="s">
        <v>70</v>
      </c>
      <c r="AU121" s="122" t="s">
        <v>76</v>
      </c>
      <c r="AY121" s="115" t="s">
        <v>119</v>
      </c>
      <c r="BK121" s="123">
        <f>SUM(BK122:BK127)</f>
        <v>0</v>
      </c>
    </row>
    <row r="122" spans="2:65" s="1" customFormat="1" ht="24" customHeight="1" x14ac:dyDescent="0.2">
      <c r="B122" s="126"/>
      <c r="C122" s="127" t="s">
        <v>76</v>
      </c>
      <c r="D122" s="127" t="s">
        <v>121</v>
      </c>
      <c r="E122" s="128" t="s">
        <v>122</v>
      </c>
      <c r="F122" s="129" t="s">
        <v>123</v>
      </c>
      <c r="G122" s="130" t="s">
        <v>124</v>
      </c>
      <c r="H122" s="131">
        <v>663.69</v>
      </c>
      <c r="I122" s="131">
        <v>0</v>
      </c>
      <c r="J122" s="131"/>
      <c r="K122" s="131">
        <f t="shared" ref="K122:K127" si="1">ROUND(P122*H122,3)</f>
        <v>0</v>
      </c>
      <c r="L122" s="132"/>
      <c r="M122" s="24"/>
      <c r="N122" s="133" t="s">
        <v>1</v>
      </c>
      <c r="O122" s="134" t="s">
        <v>35</v>
      </c>
      <c r="P122" s="135">
        <f t="shared" ref="P122:P127" si="2">I122+J122</f>
        <v>0</v>
      </c>
      <c r="Q122" s="135">
        <f t="shared" ref="Q122:Q127" si="3">ROUND(I122*H122,3)</f>
        <v>0</v>
      </c>
      <c r="R122" s="135">
        <f t="shared" ref="R122:R127" si="4">ROUND(J122*H122,3)</f>
        <v>0</v>
      </c>
      <c r="S122" s="136">
        <v>1.2999999999999999E-2</v>
      </c>
      <c r="T122" s="136">
        <f t="shared" ref="T122:T127" si="5">S122*H122</f>
        <v>8.6279699999999995</v>
      </c>
      <c r="U122" s="136">
        <v>0</v>
      </c>
      <c r="V122" s="136">
        <f t="shared" ref="V122:V127" si="6">U122*H122</f>
        <v>0</v>
      </c>
      <c r="W122" s="136">
        <v>0</v>
      </c>
      <c r="X122" s="137">
        <f t="shared" ref="X122:X127" si="7">W122*H122</f>
        <v>0</v>
      </c>
      <c r="AR122" s="138" t="s">
        <v>125</v>
      </c>
      <c r="AT122" s="138" t="s">
        <v>121</v>
      </c>
      <c r="AU122" s="138" t="s">
        <v>126</v>
      </c>
      <c r="AY122" s="13" t="s">
        <v>119</v>
      </c>
      <c r="BE122" s="139">
        <f t="shared" ref="BE122:BE127" si="8">IF(O122="základná",K122,0)</f>
        <v>0</v>
      </c>
      <c r="BF122" s="139">
        <f t="shared" ref="BF122:BF127" si="9">IF(O122="znížená",K122,0)</f>
        <v>0</v>
      </c>
      <c r="BG122" s="139">
        <f t="shared" ref="BG122:BG127" si="10">IF(O122="zákl. prenesená",K122,0)</f>
        <v>0</v>
      </c>
      <c r="BH122" s="139">
        <f t="shared" ref="BH122:BH127" si="11">IF(O122="zníž. prenesená",K122,0)</f>
        <v>0</v>
      </c>
      <c r="BI122" s="139">
        <f t="shared" ref="BI122:BI127" si="12">IF(O122="nulová",K122,0)</f>
        <v>0</v>
      </c>
      <c r="BJ122" s="13" t="s">
        <v>126</v>
      </c>
      <c r="BK122" s="140">
        <f t="shared" ref="BK122:BK127" si="13">ROUND(P122*H122,3)</f>
        <v>0</v>
      </c>
      <c r="BL122" s="13" t="s">
        <v>125</v>
      </c>
      <c r="BM122" s="138" t="s">
        <v>127</v>
      </c>
    </row>
    <row r="123" spans="2:65" s="1" customFormat="1" ht="24" customHeight="1" x14ac:dyDescent="0.2">
      <c r="B123" s="126"/>
      <c r="C123" s="127" t="s">
        <v>126</v>
      </c>
      <c r="D123" s="127" t="s">
        <v>121</v>
      </c>
      <c r="E123" s="128" t="s">
        <v>128</v>
      </c>
      <c r="F123" s="129" t="s">
        <v>374</v>
      </c>
      <c r="G123" s="130" t="s">
        <v>124</v>
      </c>
      <c r="H123" s="131">
        <v>2392</v>
      </c>
      <c r="I123" s="131">
        <v>0</v>
      </c>
      <c r="J123" s="131"/>
      <c r="K123" s="131">
        <f t="shared" si="1"/>
        <v>0</v>
      </c>
      <c r="L123" s="132"/>
      <c r="M123" s="24"/>
      <c r="N123" s="133" t="s">
        <v>1</v>
      </c>
      <c r="O123" s="134" t="s">
        <v>35</v>
      </c>
      <c r="P123" s="135">
        <f t="shared" si="2"/>
        <v>0</v>
      </c>
      <c r="Q123" s="135">
        <f t="shared" si="3"/>
        <v>0</v>
      </c>
      <c r="R123" s="135">
        <f t="shared" si="4"/>
        <v>0</v>
      </c>
      <c r="S123" s="136">
        <v>0.24299999999999999</v>
      </c>
      <c r="T123" s="136">
        <f t="shared" si="5"/>
        <v>581.25599999999997</v>
      </c>
      <c r="U123" s="136">
        <v>0</v>
      </c>
      <c r="V123" s="136">
        <f t="shared" si="6"/>
        <v>0</v>
      </c>
      <c r="W123" s="136">
        <v>0</v>
      </c>
      <c r="X123" s="137">
        <f t="shared" si="7"/>
        <v>0</v>
      </c>
      <c r="AR123" s="138" t="s">
        <v>125</v>
      </c>
      <c r="AT123" s="138" t="s">
        <v>121</v>
      </c>
      <c r="AU123" s="138" t="s">
        <v>126</v>
      </c>
      <c r="AY123" s="13" t="s">
        <v>119</v>
      </c>
      <c r="BE123" s="139">
        <f t="shared" si="8"/>
        <v>0</v>
      </c>
      <c r="BF123" s="139">
        <f t="shared" si="9"/>
        <v>0</v>
      </c>
      <c r="BG123" s="139">
        <f t="shared" si="10"/>
        <v>0</v>
      </c>
      <c r="BH123" s="139">
        <f t="shared" si="11"/>
        <v>0</v>
      </c>
      <c r="BI123" s="139">
        <f t="shared" si="12"/>
        <v>0</v>
      </c>
      <c r="BJ123" s="13" t="s">
        <v>126</v>
      </c>
      <c r="BK123" s="140">
        <f t="shared" si="13"/>
        <v>0</v>
      </c>
      <c r="BL123" s="13" t="s">
        <v>125</v>
      </c>
      <c r="BM123" s="138" t="s">
        <v>129</v>
      </c>
    </row>
    <row r="124" spans="2:65" s="1" customFormat="1" ht="24" customHeight="1" x14ac:dyDescent="0.2">
      <c r="B124" s="126"/>
      <c r="C124" s="127" t="s">
        <v>130</v>
      </c>
      <c r="D124" s="127" t="s">
        <v>121</v>
      </c>
      <c r="E124" s="128" t="s">
        <v>131</v>
      </c>
      <c r="F124" s="129" t="s">
        <v>375</v>
      </c>
      <c r="G124" s="130" t="s">
        <v>124</v>
      </c>
      <c r="H124" s="131">
        <v>2392</v>
      </c>
      <c r="I124" s="131">
        <v>0</v>
      </c>
      <c r="J124" s="131"/>
      <c r="K124" s="131">
        <f t="shared" si="1"/>
        <v>0</v>
      </c>
      <c r="L124" s="132"/>
      <c r="M124" s="24"/>
      <c r="N124" s="133" t="s">
        <v>1</v>
      </c>
      <c r="O124" s="134" t="s">
        <v>35</v>
      </c>
      <c r="P124" s="135">
        <f t="shared" si="2"/>
        <v>0</v>
      </c>
      <c r="Q124" s="135">
        <f t="shared" si="3"/>
        <v>0</v>
      </c>
      <c r="R124" s="135">
        <f t="shared" si="4"/>
        <v>0</v>
      </c>
      <c r="S124" s="136">
        <v>5.6000000000000001E-2</v>
      </c>
      <c r="T124" s="136">
        <f t="shared" si="5"/>
        <v>133.952</v>
      </c>
      <c r="U124" s="136">
        <v>0</v>
      </c>
      <c r="V124" s="136">
        <f t="shared" si="6"/>
        <v>0</v>
      </c>
      <c r="W124" s="136">
        <v>0</v>
      </c>
      <c r="X124" s="137">
        <f t="shared" si="7"/>
        <v>0</v>
      </c>
      <c r="AR124" s="138" t="s">
        <v>125</v>
      </c>
      <c r="AT124" s="138" t="s">
        <v>121</v>
      </c>
      <c r="AU124" s="138" t="s">
        <v>126</v>
      </c>
      <c r="AY124" s="13" t="s">
        <v>119</v>
      </c>
      <c r="BE124" s="139">
        <f t="shared" si="8"/>
        <v>0</v>
      </c>
      <c r="BF124" s="139">
        <f t="shared" si="9"/>
        <v>0</v>
      </c>
      <c r="BG124" s="139">
        <f t="shared" si="10"/>
        <v>0</v>
      </c>
      <c r="BH124" s="139">
        <f t="shared" si="11"/>
        <v>0</v>
      </c>
      <c r="BI124" s="139">
        <f t="shared" si="12"/>
        <v>0</v>
      </c>
      <c r="BJ124" s="13" t="s">
        <v>126</v>
      </c>
      <c r="BK124" s="140">
        <f t="shared" si="13"/>
        <v>0</v>
      </c>
      <c r="BL124" s="13" t="s">
        <v>125</v>
      </c>
      <c r="BM124" s="138" t="s">
        <v>132</v>
      </c>
    </row>
    <row r="125" spans="2:65" s="1" customFormat="1" ht="36" customHeight="1" x14ac:dyDescent="0.2">
      <c r="B125" s="126"/>
      <c r="C125" s="127" t="s">
        <v>125</v>
      </c>
      <c r="D125" s="127" t="s">
        <v>121</v>
      </c>
      <c r="E125" s="128" t="s">
        <v>133</v>
      </c>
      <c r="F125" s="129" t="s">
        <v>376</v>
      </c>
      <c r="G125" s="130" t="s">
        <v>124</v>
      </c>
      <c r="H125" s="131">
        <v>46.08</v>
      </c>
      <c r="I125" s="131">
        <v>0</v>
      </c>
      <c r="J125" s="131"/>
      <c r="K125" s="131">
        <f t="shared" si="1"/>
        <v>0</v>
      </c>
      <c r="L125" s="132"/>
      <c r="M125" s="24"/>
      <c r="N125" s="133" t="s">
        <v>1</v>
      </c>
      <c r="O125" s="134" t="s">
        <v>35</v>
      </c>
      <c r="P125" s="135">
        <f t="shared" si="2"/>
        <v>0</v>
      </c>
      <c r="Q125" s="135">
        <f t="shared" si="3"/>
        <v>0</v>
      </c>
      <c r="R125" s="135">
        <f t="shared" si="4"/>
        <v>0</v>
      </c>
      <c r="S125" s="136">
        <v>2.5139999999999998</v>
      </c>
      <c r="T125" s="136">
        <f t="shared" si="5"/>
        <v>115.84511999999998</v>
      </c>
      <c r="U125" s="136">
        <v>0</v>
      </c>
      <c r="V125" s="136">
        <f t="shared" si="6"/>
        <v>0</v>
      </c>
      <c r="W125" s="136">
        <v>0</v>
      </c>
      <c r="X125" s="137">
        <f t="shared" si="7"/>
        <v>0</v>
      </c>
      <c r="AR125" s="138" t="s">
        <v>125</v>
      </c>
      <c r="AT125" s="138" t="s">
        <v>121</v>
      </c>
      <c r="AU125" s="138" t="s">
        <v>126</v>
      </c>
      <c r="AY125" s="13" t="s">
        <v>119</v>
      </c>
      <c r="BE125" s="139">
        <f t="shared" si="8"/>
        <v>0</v>
      </c>
      <c r="BF125" s="139">
        <f t="shared" si="9"/>
        <v>0</v>
      </c>
      <c r="BG125" s="139">
        <f t="shared" si="10"/>
        <v>0</v>
      </c>
      <c r="BH125" s="139">
        <f t="shared" si="11"/>
        <v>0</v>
      </c>
      <c r="BI125" s="139">
        <f t="shared" si="12"/>
        <v>0</v>
      </c>
      <c r="BJ125" s="13" t="s">
        <v>126</v>
      </c>
      <c r="BK125" s="140">
        <f t="shared" si="13"/>
        <v>0</v>
      </c>
      <c r="BL125" s="13" t="s">
        <v>125</v>
      </c>
      <c r="BM125" s="138" t="s">
        <v>134</v>
      </c>
    </row>
    <row r="126" spans="2:65" s="1" customFormat="1" ht="24" customHeight="1" x14ac:dyDescent="0.2">
      <c r="B126" s="126"/>
      <c r="C126" s="127" t="s">
        <v>135</v>
      </c>
      <c r="D126" s="127" t="s">
        <v>121</v>
      </c>
      <c r="E126" s="128" t="s">
        <v>136</v>
      </c>
      <c r="F126" s="129" t="s">
        <v>377</v>
      </c>
      <c r="G126" s="130" t="s">
        <v>124</v>
      </c>
      <c r="H126" s="131">
        <v>765.58799999999997</v>
      </c>
      <c r="I126" s="131">
        <v>0</v>
      </c>
      <c r="J126" s="131"/>
      <c r="K126" s="131">
        <f t="shared" si="1"/>
        <v>0</v>
      </c>
      <c r="L126" s="132"/>
      <c r="M126" s="24"/>
      <c r="N126" s="133" t="s">
        <v>1</v>
      </c>
      <c r="O126" s="134" t="s">
        <v>35</v>
      </c>
      <c r="P126" s="135">
        <f t="shared" si="2"/>
        <v>0</v>
      </c>
      <c r="Q126" s="135">
        <f t="shared" si="3"/>
        <v>0</v>
      </c>
      <c r="R126" s="135">
        <f t="shared" si="4"/>
        <v>0</v>
      </c>
      <c r="S126" s="136">
        <v>1.5089999999999999</v>
      </c>
      <c r="T126" s="136">
        <f t="shared" si="5"/>
        <v>1155.2722919999999</v>
      </c>
      <c r="U126" s="136">
        <v>0</v>
      </c>
      <c r="V126" s="136">
        <f t="shared" si="6"/>
        <v>0</v>
      </c>
      <c r="W126" s="136">
        <v>0</v>
      </c>
      <c r="X126" s="137">
        <f t="shared" si="7"/>
        <v>0</v>
      </c>
      <c r="AR126" s="138" t="s">
        <v>125</v>
      </c>
      <c r="AT126" s="138" t="s">
        <v>121</v>
      </c>
      <c r="AU126" s="138" t="s">
        <v>126</v>
      </c>
      <c r="AY126" s="13" t="s">
        <v>119</v>
      </c>
      <c r="BE126" s="139">
        <f t="shared" si="8"/>
        <v>0</v>
      </c>
      <c r="BF126" s="139">
        <f t="shared" si="9"/>
        <v>0</v>
      </c>
      <c r="BG126" s="139">
        <f t="shared" si="10"/>
        <v>0</v>
      </c>
      <c r="BH126" s="139">
        <f t="shared" si="11"/>
        <v>0</v>
      </c>
      <c r="BI126" s="139">
        <f t="shared" si="12"/>
        <v>0</v>
      </c>
      <c r="BJ126" s="13" t="s">
        <v>126</v>
      </c>
      <c r="BK126" s="140">
        <f t="shared" si="13"/>
        <v>0</v>
      </c>
      <c r="BL126" s="13" t="s">
        <v>125</v>
      </c>
      <c r="BM126" s="138" t="s">
        <v>137</v>
      </c>
    </row>
    <row r="127" spans="2:65" s="1" customFormat="1" ht="24" customHeight="1" x14ac:dyDescent="0.2">
      <c r="B127" s="126"/>
      <c r="C127" s="127" t="s">
        <v>138</v>
      </c>
      <c r="D127" s="127" t="s">
        <v>121</v>
      </c>
      <c r="E127" s="128" t="s">
        <v>139</v>
      </c>
      <c r="F127" s="129" t="s">
        <v>140</v>
      </c>
      <c r="G127" s="130" t="s">
        <v>124</v>
      </c>
      <c r="H127" s="131">
        <v>811.66800000000001</v>
      </c>
      <c r="I127" s="131">
        <v>0</v>
      </c>
      <c r="J127" s="131"/>
      <c r="K127" s="131">
        <f t="shared" si="1"/>
        <v>0</v>
      </c>
      <c r="L127" s="132"/>
      <c r="M127" s="24"/>
      <c r="N127" s="133" t="s">
        <v>1</v>
      </c>
      <c r="O127" s="134" t="s">
        <v>35</v>
      </c>
      <c r="P127" s="135">
        <f t="shared" si="2"/>
        <v>0</v>
      </c>
      <c r="Q127" s="135">
        <f t="shared" si="3"/>
        <v>0</v>
      </c>
      <c r="R127" s="135">
        <f t="shared" si="4"/>
        <v>0</v>
      </c>
      <c r="S127" s="136">
        <v>0.08</v>
      </c>
      <c r="T127" s="136">
        <f t="shared" si="5"/>
        <v>64.933440000000004</v>
      </c>
      <c r="U127" s="136">
        <v>0</v>
      </c>
      <c r="V127" s="136">
        <f t="shared" si="6"/>
        <v>0</v>
      </c>
      <c r="W127" s="136">
        <v>0</v>
      </c>
      <c r="X127" s="137">
        <f t="shared" si="7"/>
        <v>0</v>
      </c>
      <c r="AR127" s="138" t="s">
        <v>125</v>
      </c>
      <c r="AT127" s="138" t="s">
        <v>121</v>
      </c>
      <c r="AU127" s="138" t="s">
        <v>126</v>
      </c>
      <c r="AY127" s="13" t="s">
        <v>119</v>
      </c>
      <c r="BE127" s="139">
        <f t="shared" si="8"/>
        <v>0</v>
      </c>
      <c r="BF127" s="139">
        <f t="shared" si="9"/>
        <v>0</v>
      </c>
      <c r="BG127" s="139">
        <f t="shared" si="10"/>
        <v>0</v>
      </c>
      <c r="BH127" s="139">
        <f t="shared" si="11"/>
        <v>0</v>
      </c>
      <c r="BI127" s="139">
        <f t="shared" si="12"/>
        <v>0</v>
      </c>
      <c r="BJ127" s="13" t="s">
        <v>126</v>
      </c>
      <c r="BK127" s="140">
        <f t="shared" si="13"/>
        <v>0</v>
      </c>
      <c r="BL127" s="13" t="s">
        <v>125</v>
      </c>
      <c r="BM127" s="138" t="s">
        <v>141</v>
      </c>
    </row>
    <row r="128" spans="2:65" s="11" customFormat="1" ht="22.9" customHeight="1" x14ac:dyDescent="0.2">
      <c r="B128" s="114"/>
      <c r="D128" s="115" t="s">
        <v>70</v>
      </c>
      <c r="E128" s="124" t="s">
        <v>126</v>
      </c>
      <c r="F128" s="124" t="s">
        <v>142</v>
      </c>
      <c r="K128" s="125">
        <f>BK128</f>
        <v>0</v>
      </c>
      <c r="M128" s="114"/>
      <c r="N128" s="118"/>
      <c r="Q128" s="119">
        <f>SUM(Q129:Q141)</f>
        <v>0</v>
      </c>
      <c r="R128" s="119">
        <f>SUM(R129:R141)</f>
        <v>0</v>
      </c>
      <c r="T128" s="120">
        <f>SUM(T129:T141)</f>
        <v>2694.1793225299998</v>
      </c>
      <c r="V128" s="120">
        <f>SUM(V129:V141)</f>
        <v>6552.5328318046722</v>
      </c>
      <c r="X128" s="121">
        <f>SUM(X129:X141)</f>
        <v>0</v>
      </c>
      <c r="AR128" s="115" t="s">
        <v>76</v>
      </c>
      <c r="AT128" s="122" t="s">
        <v>70</v>
      </c>
      <c r="AU128" s="122" t="s">
        <v>76</v>
      </c>
      <c r="AY128" s="115" t="s">
        <v>119</v>
      </c>
      <c r="BK128" s="123">
        <f>SUM(BK129:BK141)</f>
        <v>0</v>
      </c>
    </row>
    <row r="129" spans="2:65" s="1" customFormat="1" ht="24" customHeight="1" x14ac:dyDescent="0.2">
      <c r="B129" s="126"/>
      <c r="C129" s="127" t="s">
        <v>143</v>
      </c>
      <c r="D129" s="127" t="s">
        <v>121</v>
      </c>
      <c r="E129" s="128" t="s">
        <v>144</v>
      </c>
      <c r="F129" s="129" t="s">
        <v>378</v>
      </c>
      <c r="G129" s="130" t="s">
        <v>145</v>
      </c>
      <c r="H129" s="131">
        <v>4592.32</v>
      </c>
      <c r="I129" s="131">
        <v>0</v>
      </c>
      <c r="J129" s="131"/>
      <c r="K129" s="131">
        <f t="shared" ref="K129:K141" si="14">ROUND(P129*H129,3)</f>
        <v>0</v>
      </c>
      <c r="L129" s="132"/>
      <c r="M129" s="24"/>
      <c r="N129" s="133" t="s">
        <v>1</v>
      </c>
      <c r="O129" s="134" t="s">
        <v>35</v>
      </c>
      <c r="P129" s="135">
        <f t="shared" ref="P129:P141" si="15">I129+J129</f>
        <v>0</v>
      </c>
      <c r="Q129" s="135">
        <f t="shared" ref="Q129:Q141" si="16">ROUND(I129*H129,3)</f>
        <v>0</v>
      </c>
      <c r="R129" s="135">
        <f t="shared" ref="R129:R141" si="17">ROUND(J129*H129,3)</f>
        <v>0</v>
      </c>
      <c r="S129" s="136">
        <v>4.0000000000000001E-3</v>
      </c>
      <c r="T129" s="136">
        <f t="shared" ref="T129:T141" si="18">S129*H129</f>
        <v>18.36928</v>
      </c>
      <c r="U129" s="136">
        <v>0</v>
      </c>
      <c r="V129" s="136">
        <f t="shared" ref="V129:V141" si="19">U129*H129</f>
        <v>0</v>
      </c>
      <c r="W129" s="136">
        <v>0</v>
      </c>
      <c r="X129" s="137">
        <f t="shared" ref="X129:X141" si="20">W129*H129</f>
        <v>0</v>
      </c>
      <c r="AR129" s="138" t="s">
        <v>125</v>
      </c>
      <c r="AT129" s="138" t="s">
        <v>121</v>
      </c>
      <c r="AU129" s="138" t="s">
        <v>126</v>
      </c>
      <c r="AY129" s="13" t="s">
        <v>119</v>
      </c>
      <c r="BE129" s="139">
        <f t="shared" ref="BE129:BE141" si="21">IF(O129="základná",K129,0)</f>
        <v>0</v>
      </c>
      <c r="BF129" s="139">
        <f t="shared" ref="BF129:BF141" si="22">IF(O129="znížená",K129,0)</f>
        <v>0</v>
      </c>
      <c r="BG129" s="139">
        <f t="shared" ref="BG129:BG141" si="23">IF(O129="zákl. prenesená",K129,0)</f>
        <v>0</v>
      </c>
      <c r="BH129" s="139">
        <f t="shared" ref="BH129:BH141" si="24">IF(O129="zníž. prenesená",K129,0)</f>
        <v>0</v>
      </c>
      <c r="BI129" s="139">
        <f t="shared" ref="BI129:BI141" si="25">IF(O129="nulová",K129,0)</f>
        <v>0</v>
      </c>
      <c r="BJ129" s="13" t="s">
        <v>126</v>
      </c>
      <c r="BK129" s="140">
        <f t="shared" ref="BK129:BK141" si="26">ROUND(P129*H129,3)</f>
        <v>0</v>
      </c>
      <c r="BL129" s="13" t="s">
        <v>125</v>
      </c>
      <c r="BM129" s="138" t="s">
        <v>146</v>
      </c>
    </row>
    <row r="130" spans="2:65" s="1" customFormat="1" ht="27.95" customHeight="1" x14ac:dyDescent="0.2">
      <c r="B130" s="126"/>
      <c r="C130" s="127" t="s">
        <v>147</v>
      </c>
      <c r="D130" s="127" t="s">
        <v>121</v>
      </c>
      <c r="E130" s="128" t="s">
        <v>148</v>
      </c>
      <c r="F130" s="129" t="s">
        <v>379</v>
      </c>
      <c r="G130" s="130" t="s">
        <v>124</v>
      </c>
      <c r="H130" s="131">
        <v>958.30399999999997</v>
      </c>
      <c r="I130" s="131"/>
      <c r="J130" s="131"/>
      <c r="K130" s="131">
        <f t="shared" si="14"/>
        <v>0</v>
      </c>
      <c r="L130" s="132"/>
      <c r="M130" s="24"/>
      <c r="N130" s="133" t="s">
        <v>1</v>
      </c>
      <c r="O130" s="134" t="s">
        <v>35</v>
      </c>
      <c r="P130" s="135">
        <f t="shared" si="15"/>
        <v>0</v>
      </c>
      <c r="Q130" s="135">
        <f t="shared" si="16"/>
        <v>0</v>
      </c>
      <c r="R130" s="135">
        <f t="shared" si="17"/>
        <v>0</v>
      </c>
      <c r="S130" s="136">
        <v>1.042</v>
      </c>
      <c r="T130" s="136">
        <f t="shared" si="18"/>
        <v>998.55276800000001</v>
      </c>
      <c r="U130" s="136">
        <v>2.0659999999999998</v>
      </c>
      <c r="V130" s="136">
        <f t="shared" si="19"/>
        <v>1979.8560639999998</v>
      </c>
      <c r="W130" s="136">
        <v>0</v>
      </c>
      <c r="X130" s="137">
        <f t="shared" si="20"/>
        <v>0</v>
      </c>
      <c r="AR130" s="138" t="s">
        <v>125</v>
      </c>
      <c r="AT130" s="138" t="s">
        <v>121</v>
      </c>
      <c r="AU130" s="138" t="s">
        <v>126</v>
      </c>
      <c r="AY130" s="13" t="s">
        <v>119</v>
      </c>
      <c r="BE130" s="139">
        <f t="shared" si="21"/>
        <v>0</v>
      </c>
      <c r="BF130" s="139">
        <f t="shared" si="22"/>
        <v>0</v>
      </c>
      <c r="BG130" s="139">
        <f t="shared" si="23"/>
        <v>0</v>
      </c>
      <c r="BH130" s="139">
        <f t="shared" si="24"/>
        <v>0</v>
      </c>
      <c r="BI130" s="139">
        <f t="shared" si="25"/>
        <v>0</v>
      </c>
      <c r="BJ130" s="13" t="s">
        <v>126</v>
      </c>
      <c r="BK130" s="140">
        <f t="shared" si="26"/>
        <v>0</v>
      </c>
      <c r="BL130" s="13" t="s">
        <v>125</v>
      </c>
      <c r="BM130" s="138" t="s">
        <v>149</v>
      </c>
    </row>
    <row r="131" spans="2:65" s="1" customFormat="1" ht="16.5" customHeight="1" x14ac:dyDescent="0.2">
      <c r="B131" s="126"/>
      <c r="C131" s="127" t="s">
        <v>150</v>
      </c>
      <c r="D131" s="127" t="s">
        <v>121</v>
      </c>
      <c r="E131" s="128" t="s">
        <v>151</v>
      </c>
      <c r="F131" s="129" t="s">
        <v>380</v>
      </c>
      <c r="G131" s="130" t="s">
        <v>124</v>
      </c>
      <c r="H131" s="131">
        <v>479.15199999999999</v>
      </c>
      <c r="I131" s="131"/>
      <c r="J131" s="131"/>
      <c r="K131" s="131">
        <f t="shared" si="14"/>
        <v>0</v>
      </c>
      <c r="L131" s="132"/>
      <c r="M131" s="24"/>
      <c r="N131" s="133" t="s">
        <v>1</v>
      </c>
      <c r="O131" s="134" t="s">
        <v>35</v>
      </c>
      <c r="P131" s="135">
        <f t="shared" si="15"/>
        <v>0</v>
      </c>
      <c r="Q131" s="135">
        <f t="shared" si="16"/>
        <v>0</v>
      </c>
      <c r="R131" s="135">
        <f t="shared" si="17"/>
        <v>0</v>
      </c>
      <c r="S131" s="136">
        <v>0.90824000000000005</v>
      </c>
      <c r="T131" s="136">
        <f t="shared" si="18"/>
        <v>435.18501248000001</v>
      </c>
      <c r="U131" s="136">
        <v>2.0663999999999998</v>
      </c>
      <c r="V131" s="136">
        <f t="shared" si="19"/>
        <v>990.11969279999983</v>
      </c>
      <c r="W131" s="136">
        <v>0</v>
      </c>
      <c r="X131" s="137">
        <f t="shared" si="20"/>
        <v>0</v>
      </c>
      <c r="AR131" s="138" t="s">
        <v>125</v>
      </c>
      <c r="AT131" s="138" t="s">
        <v>121</v>
      </c>
      <c r="AU131" s="138" t="s">
        <v>126</v>
      </c>
      <c r="AY131" s="13" t="s">
        <v>119</v>
      </c>
      <c r="BE131" s="139">
        <f t="shared" si="21"/>
        <v>0</v>
      </c>
      <c r="BF131" s="139">
        <f t="shared" si="22"/>
        <v>0</v>
      </c>
      <c r="BG131" s="139">
        <f t="shared" si="23"/>
        <v>0</v>
      </c>
      <c r="BH131" s="139">
        <f t="shared" si="24"/>
        <v>0</v>
      </c>
      <c r="BI131" s="139">
        <f t="shared" si="25"/>
        <v>0</v>
      </c>
      <c r="BJ131" s="13" t="s">
        <v>126</v>
      </c>
      <c r="BK131" s="140">
        <f t="shared" si="26"/>
        <v>0</v>
      </c>
      <c r="BL131" s="13" t="s">
        <v>125</v>
      </c>
      <c r="BM131" s="138" t="s">
        <v>152</v>
      </c>
    </row>
    <row r="132" spans="2:65" s="1" customFormat="1" ht="16.5" customHeight="1" x14ac:dyDescent="0.2">
      <c r="B132" s="126"/>
      <c r="C132" s="127" t="s">
        <v>153</v>
      </c>
      <c r="D132" s="127" t="s">
        <v>121</v>
      </c>
      <c r="E132" s="128" t="s">
        <v>154</v>
      </c>
      <c r="F132" s="129" t="s">
        <v>155</v>
      </c>
      <c r="G132" s="130" t="s">
        <v>124</v>
      </c>
      <c r="H132" s="131">
        <v>1125</v>
      </c>
      <c r="I132" s="131"/>
      <c r="J132" s="131"/>
      <c r="K132" s="131">
        <f t="shared" si="14"/>
        <v>0</v>
      </c>
      <c r="L132" s="132"/>
      <c r="M132" s="24"/>
      <c r="N132" s="133" t="s">
        <v>1</v>
      </c>
      <c r="O132" s="134" t="s">
        <v>35</v>
      </c>
      <c r="P132" s="135">
        <f t="shared" si="15"/>
        <v>0</v>
      </c>
      <c r="Q132" s="135">
        <f t="shared" si="16"/>
        <v>0</v>
      </c>
      <c r="R132" s="135">
        <f t="shared" si="17"/>
        <v>0</v>
      </c>
      <c r="S132" s="136">
        <v>0.61770999999999998</v>
      </c>
      <c r="T132" s="136">
        <f t="shared" si="18"/>
        <v>694.92374999999993</v>
      </c>
      <c r="U132" s="136">
        <v>2.204E-6</v>
      </c>
      <c r="V132" s="136">
        <f t="shared" si="19"/>
        <v>2.4794999999999999E-3</v>
      </c>
      <c r="W132" s="136">
        <v>0</v>
      </c>
      <c r="X132" s="137">
        <f t="shared" si="20"/>
        <v>0</v>
      </c>
      <c r="AR132" s="138" t="s">
        <v>125</v>
      </c>
      <c r="AT132" s="138" t="s">
        <v>121</v>
      </c>
      <c r="AU132" s="138" t="s">
        <v>126</v>
      </c>
      <c r="AY132" s="13" t="s">
        <v>119</v>
      </c>
      <c r="BE132" s="139">
        <f t="shared" si="21"/>
        <v>0</v>
      </c>
      <c r="BF132" s="139">
        <f t="shared" si="22"/>
        <v>0</v>
      </c>
      <c r="BG132" s="139">
        <f t="shared" si="23"/>
        <v>0</v>
      </c>
      <c r="BH132" s="139">
        <f t="shared" si="24"/>
        <v>0</v>
      </c>
      <c r="BI132" s="139">
        <f t="shared" si="25"/>
        <v>0</v>
      </c>
      <c r="BJ132" s="13" t="s">
        <v>126</v>
      </c>
      <c r="BK132" s="140">
        <f t="shared" si="26"/>
        <v>0</v>
      </c>
      <c r="BL132" s="13" t="s">
        <v>125</v>
      </c>
      <c r="BM132" s="138" t="s">
        <v>156</v>
      </c>
    </row>
    <row r="133" spans="2:65" s="1" customFormat="1" ht="16.5" customHeight="1" x14ac:dyDescent="0.2">
      <c r="B133" s="126"/>
      <c r="C133" s="141" t="s">
        <v>157</v>
      </c>
      <c r="D133" s="141" t="s">
        <v>158</v>
      </c>
      <c r="E133" s="142" t="s">
        <v>159</v>
      </c>
      <c r="F133" s="143" t="s">
        <v>160</v>
      </c>
      <c r="G133" s="144" t="s">
        <v>124</v>
      </c>
      <c r="H133" s="145">
        <v>1136.25</v>
      </c>
      <c r="I133" s="145"/>
      <c r="J133" s="146"/>
      <c r="K133" s="145">
        <f t="shared" si="14"/>
        <v>0</v>
      </c>
      <c r="L133" s="146"/>
      <c r="M133" s="147"/>
      <c r="N133" s="148" t="s">
        <v>1</v>
      </c>
      <c r="O133" s="134" t="s">
        <v>35</v>
      </c>
      <c r="P133" s="135">
        <f t="shared" si="15"/>
        <v>0</v>
      </c>
      <c r="Q133" s="135">
        <f t="shared" si="16"/>
        <v>0</v>
      </c>
      <c r="R133" s="135">
        <f t="shared" si="17"/>
        <v>0</v>
      </c>
      <c r="S133" s="136">
        <v>0</v>
      </c>
      <c r="T133" s="136">
        <f t="shared" si="18"/>
        <v>0</v>
      </c>
      <c r="U133" s="136">
        <v>2.3917999999999999</v>
      </c>
      <c r="V133" s="136">
        <f t="shared" si="19"/>
        <v>2717.6827499999999</v>
      </c>
      <c r="W133" s="136">
        <v>0</v>
      </c>
      <c r="X133" s="137">
        <f t="shared" si="20"/>
        <v>0</v>
      </c>
      <c r="AR133" s="138" t="s">
        <v>147</v>
      </c>
      <c r="AT133" s="138" t="s">
        <v>158</v>
      </c>
      <c r="AU133" s="138" t="s">
        <v>126</v>
      </c>
      <c r="AY133" s="13" t="s">
        <v>119</v>
      </c>
      <c r="BE133" s="139">
        <f t="shared" si="21"/>
        <v>0</v>
      </c>
      <c r="BF133" s="139">
        <f t="shared" si="22"/>
        <v>0</v>
      </c>
      <c r="BG133" s="139">
        <f t="shared" si="23"/>
        <v>0</v>
      </c>
      <c r="BH133" s="139">
        <f t="shared" si="24"/>
        <v>0</v>
      </c>
      <c r="BI133" s="139">
        <f t="shared" si="25"/>
        <v>0</v>
      </c>
      <c r="BJ133" s="13" t="s">
        <v>126</v>
      </c>
      <c r="BK133" s="140">
        <f t="shared" si="26"/>
        <v>0</v>
      </c>
      <c r="BL133" s="13" t="s">
        <v>125</v>
      </c>
      <c r="BM133" s="138" t="s">
        <v>161</v>
      </c>
    </row>
    <row r="134" spans="2:65" s="1" customFormat="1" ht="24" customHeight="1" x14ac:dyDescent="0.2">
      <c r="B134" s="126"/>
      <c r="C134" s="127" t="s">
        <v>162</v>
      </c>
      <c r="D134" s="127" t="s">
        <v>121</v>
      </c>
      <c r="E134" s="128" t="s">
        <v>163</v>
      </c>
      <c r="F134" s="129" t="s">
        <v>381</v>
      </c>
      <c r="G134" s="130" t="s">
        <v>145</v>
      </c>
      <c r="H134" s="131">
        <v>28</v>
      </c>
      <c r="I134" s="131"/>
      <c r="J134" s="131"/>
      <c r="K134" s="131">
        <f t="shared" si="14"/>
        <v>0</v>
      </c>
      <c r="L134" s="132"/>
      <c r="M134" s="24"/>
      <c r="N134" s="133" t="s">
        <v>1</v>
      </c>
      <c r="O134" s="134" t="s">
        <v>35</v>
      </c>
      <c r="P134" s="135">
        <f t="shared" si="15"/>
        <v>0</v>
      </c>
      <c r="Q134" s="135">
        <f t="shared" si="16"/>
        <v>0</v>
      </c>
      <c r="R134" s="135">
        <f t="shared" si="17"/>
        <v>0</v>
      </c>
      <c r="S134" s="136">
        <v>0.78800000000000003</v>
      </c>
      <c r="T134" s="136">
        <f t="shared" si="18"/>
        <v>22.064</v>
      </c>
      <c r="U134" s="136">
        <v>4.0678499999999996E-3</v>
      </c>
      <c r="V134" s="136">
        <f t="shared" si="19"/>
        <v>0.1138998</v>
      </c>
      <c r="W134" s="136">
        <v>0</v>
      </c>
      <c r="X134" s="137">
        <f t="shared" si="20"/>
        <v>0</v>
      </c>
      <c r="AR134" s="138" t="s">
        <v>125</v>
      </c>
      <c r="AT134" s="138" t="s">
        <v>121</v>
      </c>
      <c r="AU134" s="138" t="s">
        <v>126</v>
      </c>
      <c r="AY134" s="13" t="s">
        <v>119</v>
      </c>
      <c r="BE134" s="139">
        <f t="shared" si="21"/>
        <v>0</v>
      </c>
      <c r="BF134" s="139">
        <f t="shared" si="22"/>
        <v>0</v>
      </c>
      <c r="BG134" s="139">
        <f t="shared" si="23"/>
        <v>0</v>
      </c>
      <c r="BH134" s="139">
        <f t="shared" si="24"/>
        <v>0</v>
      </c>
      <c r="BI134" s="139">
        <f t="shared" si="25"/>
        <v>0</v>
      </c>
      <c r="BJ134" s="13" t="s">
        <v>126</v>
      </c>
      <c r="BK134" s="140">
        <f t="shared" si="26"/>
        <v>0</v>
      </c>
      <c r="BL134" s="13" t="s">
        <v>125</v>
      </c>
      <c r="BM134" s="138" t="s">
        <v>164</v>
      </c>
    </row>
    <row r="135" spans="2:65" s="1" customFormat="1" ht="24" customHeight="1" x14ac:dyDescent="0.2">
      <c r="B135" s="126"/>
      <c r="C135" s="127" t="s">
        <v>165</v>
      </c>
      <c r="D135" s="127" t="s">
        <v>121</v>
      </c>
      <c r="E135" s="128" t="s">
        <v>166</v>
      </c>
      <c r="F135" s="129" t="s">
        <v>382</v>
      </c>
      <c r="G135" s="130" t="s">
        <v>145</v>
      </c>
      <c r="H135" s="131">
        <v>28</v>
      </c>
      <c r="I135" s="131">
        <v>0</v>
      </c>
      <c r="J135" s="131"/>
      <c r="K135" s="131">
        <f t="shared" si="14"/>
        <v>0</v>
      </c>
      <c r="L135" s="132"/>
      <c r="M135" s="24"/>
      <c r="N135" s="133" t="s">
        <v>1</v>
      </c>
      <c r="O135" s="134" t="s">
        <v>35</v>
      </c>
      <c r="P135" s="135">
        <f t="shared" si="15"/>
        <v>0</v>
      </c>
      <c r="Q135" s="135">
        <f t="shared" si="16"/>
        <v>0</v>
      </c>
      <c r="R135" s="135">
        <f t="shared" si="17"/>
        <v>0</v>
      </c>
      <c r="S135" s="136">
        <v>0.32200000000000001</v>
      </c>
      <c r="T135" s="136">
        <f t="shared" si="18"/>
        <v>9.016</v>
      </c>
      <c r="U135" s="136">
        <v>0</v>
      </c>
      <c r="V135" s="136">
        <f t="shared" si="19"/>
        <v>0</v>
      </c>
      <c r="W135" s="136">
        <v>0</v>
      </c>
      <c r="X135" s="137">
        <f t="shared" si="20"/>
        <v>0</v>
      </c>
      <c r="AR135" s="138" t="s">
        <v>125</v>
      </c>
      <c r="AT135" s="138" t="s">
        <v>121</v>
      </c>
      <c r="AU135" s="138" t="s">
        <v>126</v>
      </c>
      <c r="AY135" s="13" t="s">
        <v>119</v>
      </c>
      <c r="BE135" s="139">
        <f t="shared" si="21"/>
        <v>0</v>
      </c>
      <c r="BF135" s="139">
        <f t="shared" si="22"/>
        <v>0</v>
      </c>
      <c r="BG135" s="139">
        <f t="shared" si="23"/>
        <v>0</v>
      </c>
      <c r="BH135" s="139">
        <f t="shared" si="24"/>
        <v>0</v>
      </c>
      <c r="BI135" s="139">
        <f t="shared" si="25"/>
        <v>0</v>
      </c>
      <c r="BJ135" s="13" t="s">
        <v>126</v>
      </c>
      <c r="BK135" s="140">
        <f t="shared" si="26"/>
        <v>0</v>
      </c>
      <c r="BL135" s="13" t="s">
        <v>125</v>
      </c>
      <c r="BM135" s="138" t="s">
        <v>167</v>
      </c>
    </row>
    <row r="136" spans="2:65" s="1" customFormat="1" ht="16.5" customHeight="1" x14ac:dyDescent="0.2">
      <c r="B136" s="126"/>
      <c r="C136" s="127" t="s">
        <v>168</v>
      </c>
      <c r="D136" s="127" t="s">
        <v>121</v>
      </c>
      <c r="E136" s="128" t="s">
        <v>169</v>
      </c>
      <c r="F136" s="129" t="s">
        <v>383</v>
      </c>
      <c r="G136" s="130" t="s">
        <v>170</v>
      </c>
      <c r="H136" s="131">
        <v>18.407</v>
      </c>
      <c r="I136" s="131"/>
      <c r="J136" s="131"/>
      <c r="K136" s="131">
        <f t="shared" si="14"/>
        <v>0</v>
      </c>
      <c r="L136" s="132"/>
      <c r="M136" s="24"/>
      <c r="N136" s="133" t="s">
        <v>1</v>
      </c>
      <c r="O136" s="134" t="s">
        <v>35</v>
      </c>
      <c r="P136" s="135">
        <f t="shared" si="15"/>
        <v>0</v>
      </c>
      <c r="Q136" s="135">
        <f t="shared" si="16"/>
        <v>0</v>
      </c>
      <c r="R136" s="135">
        <f t="shared" si="17"/>
        <v>0</v>
      </c>
      <c r="S136" s="136">
        <v>15.11</v>
      </c>
      <c r="T136" s="136">
        <f t="shared" si="18"/>
        <v>278.12977000000001</v>
      </c>
      <c r="U136" s="136">
        <v>3.7399999999999998E-3</v>
      </c>
      <c r="V136" s="136">
        <f t="shared" si="19"/>
        <v>6.8842180000000003E-2</v>
      </c>
      <c r="W136" s="136">
        <v>0</v>
      </c>
      <c r="X136" s="137">
        <f t="shared" si="20"/>
        <v>0</v>
      </c>
      <c r="AR136" s="138" t="s">
        <v>125</v>
      </c>
      <c r="AT136" s="138" t="s">
        <v>121</v>
      </c>
      <c r="AU136" s="138" t="s">
        <v>126</v>
      </c>
      <c r="AY136" s="13" t="s">
        <v>119</v>
      </c>
      <c r="BE136" s="139">
        <f t="shared" si="21"/>
        <v>0</v>
      </c>
      <c r="BF136" s="139">
        <f t="shared" si="22"/>
        <v>0</v>
      </c>
      <c r="BG136" s="139">
        <f t="shared" si="23"/>
        <v>0</v>
      </c>
      <c r="BH136" s="139">
        <f t="shared" si="24"/>
        <v>0</v>
      </c>
      <c r="BI136" s="139">
        <f t="shared" si="25"/>
        <v>0</v>
      </c>
      <c r="BJ136" s="13" t="s">
        <v>126</v>
      </c>
      <c r="BK136" s="140">
        <f t="shared" si="26"/>
        <v>0</v>
      </c>
      <c r="BL136" s="13" t="s">
        <v>125</v>
      </c>
      <c r="BM136" s="138" t="s">
        <v>171</v>
      </c>
    </row>
    <row r="137" spans="2:65" s="1" customFormat="1" ht="16.5" customHeight="1" x14ac:dyDescent="0.2">
      <c r="B137" s="126"/>
      <c r="C137" s="141" t="s">
        <v>172</v>
      </c>
      <c r="D137" s="141" t="s">
        <v>158</v>
      </c>
      <c r="E137" s="142" t="s">
        <v>173</v>
      </c>
      <c r="F137" s="143" t="s">
        <v>174</v>
      </c>
      <c r="G137" s="144" t="s">
        <v>145</v>
      </c>
      <c r="H137" s="145">
        <v>6075</v>
      </c>
      <c r="I137" s="145"/>
      <c r="J137" s="146"/>
      <c r="K137" s="145">
        <f t="shared" si="14"/>
        <v>0</v>
      </c>
      <c r="L137" s="146"/>
      <c r="M137" s="147"/>
      <c r="N137" s="148" t="s">
        <v>1</v>
      </c>
      <c r="O137" s="134" t="s">
        <v>35</v>
      </c>
      <c r="P137" s="135">
        <f t="shared" si="15"/>
        <v>0</v>
      </c>
      <c r="Q137" s="135">
        <f t="shared" si="16"/>
        <v>0</v>
      </c>
      <c r="R137" s="135">
        <f t="shared" si="17"/>
        <v>0</v>
      </c>
      <c r="S137" s="136">
        <v>0</v>
      </c>
      <c r="T137" s="136">
        <f t="shared" si="18"/>
        <v>0</v>
      </c>
      <c r="U137" s="136">
        <v>3.0300000000000001E-3</v>
      </c>
      <c r="V137" s="136">
        <f t="shared" si="19"/>
        <v>18.407250000000001</v>
      </c>
      <c r="W137" s="136">
        <v>0</v>
      </c>
      <c r="X137" s="137">
        <f t="shared" si="20"/>
        <v>0</v>
      </c>
      <c r="AR137" s="138" t="s">
        <v>147</v>
      </c>
      <c r="AT137" s="138" t="s">
        <v>158</v>
      </c>
      <c r="AU137" s="138" t="s">
        <v>126</v>
      </c>
      <c r="AY137" s="13" t="s">
        <v>119</v>
      </c>
      <c r="BE137" s="139">
        <f t="shared" si="21"/>
        <v>0</v>
      </c>
      <c r="BF137" s="139">
        <f t="shared" si="22"/>
        <v>0</v>
      </c>
      <c r="BG137" s="139">
        <f t="shared" si="23"/>
        <v>0</v>
      </c>
      <c r="BH137" s="139">
        <f t="shared" si="24"/>
        <v>0</v>
      </c>
      <c r="BI137" s="139">
        <f t="shared" si="25"/>
        <v>0</v>
      </c>
      <c r="BJ137" s="13" t="s">
        <v>126</v>
      </c>
      <c r="BK137" s="140">
        <f t="shared" si="26"/>
        <v>0</v>
      </c>
      <c r="BL137" s="13" t="s">
        <v>125</v>
      </c>
      <c r="BM137" s="138" t="s">
        <v>175</v>
      </c>
    </row>
    <row r="138" spans="2:65" s="1" customFormat="1" ht="16.5" customHeight="1" x14ac:dyDescent="0.2">
      <c r="B138" s="126"/>
      <c r="C138" s="127" t="s">
        <v>176</v>
      </c>
      <c r="D138" s="127" t="s">
        <v>121</v>
      </c>
      <c r="E138" s="128" t="s">
        <v>177</v>
      </c>
      <c r="F138" s="129" t="s">
        <v>384</v>
      </c>
      <c r="G138" s="130" t="s">
        <v>124</v>
      </c>
      <c r="H138" s="131">
        <v>381.93099999999998</v>
      </c>
      <c r="I138" s="131">
        <v>0</v>
      </c>
      <c r="J138" s="131">
        <v>0</v>
      </c>
      <c r="K138" s="131">
        <f t="shared" si="14"/>
        <v>0</v>
      </c>
      <c r="L138" s="132"/>
      <c r="M138" s="24"/>
      <c r="N138" s="133" t="s">
        <v>1</v>
      </c>
      <c r="O138" s="134" t="s">
        <v>35</v>
      </c>
      <c r="P138" s="135">
        <f t="shared" si="15"/>
        <v>0</v>
      </c>
      <c r="Q138" s="135">
        <f t="shared" si="16"/>
        <v>0</v>
      </c>
      <c r="R138" s="135">
        <f t="shared" si="17"/>
        <v>0</v>
      </c>
      <c r="S138" s="136">
        <v>0.58055000000000001</v>
      </c>
      <c r="T138" s="136">
        <f t="shared" si="18"/>
        <v>221.73004204999998</v>
      </c>
      <c r="U138" s="136">
        <v>2.204E-6</v>
      </c>
      <c r="V138" s="136">
        <f t="shared" si="19"/>
        <v>8.41775924E-4</v>
      </c>
      <c r="W138" s="136">
        <v>0</v>
      </c>
      <c r="X138" s="137">
        <f t="shared" si="20"/>
        <v>0</v>
      </c>
      <c r="AR138" s="138" t="s">
        <v>125</v>
      </c>
      <c r="AT138" s="138" t="s">
        <v>121</v>
      </c>
      <c r="AU138" s="138" t="s">
        <v>126</v>
      </c>
      <c r="AY138" s="13" t="s">
        <v>119</v>
      </c>
      <c r="BE138" s="139">
        <f t="shared" si="21"/>
        <v>0</v>
      </c>
      <c r="BF138" s="139">
        <f t="shared" si="22"/>
        <v>0</v>
      </c>
      <c r="BG138" s="139">
        <f t="shared" si="23"/>
        <v>0</v>
      </c>
      <c r="BH138" s="139">
        <f t="shared" si="24"/>
        <v>0</v>
      </c>
      <c r="BI138" s="139">
        <f t="shared" si="25"/>
        <v>0</v>
      </c>
      <c r="BJ138" s="13" t="s">
        <v>126</v>
      </c>
      <c r="BK138" s="140">
        <f t="shared" si="26"/>
        <v>0</v>
      </c>
      <c r="BL138" s="13" t="s">
        <v>125</v>
      </c>
      <c r="BM138" s="138" t="s">
        <v>178</v>
      </c>
    </row>
    <row r="139" spans="2:65" s="1" customFormat="1" ht="16.5" customHeight="1" x14ac:dyDescent="0.2">
      <c r="B139" s="126"/>
      <c r="C139" s="141" t="s">
        <v>179</v>
      </c>
      <c r="D139" s="141" t="s">
        <v>158</v>
      </c>
      <c r="E139" s="142" t="s">
        <v>180</v>
      </c>
      <c r="F139" s="143" t="s">
        <v>181</v>
      </c>
      <c r="G139" s="144" t="s">
        <v>124</v>
      </c>
      <c r="H139" s="145">
        <v>385.75</v>
      </c>
      <c r="I139" s="145">
        <v>0</v>
      </c>
      <c r="J139" s="146"/>
      <c r="K139" s="145">
        <f t="shared" si="14"/>
        <v>0</v>
      </c>
      <c r="L139" s="146"/>
      <c r="M139" s="147"/>
      <c r="N139" s="148" t="s">
        <v>1</v>
      </c>
      <c r="O139" s="134" t="s">
        <v>35</v>
      </c>
      <c r="P139" s="135">
        <f t="shared" si="15"/>
        <v>0</v>
      </c>
      <c r="Q139" s="135">
        <f t="shared" si="16"/>
        <v>0</v>
      </c>
      <c r="R139" s="135">
        <f t="shared" si="17"/>
        <v>0</v>
      </c>
      <c r="S139" s="136">
        <v>0</v>
      </c>
      <c r="T139" s="136">
        <f t="shared" si="18"/>
        <v>0</v>
      </c>
      <c r="U139" s="136">
        <v>2.1932</v>
      </c>
      <c r="V139" s="136">
        <f t="shared" si="19"/>
        <v>846.02690000000007</v>
      </c>
      <c r="W139" s="136">
        <v>0</v>
      </c>
      <c r="X139" s="137">
        <f t="shared" si="20"/>
        <v>0</v>
      </c>
      <c r="AR139" s="138" t="s">
        <v>147</v>
      </c>
      <c r="AT139" s="138" t="s">
        <v>158</v>
      </c>
      <c r="AU139" s="138" t="s">
        <v>126</v>
      </c>
      <c r="AY139" s="13" t="s">
        <v>119</v>
      </c>
      <c r="BE139" s="139">
        <f t="shared" si="21"/>
        <v>0</v>
      </c>
      <c r="BF139" s="139">
        <f t="shared" si="22"/>
        <v>0</v>
      </c>
      <c r="BG139" s="139">
        <f t="shared" si="23"/>
        <v>0</v>
      </c>
      <c r="BH139" s="139">
        <f t="shared" si="24"/>
        <v>0</v>
      </c>
      <c r="BI139" s="139">
        <f t="shared" si="25"/>
        <v>0</v>
      </c>
      <c r="BJ139" s="13" t="s">
        <v>126</v>
      </c>
      <c r="BK139" s="140">
        <f t="shared" si="26"/>
        <v>0</v>
      </c>
      <c r="BL139" s="13" t="s">
        <v>125</v>
      </c>
      <c r="BM139" s="138" t="s">
        <v>182</v>
      </c>
    </row>
    <row r="140" spans="2:65" s="1" customFormat="1" ht="24" customHeight="1" x14ac:dyDescent="0.2">
      <c r="B140" s="126"/>
      <c r="C140" s="127" t="s">
        <v>183</v>
      </c>
      <c r="D140" s="127" t="s">
        <v>121</v>
      </c>
      <c r="E140" s="128" t="s">
        <v>184</v>
      </c>
      <c r="F140" s="129" t="s">
        <v>385</v>
      </c>
      <c r="G140" s="130" t="s">
        <v>145</v>
      </c>
      <c r="H140" s="131">
        <v>29.1</v>
      </c>
      <c r="I140" s="131">
        <v>0</v>
      </c>
      <c r="J140" s="131">
        <v>0</v>
      </c>
      <c r="K140" s="131">
        <f t="shared" si="14"/>
        <v>0</v>
      </c>
      <c r="L140" s="132"/>
      <c r="M140" s="24"/>
      <c r="N140" s="133" t="s">
        <v>1</v>
      </c>
      <c r="O140" s="134" t="s">
        <v>35</v>
      </c>
      <c r="P140" s="135">
        <f t="shared" si="15"/>
        <v>0</v>
      </c>
      <c r="Q140" s="135">
        <f t="shared" si="16"/>
        <v>0</v>
      </c>
      <c r="R140" s="135">
        <f t="shared" si="17"/>
        <v>0</v>
      </c>
      <c r="S140" s="136">
        <v>0.35799999999999998</v>
      </c>
      <c r="T140" s="136">
        <f t="shared" si="18"/>
        <v>10.4178</v>
      </c>
      <c r="U140" s="136">
        <v>8.7323625000000002E-3</v>
      </c>
      <c r="V140" s="136">
        <f t="shared" si="19"/>
        <v>0.25411174875000003</v>
      </c>
      <c r="W140" s="136">
        <v>0</v>
      </c>
      <c r="X140" s="137">
        <f t="shared" si="20"/>
        <v>0</v>
      </c>
      <c r="AR140" s="138" t="s">
        <v>125</v>
      </c>
      <c r="AT140" s="138" t="s">
        <v>121</v>
      </c>
      <c r="AU140" s="138" t="s">
        <v>126</v>
      </c>
      <c r="AY140" s="13" t="s">
        <v>119</v>
      </c>
      <c r="BE140" s="139">
        <f t="shared" si="21"/>
        <v>0</v>
      </c>
      <c r="BF140" s="139">
        <f t="shared" si="22"/>
        <v>0</v>
      </c>
      <c r="BG140" s="139">
        <f t="shared" si="23"/>
        <v>0</v>
      </c>
      <c r="BH140" s="139">
        <f t="shared" si="24"/>
        <v>0</v>
      </c>
      <c r="BI140" s="139">
        <f t="shared" si="25"/>
        <v>0</v>
      </c>
      <c r="BJ140" s="13" t="s">
        <v>126</v>
      </c>
      <c r="BK140" s="140">
        <f t="shared" si="26"/>
        <v>0</v>
      </c>
      <c r="BL140" s="13" t="s">
        <v>125</v>
      </c>
      <c r="BM140" s="138" t="s">
        <v>185</v>
      </c>
    </row>
    <row r="141" spans="2:65" s="1" customFormat="1" ht="24" customHeight="1" x14ac:dyDescent="0.2">
      <c r="B141" s="126"/>
      <c r="C141" s="127" t="s">
        <v>186</v>
      </c>
      <c r="D141" s="127" t="s">
        <v>121</v>
      </c>
      <c r="E141" s="128" t="s">
        <v>187</v>
      </c>
      <c r="F141" s="129" t="s">
        <v>386</v>
      </c>
      <c r="G141" s="130" t="s">
        <v>145</v>
      </c>
      <c r="H141" s="131">
        <v>29.1</v>
      </c>
      <c r="I141" s="131">
        <v>0</v>
      </c>
      <c r="J141" s="131">
        <v>0</v>
      </c>
      <c r="K141" s="131">
        <f t="shared" si="14"/>
        <v>0</v>
      </c>
      <c r="L141" s="132"/>
      <c r="M141" s="24"/>
      <c r="N141" s="133" t="s">
        <v>1</v>
      </c>
      <c r="O141" s="134" t="s">
        <v>35</v>
      </c>
      <c r="P141" s="135">
        <f t="shared" si="15"/>
        <v>0</v>
      </c>
      <c r="Q141" s="135">
        <f t="shared" si="16"/>
        <v>0</v>
      </c>
      <c r="R141" s="135">
        <f t="shared" si="17"/>
        <v>0</v>
      </c>
      <c r="S141" s="136">
        <v>0.19900000000000001</v>
      </c>
      <c r="T141" s="136">
        <f t="shared" si="18"/>
        <v>5.7909000000000006</v>
      </c>
      <c r="U141" s="136">
        <v>0</v>
      </c>
      <c r="V141" s="136">
        <f t="shared" si="19"/>
        <v>0</v>
      </c>
      <c r="W141" s="136">
        <v>0</v>
      </c>
      <c r="X141" s="137">
        <f t="shared" si="20"/>
        <v>0</v>
      </c>
      <c r="AR141" s="138" t="s">
        <v>125</v>
      </c>
      <c r="AT141" s="138" t="s">
        <v>121</v>
      </c>
      <c r="AU141" s="138" t="s">
        <v>126</v>
      </c>
      <c r="AY141" s="13" t="s">
        <v>119</v>
      </c>
      <c r="BE141" s="139">
        <f t="shared" si="21"/>
        <v>0</v>
      </c>
      <c r="BF141" s="139">
        <f t="shared" si="22"/>
        <v>0</v>
      </c>
      <c r="BG141" s="139">
        <f t="shared" si="23"/>
        <v>0</v>
      </c>
      <c r="BH141" s="139">
        <f t="shared" si="24"/>
        <v>0</v>
      </c>
      <c r="BI141" s="139">
        <f t="shared" si="25"/>
        <v>0</v>
      </c>
      <c r="BJ141" s="13" t="s">
        <v>126</v>
      </c>
      <c r="BK141" s="140">
        <f t="shared" si="26"/>
        <v>0</v>
      </c>
      <c r="BL141" s="13" t="s">
        <v>125</v>
      </c>
      <c r="BM141" s="138" t="s">
        <v>188</v>
      </c>
    </row>
    <row r="142" spans="2:65" s="11" customFormat="1" ht="22.9" customHeight="1" x14ac:dyDescent="0.2">
      <c r="B142" s="114"/>
      <c r="D142" s="115" t="s">
        <v>70</v>
      </c>
      <c r="E142" s="124" t="s">
        <v>130</v>
      </c>
      <c r="F142" s="124" t="s">
        <v>189</v>
      </c>
      <c r="K142" s="125">
        <f>BK142</f>
        <v>0</v>
      </c>
      <c r="M142" s="114"/>
      <c r="N142" s="118"/>
      <c r="Q142" s="119">
        <f>SUM(Q143:Q146)</f>
        <v>0</v>
      </c>
      <c r="R142" s="119">
        <f>SUM(R143:R146)</f>
        <v>0</v>
      </c>
      <c r="T142" s="120">
        <f>SUM(T143:T146)</f>
        <v>1465.652</v>
      </c>
      <c r="V142" s="120">
        <f>SUM(V143:V146)</f>
        <v>832.16929040000002</v>
      </c>
      <c r="X142" s="121">
        <f>SUM(X143:X146)</f>
        <v>0</v>
      </c>
      <c r="AR142" s="115" t="s">
        <v>76</v>
      </c>
      <c r="AT142" s="122" t="s">
        <v>70</v>
      </c>
      <c r="AU142" s="122" t="s">
        <v>76</v>
      </c>
      <c r="AY142" s="115" t="s">
        <v>119</v>
      </c>
      <c r="BK142" s="123">
        <f>SUM(BK143:BK146)</f>
        <v>0</v>
      </c>
    </row>
    <row r="143" spans="2:65" s="1" customFormat="1" ht="24" customHeight="1" x14ac:dyDescent="0.2">
      <c r="B143" s="126"/>
      <c r="C143" s="127" t="s">
        <v>190</v>
      </c>
      <c r="D143" s="127" t="s">
        <v>121</v>
      </c>
      <c r="E143" s="128" t="s">
        <v>191</v>
      </c>
      <c r="F143" s="129" t="s">
        <v>387</v>
      </c>
      <c r="G143" s="130" t="s">
        <v>192</v>
      </c>
      <c r="H143" s="131">
        <v>716</v>
      </c>
      <c r="I143" s="131">
        <v>0</v>
      </c>
      <c r="J143" s="131">
        <v>0</v>
      </c>
      <c r="K143" s="131">
        <f>ROUND(P143*H143,3)</f>
        <v>0</v>
      </c>
      <c r="L143" s="132"/>
      <c r="M143" s="24"/>
      <c r="N143" s="133" t="s">
        <v>1</v>
      </c>
      <c r="O143" s="134" t="s">
        <v>35</v>
      </c>
      <c r="P143" s="135">
        <f>I143+J143</f>
        <v>0</v>
      </c>
      <c r="Q143" s="135">
        <f>ROUND(I143*H143,3)</f>
        <v>0</v>
      </c>
      <c r="R143" s="135">
        <f>ROUND(J143*H143,3)</f>
        <v>0</v>
      </c>
      <c r="S143" s="136">
        <v>2.0470000000000002</v>
      </c>
      <c r="T143" s="136">
        <f>S143*H143</f>
        <v>1465.652</v>
      </c>
      <c r="U143" s="136">
        <v>9.8169400000000004E-2</v>
      </c>
      <c r="V143" s="136">
        <f>U143*H143</f>
        <v>70.289290399999999</v>
      </c>
      <c r="W143" s="136">
        <v>0</v>
      </c>
      <c r="X143" s="137">
        <f>W143*H143</f>
        <v>0</v>
      </c>
      <c r="AR143" s="138" t="s">
        <v>125</v>
      </c>
      <c r="AT143" s="138" t="s">
        <v>121</v>
      </c>
      <c r="AU143" s="138" t="s">
        <v>126</v>
      </c>
      <c r="AY143" s="13" t="s">
        <v>119</v>
      </c>
      <c r="BE143" s="139">
        <f>IF(O143="základná",K143,0)</f>
        <v>0</v>
      </c>
      <c r="BF143" s="139">
        <f>IF(O143="znížená",K143,0)</f>
        <v>0</v>
      </c>
      <c r="BG143" s="139">
        <f>IF(O143="zákl. prenesená",K143,0)</f>
        <v>0</v>
      </c>
      <c r="BH143" s="139">
        <f>IF(O143="zníž. prenesená",K143,0)</f>
        <v>0</v>
      </c>
      <c r="BI143" s="139">
        <f>IF(O143="nulová",K143,0)</f>
        <v>0</v>
      </c>
      <c r="BJ143" s="13" t="s">
        <v>126</v>
      </c>
      <c r="BK143" s="140">
        <f>ROUND(P143*H143,3)</f>
        <v>0</v>
      </c>
      <c r="BL143" s="13" t="s">
        <v>125</v>
      </c>
      <c r="BM143" s="138" t="s">
        <v>193</v>
      </c>
    </row>
    <row r="144" spans="2:65" s="1" customFormat="1" ht="16.5" customHeight="1" x14ac:dyDescent="0.2">
      <c r="B144" s="126"/>
      <c r="C144" s="141" t="s">
        <v>194</v>
      </c>
      <c r="D144" s="141" t="s">
        <v>158</v>
      </c>
      <c r="E144" s="142" t="s">
        <v>195</v>
      </c>
      <c r="F144" s="143" t="s">
        <v>388</v>
      </c>
      <c r="G144" s="144" t="s">
        <v>192</v>
      </c>
      <c r="H144" s="145">
        <v>594</v>
      </c>
      <c r="I144" s="145">
        <v>0</v>
      </c>
      <c r="J144" s="146"/>
      <c r="K144" s="145">
        <f>ROUND(P144*H144,3)</f>
        <v>0</v>
      </c>
      <c r="L144" s="146"/>
      <c r="M144" s="147"/>
      <c r="N144" s="148" t="s">
        <v>1</v>
      </c>
      <c r="O144" s="134" t="s">
        <v>35</v>
      </c>
      <c r="P144" s="135">
        <f>I144+J144</f>
        <v>0</v>
      </c>
      <c r="Q144" s="135">
        <f>ROUND(I144*H144,3)</f>
        <v>0</v>
      </c>
      <c r="R144" s="135">
        <f>ROUND(J144*H144,3)</f>
        <v>0</v>
      </c>
      <c r="S144" s="136">
        <v>0</v>
      </c>
      <c r="T144" s="136">
        <f>S144*H144</f>
        <v>0</v>
      </c>
      <c r="U144" s="136">
        <v>1.06</v>
      </c>
      <c r="V144" s="136">
        <f>U144*H144</f>
        <v>629.64</v>
      </c>
      <c r="W144" s="136">
        <v>0</v>
      </c>
      <c r="X144" s="137">
        <f>W144*H144</f>
        <v>0</v>
      </c>
      <c r="AR144" s="138" t="s">
        <v>147</v>
      </c>
      <c r="AT144" s="138" t="s">
        <v>158</v>
      </c>
      <c r="AU144" s="138" t="s">
        <v>126</v>
      </c>
      <c r="AY144" s="13" t="s">
        <v>119</v>
      </c>
      <c r="BE144" s="139">
        <f>IF(O144="základná",K144,0)</f>
        <v>0</v>
      </c>
      <c r="BF144" s="139">
        <f>IF(O144="znížená",K144,0)</f>
        <v>0</v>
      </c>
      <c r="BG144" s="139">
        <f>IF(O144="zákl. prenesená",K144,0)</f>
        <v>0</v>
      </c>
      <c r="BH144" s="139">
        <f>IF(O144="zníž. prenesená",K144,0)</f>
        <v>0</v>
      </c>
      <c r="BI144" s="139">
        <f>IF(O144="nulová",K144,0)</f>
        <v>0</v>
      </c>
      <c r="BJ144" s="13" t="s">
        <v>126</v>
      </c>
      <c r="BK144" s="140">
        <f>ROUND(P144*H144,3)</f>
        <v>0</v>
      </c>
      <c r="BL144" s="13" t="s">
        <v>125</v>
      </c>
      <c r="BM144" s="138" t="s">
        <v>196</v>
      </c>
    </row>
    <row r="145" spans="2:65" s="1" customFormat="1" ht="16.5" customHeight="1" x14ac:dyDescent="0.2">
      <c r="B145" s="126"/>
      <c r="C145" s="141" t="s">
        <v>197</v>
      </c>
      <c r="D145" s="141" t="s">
        <v>158</v>
      </c>
      <c r="E145" s="142" t="s">
        <v>198</v>
      </c>
      <c r="F145" s="143" t="s">
        <v>389</v>
      </c>
      <c r="G145" s="144" t="s">
        <v>192</v>
      </c>
      <c r="H145" s="145">
        <v>106</v>
      </c>
      <c r="I145" s="145">
        <v>0</v>
      </c>
      <c r="J145" s="146"/>
      <c r="K145" s="145">
        <f>ROUND(P145*H145,3)</f>
        <v>0</v>
      </c>
      <c r="L145" s="146"/>
      <c r="M145" s="147"/>
      <c r="N145" s="148" t="s">
        <v>1</v>
      </c>
      <c r="O145" s="134" t="s">
        <v>35</v>
      </c>
      <c r="P145" s="135">
        <f>I145+J145</f>
        <v>0</v>
      </c>
      <c r="Q145" s="135">
        <f>ROUND(I145*H145,3)</f>
        <v>0</v>
      </c>
      <c r="R145" s="135">
        <f>ROUND(J145*H145,3)</f>
        <v>0</v>
      </c>
      <c r="S145" s="136">
        <v>0</v>
      </c>
      <c r="T145" s="136">
        <f>S145*H145</f>
        <v>0</v>
      </c>
      <c r="U145" s="136">
        <v>1.1599999999999999</v>
      </c>
      <c r="V145" s="136">
        <f>U145*H145</f>
        <v>122.96</v>
      </c>
      <c r="W145" s="136">
        <v>0</v>
      </c>
      <c r="X145" s="137">
        <f>W145*H145</f>
        <v>0</v>
      </c>
      <c r="AR145" s="138" t="s">
        <v>147</v>
      </c>
      <c r="AT145" s="138" t="s">
        <v>158</v>
      </c>
      <c r="AU145" s="138" t="s">
        <v>126</v>
      </c>
      <c r="AY145" s="13" t="s">
        <v>119</v>
      </c>
      <c r="BE145" s="139">
        <f>IF(O145="základná",K145,0)</f>
        <v>0</v>
      </c>
      <c r="BF145" s="139">
        <f>IF(O145="znížená",K145,0)</f>
        <v>0</v>
      </c>
      <c r="BG145" s="139">
        <f>IF(O145="zákl. prenesená",K145,0)</f>
        <v>0</v>
      </c>
      <c r="BH145" s="139">
        <f>IF(O145="zníž. prenesená",K145,0)</f>
        <v>0</v>
      </c>
      <c r="BI145" s="139">
        <f>IF(O145="nulová",K145,0)</f>
        <v>0</v>
      </c>
      <c r="BJ145" s="13" t="s">
        <v>126</v>
      </c>
      <c r="BK145" s="140">
        <f>ROUND(P145*H145,3)</f>
        <v>0</v>
      </c>
      <c r="BL145" s="13" t="s">
        <v>125</v>
      </c>
      <c r="BM145" s="138" t="s">
        <v>199</v>
      </c>
    </row>
    <row r="146" spans="2:65" s="1" customFormat="1" ht="16.5" customHeight="1" x14ac:dyDescent="0.2">
      <c r="B146" s="126"/>
      <c r="C146" s="141" t="s">
        <v>8</v>
      </c>
      <c r="D146" s="141" t="s">
        <v>158</v>
      </c>
      <c r="E146" s="142" t="s">
        <v>200</v>
      </c>
      <c r="F146" s="143" t="s">
        <v>390</v>
      </c>
      <c r="G146" s="144" t="s">
        <v>192</v>
      </c>
      <c r="H146" s="145">
        <v>16</v>
      </c>
      <c r="I146" s="145">
        <v>0</v>
      </c>
      <c r="J146" s="146"/>
      <c r="K146" s="145">
        <f>ROUND(P146*H146,3)</f>
        <v>0</v>
      </c>
      <c r="L146" s="146"/>
      <c r="M146" s="147"/>
      <c r="N146" s="148" t="s">
        <v>1</v>
      </c>
      <c r="O146" s="134" t="s">
        <v>35</v>
      </c>
      <c r="P146" s="135">
        <f>I146+J146</f>
        <v>0</v>
      </c>
      <c r="Q146" s="135">
        <f>ROUND(I146*H146,3)</f>
        <v>0</v>
      </c>
      <c r="R146" s="135">
        <f>ROUND(J146*H146,3)</f>
        <v>0</v>
      </c>
      <c r="S146" s="136">
        <v>0</v>
      </c>
      <c r="T146" s="136">
        <f>S146*H146</f>
        <v>0</v>
      </c>
      <c r="U146" s="136">
        <v>0.57999999999999996</v>
      </c>
      <c r="V146" s="136">
        <f>U146*H146</f>
        <v>9.2799999999999994</v>
      </c>
      <c r="W146" s="136">
        <v>0</v>
      </c>
      <c r="X146" s="137">
        <f>W146*H146</f>
        <v>0</v>
      </c>
      <c r="AR146" s="138" t="s">
        <v>147</v>
      </c>
      <c r="AT146" s="138" t="s">
        <v>158</v>
      </c>
      <c r="AU146" s="138" t="s">
        <v>126</v>
      </c>
      <c r="AY146" s="13" t="s">
        <v>119</v>
      </c>
      <c r="BE146" s="139">
        <f>IF(O146="základná",K146,0)</f>
        <v>0</v>
      </c>
      <c r="BF146" s="139">
        <f>IF(O146="znížená",K146,0)</f>
        <v>0</v>
      </c>
      <c r="BG146" s="139">
        <f>IF(O146="zákl. prenesená",K146,0)</f>
        <v>0</v>
      </c>
      <c r="BH146" s="139">
        <f>IF(O146="zníž. prenesená",K146,0)</f>
        <v>0</v>
      </c>
      <c r="BI146" s="139">
        <f>IF(O146="nulová",K146,0)</f>
        <v>0</v>
      </c>
      <c r="BJ146" s="13" t="s">
        <v>126</v>
      </c>
      <c r="BK146" s="140">
        <f>ROUND(P146*H146,3)</f>
        <v>0</v>
      </c>
      <c r="BL146" s="13" t="s">
        <v>125</v>
      </c>
      <c r="BM146" s="138" t="s">
        <v>201</v>
      </c>
    </row>
    <row r="147" spans="2:65" s="11" customFormat="1" ht="22.9" customHeight="1" x14ac:dyDescent="0.2">
      <c r="B147" s="114"/>
      <c r="D147" s="115" t="s">
        <v>70</v>
      </c>
      <c r="E147" s="124" t="s">
        <v>125</v>
      </c>
      <c r="F147" s="124" t="s">
        <v>202</v>
      </c>
      <c r="K147" s="125">
        <f>BK147</f>
        <v>0</v>
      </c>
      <c r="M147" s="114"/>
      <c r="N147" s="118"/>
      <c r="Q147" s="119">
        <f>SUM(Q148:Q154)</f>
        <v>0</v>
      </c>
      <c r="R147" s="119">
        <f>SUM(R148:R154)</f>
        <v>0</v>
      </c>
      <c r="T147" s="120">
        <f>SUM(T148:T154)</f>
        <v>352.97723035999996</v>
      </c>
      <c r="V147" s="120">
        <f>SUM(V148:V154)</f>
        <v>183.17082334880004</v>
      </c>
      <c r="X147" s="121">
        <f>SUM(X148:X154)</f>
        <v>0</v>
      </c>
      <c r="AR147" s="115" t="s">
        <v>76</v>
      </c>
      <c r="AT147" s="122" t="s">
        <v>70</v>
      </c>
      <c r="AU147" s="122" t="s">
        <v>76</v>
      </c>
      <c r="AY147" s="115" t="s">
        <v>119</v>
      </c>
      <c r="BK147" s="123">
        <f>SUM(BK148:BK154)</f>
        <v>0</v>
      </c>
    </row>
    <row r="148" spans="2:65" s="1" customFormat="1" ht="16.5" customHeight="1" x14ac:dyDescent="0.2">
      <c r="B148" s="126"/>
      <c r="C148" s="127" t="s">
        <v>203</v>
      </c>
      <c r="D148" s="127" t="s">
        <v>121</v>
      </c>
      <c r="E148" s="128" t="s">
        <v>204</v>
      </c>
      <c r="F148" s="129" t="s">
        <v>391</v>
      </c>
      <c r="G148" s="130" t="s">
        <v>124</v>
      </c>
      <c r="H148" s="131">
        <v>73.421999999999997</v>
      </c>
      <c r="I148" s="131">
        <v>0</v>
      </c>
      <c r="J148" s="131">
        <v>0</v>
      </c>
      <c r="K148" s="131">
        <f t="shared" ref="K148:K154" si="27">ROUND(P148*H148,3)</f>
        <v>0</v>
      </c>
      <c r="L148" s="132"/>
      <c r="M148" s="24"/>
      <c r="N148" s="133" t="s">
        <v>1</v>
      </c>
      <c r="O148" s="134" t="s">
        <v>35</v>
      </c>
      <c r="P148" s="135">
        <f t="shared" ref="P148:P154" si="28">I148+J148</f>
        <v>0</v>
      </c>
      <c r="Q148" s="135">
        <f t="shared" ref="Q148:Q154" si="29">ROUND(I148*H148,3)</f>
        <v>0</v>
      </c>
      <c r="R148" s="135">
        <f t="shared" ref="R148:R154" si="30">ROUND(J148*H148,3)</f>
        <v>0</v>
      </c>
      <c r="S148" s="136">
        <v>1.57378</v>
      </c>
      <c r="T148" s="136">
        <f t="shared" ref="T148:T154" si="31">S148*H148</f>
        <v>115.55007515999999</v>
      </c>
      <c r="U148" s="136">
        <v>1.05E-4</v>
      </c>
      <c r="V148" s="136">
        <f t="shared" ref="V148:V154" si="32">U148*H148</f>
        <v>7.7093099999999996E-3</v>
      </c>
      <c r="W148" s="136">
        <v>0</v>
      </c>
      <c r="X148" s="137">
        <f t="shared" ref="X148:X154" si="33">W148*H148</f>
        <v>0</v>
      </c>
      <c r="AR148" s="138" t="s">
        <v>125</v>
      </c>
      <c r="AT148" s="138" t="s">
        <v>121</v>
      </c>
      <c r="AU148" s="138" t="s">
        <v>126</v>
      </c>
      <c r="AY148" s="13" t="s">
        <v>119</v>
      </c>
      <c r="BE148" s="139">
        <f t="shared" ref="BE148:BE154" si="34">IF(O148="základná",K148,0)</f>
        <v>0</v>
      </c>
      <c r="BF148" s="139">
        <f t="shared" ref="BF148:BF154" si="35">IF(O148="znížená",K148,0)</f>
        <v>0</v>
      </c>
      <c r="BG148" s="139">
        <f t="shared" ref="BG148:BG154" si="36">IF(O148="zákl. prenesená",K148,0)</f>
        <v>0</v>
      </c>
      <c r="BH148" s="139">
        <f t="shared" ref="BH148:BH154" si="37">IF(O148="zníž. prenesená",K148,0)</f>
        <v>0</v>
      </c>
      <c r="BI148" s="139">
        <f t="shared" ref="BI148:BI154" si="38">IF(O148="nulová",K148,0)</f>
        <v>0</v>
      </c>
      <c r="BJ148" s="13" t="s">
        <v>126</v>
      </c>
      <c r="BK148" s="140">
        <f t="shared" ref="BK148:BK154" si="39">ROUND(P148*H148,3)</f>
        <v>0</v>
      </c>
      <c r="BL148" s="13" t="s">
        <v>125</v>
      </c>
      <c r="BM148" s="138" t="s">
        <v>205</v>
      </c>
    </row>
    <row r="149" spans="2:65" s="1" customFormat="1" ht="16.5" customHeight="1" x14ac:dyDescent="0.2">
      <c r="B149" s="126"/>
      <c r="C149" s="141" t="s">
        <v>206</v>
      </c>
      <c r="D149" s="141" t="s">
        <v>158</v>
      </c>
      <c r="E149" s="142" t="s">
        <v>207</v>
      </c>
      <c r="F149" s="143" t="s">
        <v>208</v>
      </c>
      <c r="G149" s="144" t="s">
        <v>124</v>
      </c>
      <c r="H149" s="145">
        <v>74.156000000000006</v>
      </c>
      <c r="I149" s="145">
        <v>0</v>
      </c>
      <c r="J149" s="146"/>
      <c r="K149" s="145">
        <f t="shared" si="27"/>
        <v>0</v>
      </c>
      <c r="L149" s="146"/>
      <c r="M149" s="147"/>
      <c r="N149" s="148" t="s">
        <v>1</v>
      </c>
      <c r="O149" s="134" t="s">
        <v>35</v>
      </c>
      <c r="P149" s="135">
        <f t="shared" si="28"/>
        <v>0</v>
      </c>
      <c r="Q149" s="135">
        <f t="shared" si="29"/>
        <v>0</v>
      </c>
      <c r="R149" s="135">
        <f t="shared" si="30"/>
        <v>0</v>
      </c>
      <c r="S149" s="136">
        <v>0</v>
      </c>
      <c r="T149" s="136">
        <f t="shared" si="31"/>
        <v>0</v>
      </c>
      <c r="U149" s="136">
        <v>2.37798</v>
      </c>
      <c r="V149" s="136">
        <f t="shared" si="32"/>
        <v>176.34148488000002</v>
      </c>
      <c r="W149" s="136">
        <v>0</v>
      </c>
      <c r="X149" s="137">
        <f t="shared" si="33"/>
        <v>0</v>
      </c>
      <c r="AR149" s="138" t="s">
        <v>147</v>
      </c>
      <c r="AT149" s="138" t="s">
        <v>158</v>
      </c>
      <c r="AU149" s="138" t="s">
        <v>126</v>
      </c>
      <c r="AY149" s="13" t="s">
        <v>119</v>
      </c>
      <c r="BE149" s="139">
        <f t="shared" si="34"/>
        <v>0</v>
      </c>
      <c r="BF149" s="139">
        <f t="shared" si="35"/>
        <v>0</v>
      </c>
      <c r="BG149" s="139">
        <f t="shared" si="36"/>
        <v>0</v>
      </c>
      <c r="BH149" s="139">
        <f t="shared" si="37"/>
        <v>0</v>
      </c>
      <c r="BI149" s="139">
        <f t="shared" si="38"/>
        <v>0</v>
      </c>
      <c r="BJ149" s="13" t="s">
        <v>126</v>
      </c>
      <c r="BK149" s="140">
        <f t="shared" si="39"/>
        <v>0</v>
      </c>
      <c r="BL149" s="13" t="s">
        <v>125</v>
      </c>
      <c r="BM149" s="138" t="s">
        <v>209</v>
      </c>
    </row>
    <row r="150" spans="2:65" s="1" customFormat="1" ht="16.5" customHeight="1" x14ac:dyDescent="0.2">
      <c r="B150" s="126"/>
      <c r="C150" s="127" t="s">
        <v>210</v>
      </c>
      <c r="D150" s="127" t="s">
        <v>121</v>
      </c>
      <c r="E150" s="128" t="s">
        <v>211</v>
      </c>
      <c r="F150" s="129" t="s">
        <v>212</v>
      </c>
      <c r="G150" s="130" t="s">
        <v>145</v>
      </c>
      <c r="H150" s="131">
        <v>246.2</v>
      </c>
      <c r="I150" s="131">
        <v>0</v>
      </c>
      <c r="J150" s="131">
        <v>0</v>
      </c>
      <c r="K150" s="131">
        <f t="shared" si="27"/>
        <v>0</v>
      </c>
      <c r="L150" s="132"/>
      <c r="M150" s="24"/>
      <c r="N150" s="133" t="s">
        <v>1</v>
      </c>
      <c r="O150" s="134" t="s">
        <v>35</v>
      </c>
      <c r="P150" s="135">
        <f t="shared" si="28"/>
        <v>0</v>
      </c>
      <c r="Q150" s="135">
        <f t="shared" si="29"/>
        <v>0</v>
      </c>
      <c r="R150" s="135">
        <f t="shared" si="30"/>
        <v>0</v>
      </c>
      <c r="S150" s="136">
        <v>0.48230000000000001</v>
      </c>
      <c r="T150" s="136">
        <f t="shared" si="31"/>
        <v>118.74226</v>
      </c>
      <c r="U150" s="136">
        <v>1.8540850000000001E-2</v>
      </c>
      <c r="V150" s="136">
        <f t="shared" si="32"/>
        <v>4.5647572700000003</v>
      </c>
      <c r="W150" s="136">
        <v>0</v>
      </c>
      <c r="X150" s="137">
        <f t="shared" si="33"/>
        <v>0</v>
      </c>
      <c r="AR150" s="138" t="s">
        <v>125</v>
      </c>
      <c r="AT150" s="138" t="s">
        <v>121</v>
      </c>
      <c r="AU150" s="138" t="s">
        <v>126</v>
      </c>
      <c r="AY150" s="13" t="s">
        <v>119</v>
      </c>
      <c r="BE150" s="139">
        <f t="shared" si="34"/>
        <v>0</v>
      </c>
      <c r="BF150" s="139">
        <f t="shared" si="35"/>
        <v>0</v>
      </c>
      <c r="BG150" s="139">
        <f t="shared" si="36"/>
        <v>0</v>
      </c>
      <c r="BH150" s="139">
        <f t="shared" si="37"/>
        <v>0</v>
      </c>
      <c r="BI150" s="139">
        <f t="shared" si="38"/>
        <v>0</v>
      </c>
      <c r="BJ150" s="13" t="s">
        <v>126</v>
      </c>
      <c r="BK150" s="140">
        <f t="shared" si="39"/>
        <v>0</v>
      </c>
      <c r="BL150" s="13" t="s">
        <v>125</v>
      </c>
      <c r="BM150" s="138" t="s">
        <v>213</v>
      </c>
    </row>
    <row r="151" spans="2:65" s="1" customFormat="1" ht="16.5" customHeight="1" x14ac:dyDescent="0.2">
      <c r="B151" s="126"/>
      <c r="C151" s="127" t="s">
        <v>214</v>
      </c>
      <c r="D151" s="127" t="s">
        <v>121</v>
      </c>
      <c r="E151" s="128" t="s">
        <v>215</v>
      </c>
      <c r="F151" s="129" t="s">
        <v>216</v>
      </c>
      <c r="G151" s="130" t="s">
        <v>145</v>
      </c>
      <c r="H151" s="131">
        <v>246.2</v>
      </c>
      <c r="I151" s="131">
        <v>0</v>
      </c>
      <c r="J151" s="131">
        <v>0</v>
      </c>
      <c r="K151" s="131">
        <f t="shared" si="27"/>
        <v>0</v>
      </c>
      <c r="L151" s="132"/>
      <c r="M151" s="24"/>
      <c r="N151" s="133" t="s">
        <v>1</v>
      </c>
      <c r="O151" s="134" t="s">
        <v>35</v>
      </c>
      <c r="P151" s="135">
        <f t="shared" si="28"/>
        <v>0</v>
      </c>
      <c r="Q151" s="135">
        <f t="shared" si="29"/>
        <v>0</v>
      </c>
      <c r="R151" s="135">
        <f t="shared" si="30"/>
        <v>0</v>
      </c>
      <c r="S151" s="136">
        <v>0.23899999999999999</v>
      </c>
      <c r="T151" s="136">
        <f t="shared" si="31"/>
        <v>58.841799999999992</v>
      </c>
      <c r="U151" s="136">
        <v>0</v>
      </c>
      <c r="V151" s="136">
        <f t="shared" si="32"/>
        <v>0</v>
      </c>
      <c r="W151" s="136">
        <v>0</v>
      </c>
      <c r="X151" s="137">
        <f t="shared" si="33"/>
        <v>0</v>
      </c>
      <c r="AR151" s="138" t="s">
        <v>125</v>
      </c>
      <c r="AT151" s="138" t="s">
        <v>121</v>
      </c>
      <c r="AU151" s="138" t="s">
        <v>126</v>
      </c>
      <c r="AY151" s="13" t="s">
        <v>119</v>
      </c>
      <c r="BE151" s="139">
        <f t="shared" si="34"/>
        <v>0</v>
      </c>
      <c r="BF151" s="139">
        <f t="shared" si="35"/>
        <v>0</v>
      </c>
      <c r="BG151" s="139">
        <f t="shared" si="36"/>
        <v>0</v>
      </c>
      <c r="BH151" s="139">
        <f t="shared" si="37"/>
        <v>0</v>
      </c>
      <c r="BI151" s="139">
        <f t="shared" si="38"/>
        <v>0</v>
      </c>
      <c r="BJ151" s="13" t="s">
        <v>126</v>
      </c>
      <c r="BK151" s="140">
        <f t="shared" si="39"/>
        <v>0</v>
      </c>
      <c r="BL151" s="13" t="s">
        <v>125</v>
      </c>
      <c r="BM151" s="138" t="s">
        <v>217</v>
      </c>
    </row>
    <row r="152" spans="2:65" s="1" customFormat="1" ht="16.5" customHeight="1" x14ac:dyDescent="0.2">
      <c r="B152" s="126"/>
      <c r="C152" s="127" t="s">
        <v>218</v>
      </c>
      <c r="D152" s="127" t="s">
        <v>121</v>
      </c>
      <c r="E152" s="128" t="s">
        <v>219</v>
      </c>
      <c r="F152" s="129" t="s">
        <v>220</v>
      </c>
      <c r="G152" s="130" t="s">
        <v>170</v>
      </c>
      <c r="H152" s="131">
        <v>1.68</v>
      </c>
      <c r="I152" s="131">
        <v>0</v>
      </c>
      <c r="J152" s="131">
        <v>0</v>
      </c>
      <c r="K152" s="131">
        <f t="shared" si="27"/>
        <v>0</v>
      </c>
      <c r="L152" s="132"/>
      <c r="M152" s="24"/>
      <c r="N152" s="133" t="s">
        <v>1</v>
      </c>
      <c r="O152" s="134" t="s">
        <v>35</v>
      </c>
      <c r="P152" s="135">
        <f t="shared" si="28"/>
        <v>0</v>
      </c>
      <c r="Q152" s="135">
        <f t="shared" si="29"/>
        <v>0</v>
      </c>
      <c r="R152" s="135">
        <f t="shared" si="30"/>
        <v>0</v>
      </c>
      <c r="S152" s="136">
        <v>35.620890000000003</v>
      </c>
      <c r="T152" s="136">
        <f t="shared" si="31"/>
        <v>59.8430952</v>
      </c>
      <c r="U152" s="136">
        <v>1.659041E-2</v>
      </c>
      <c r="V152" s="136">
        <f t="shared" si="32"/>
        <v>2.7871888799999998E-2</v>
      </c>
      <c r="W152" s="136">
        <v>0</v>
      </c>
      <c r="X152" s="137">
        <f t="shared" si="33"/>
        <v>0</v>
      </c>
      <c r="AR152" s="138" t="s">
        <v>125</v>
      </c>
      <c r="AT152" s="138" t="s">
        <v>121</v>
      </c>
      <c r="AU152" s="138" t="s">
        <v>126</v>
      </c>
      <c r="AY152" s="13" t="s">
        <v>119</v>
      </c>
      <c r="BE152" s="139">
        <f t="shared" si="34"/>
        <v>0</v>
      </c>
      <c r="BF152" s="139">
        <f t="shared" si="35"/>
        <v>0</v>
      </c>
      <c r="BG152" s="139">
        <f t="shared" si="36"/>
        <v>0</v>
      </c>
      <c r="BH152" s="139">
        <f t="shared" si="37"/>
        <v>0</v>
      </c>
      <c r="BI152" s="139">
        <f t="shared" si="38"/>
        <v>0</v>
      </c>
      <c r="BJ152" s="13" t="s">
        <v>126</v>
      </c>
      <c r="BK152" s="140">
        <f t="shared" si="39"/>
        <v>0</v>
      </c>
      <c r="BL152" s="13" t="s">
        <v>125</v>
      </c>
      <c r="BM152" s="138" t="s">
        <v>221</v>
      </c>
    </row>
    <row r="153" spans="2:65" s="1" customFormat="1" ht="16.5" customHeight="1" x14ac:dyDescent="0.2">
      <c r="B153" s="126"/>
      <c r="C153" s="141" t="s">
        <v>222</v>
      </c>
      <c r="D153" s="141" t="s">
        <v>158</v>
      </c>
      <c r="E153" s="142" t="s">
        <v>223</v>
      </c>
      <c r="F153" s="143" t="s">
        <v>224</v>
      </c>
      <c r="G153" s="144" t="s">
        <v>170</v>
      </c>
      <c r="H153" s="145">
        <v>1.68</v>
      </c>
      <c r="I153" s="145">
        <v>0</v>
      </c>
      <c r="J153" s="146"/>
      <c r="K153" s="145">
        <f t="shared" si="27"/>
        <v>0</v>
      </c>
      <c r="L153" s="146"/>
      <c r="M153" s="147"/>
      <c r="N153" s="148" t="s">
        <v>1</v>
      </c>
      <c r="O153" s="134" t="s">
        <v>35</v>
      </c>
      <c r="P153" s="135">
        <f t="shared" si="28"/>
        <v>0</v>
      </c>
      <c r="Q153" s="135">
        <f t="shared" si="29"/>
        <v>0</v>
      </c>
      <c r="R153" s="135">
        <f t="shared" si="30"/>
        <v>0</v>
      </c>
      <c r="S153" s="136">
        <v>0</v>
      </c>
      <c r="T153" s="136">
        <f t="shared" si="31"/>
        <v>0</v>
      </c>
      <c r="U153" s="136">
        <v>1</v>
      </c>
      <c r="V153" s="136">
        <f t="shared" si="32"/>
        <v>1.68</v>
      </c>
      <c r="W153" s="136">
        <v>0</v>
      </c>
      <c r="X153" s="137">
        <f t="shared" si="33"/>
        <v>0</v>
      </c>
      <c r="AR153" s="138" t="s">
        <v>147</v>
      </c>
      <c r="AT153" s="138" t="s">
        <v>158</v>
      </c>
      <c r="AU153" s="138" t="s">
        <v>126</v>
      </c>
      <c r="AY153" s="13" t="s">
        <v>119</v>
      </c>
      <c r="BE153" s="139">
        <f t="shared" si="34"/>
        <v>0</v>
      </c>
      <c r="BF153" s="139">
        <f t="shared" si="35"/>
        <v>0</v>
      </c>
      <c r="BG153" s="139">
        <f t="shared" si="36"/>
        <v>0</v>
      </c>
      <c r="BH153" s="139">
        <f t="shared" si="37"/>
        <v>0</v>
      </c>
      <c r="BI153" s="139">
        <f t="shared" si="38"/>
        <v>0</v>
      </c>
      <c r="BJ153" s="13" t="s">
        <v>126</v>
      </c>
      <c r="BK153" s="140">
        <f t="shared" si="39"/>
        <v>0</v>
      </c>
      <c r="BL153" s="13" t="s">
        <v>125</v>
      </c>
      <c r="BM153" s="138" t="s">
        <v>225</v>
      </c>
    </row>
    <row r="154" spans="2:65" s="1" customFormat="1" ht="16.5" customHeight="1" x14ac:dyDescent="0.2">
      <c r="B154" s="126"/>
      <c r="C154" s="141" t="s">
        <v>226</v>
      </c>
      <c r="D154" s="141" t="s">
        <v>158</v>
      </c>
      <c r="E154" s="142" t="s">
        <v>227</v>
      </c>
      <c r="F154" s="143" t="s">
        <v>392</v>
      </c>
      <c r="G154" s="144" t="s">
        <v>170</v>
      </c>
      <c r="H154" s="145">
        <v>0.54900000000000004</v>
      </c>
      <c r="I154" s="145">
        <v>0</v>
      </c>
      <c r="J154" s="146"/>
      <c r="K154" s="145">
        <f t="shared" si="27"/>
        <v>0</v>
      </c>
      <c r="L154" s="146"/>
      <c r="M154" s="147"/>
      <c r="N154" s="148" t="s">
        <v>1</v>
      </c>
      <c r="O154" s="134" t="s">
        <v>35</v>
      </c>
      <c r="P154" s="135">
        <f t="shared" si="28"/>
        <v>0</v>
      </c>
      <c r="Q154" s="135">
        <f t="shared" si="29"/>
        <v>0</v>
      </c>
      <c r="R154" s="135">
        <f t="shared" si="30"/>
        <v>0</v>
      </c>
      <c r="S154" s="136">
        <v>0</v>
      </c>
      <c r="T154" s="136">
        <f t="shared" si="31"/>
        <v>0</v>
      </c>
      <c r="U154" s="136">
        <v>1</v>
      </c>
      <c r="V154" s="136">
        <f t="shared" si="32"/>
        <v>0.54900000000000004</v>
      </c>
      <c r="W154" s="136">
        <v>0</v>
      </c>
      <c r="X154" s="137">
        <f t="shared" si="33"/>
        <v>0</v>
      </c>
      <c r="AR154" s="138" t="s">
        <v>147</v>
      </c>
      <c r="AT154" s="138" t="s">
        <v>158</v>
      </c>
      <c r="AU154" s="138" t="s">
        <v>126</v>
      </c>
      <c r="AY154" s="13" t="s">
        <v>119</v>
      </c>
      <c r="BE154" s="139">
        <f t="shared" si="34"/>
        <v>0</v>
      </c>
      <c r="BF154" s="139">
        <f t="shared" si="35"/>
        <v>0</v>
      </c>
      <c r="BG154" s="139">
        <f t="shared" si="36"/>
        <v>0</v>
      </c>
      <c r="BH154" s="139">
        <f t="shared" si="37"/>
        <v>0</v>
      </c>
      <c r="BI154" s="139">
        <f t="shared" si="38"/>
        <v>0</v>
      </c>
      <c r="BJ154" s="13" t="s">
        <v>126</v>
      </c>
      <c r="BK154" s="140">
        <f t="shared" si="39"/>
        <v>0</v>
      </c>
      <c r="BL154" s="13" t="s">
        <v>125</v>
      </c>
      <c r="BM154" s="138" t="s">
        <v>228</v>
      </c>
    </row>
    <row r="155" spans="2:65" s="11" customFormat="1" ht="22.9" customHeight="1" x14ac:dyDescent="0.2">
      <c r="B155" s="114"/>
      <c r="D155" s="115" t="s">
        <v>70</v>
      </c>
      <c r="E155" s="124" t="s">
        <v>150</v>
      </c>
      <c r="F155" s="124" t="s">
        <v>229</v>
      </c>
      <c r="K155" s="125">
        <f>BK155</f>
        <v>0</v>
      </c>
      <c r="M155" s="114"/>
      <c r="N155" s="118"/>
      <c r="Q155" s="119">
        <f>SUM(Q156:Q162)</f>
        <v>0</v>
      </c>
      <c r="R155" s="119">
        <f>SUM(R156:R162)</f>
        <v>0</v>
      </c>
      <c r="T155" s="120">
        <f>SUM(T156:T162)</f>
        <v>2556.1677839999998</v>
      </c>
      <c r="V155" s="120">
        <f>SUM(V156:V162)</f>
        <v>0.50537255999999997</v>
      </c>
      <c r="X155" s="121">
        <f>SUM(X156:X162)</f>
        <v>1154.655</v>
      </c>
      <c r="AR155" s="115" t="s">
        <v>76</v>
      </c>
      <c r="AT155" s="122" t="s">
        <v>70</v>
      </c>
      <c r="AU155" s="122" t="s">
        <v>76</v>
      </c>
      <c r="AY155" s="115" t="s">
        <v>119</v>
      </c>
      <c r="BK155" s="123">
        <f>SUM(BK156:BK162)</f>
        <v>0</v>
      </c>
    </row>
    <row r="156" spans="2:65" s="1" customFormat="1" ht="16.5" customHeight="1" x14ac:dyDescent="0.2">
      <c r="B156" s="126"/>
      <c r="C156" s="127" t="s">
        <v>230</v>
      </c>
      <c r="D156" s="127" t="s">
        <v>121</v>
      </c>
      <c r="E156" s="128" t="s">
        <v>231</v>
      </c>
      <c r="F156" s="129" t="s">
        <v>232</v>
      </c>
      <c r="G156" s="130" t="s">
        <v>233</v>
      </c>
      <c r="H156" s="131">
        <v>382.8</v>
      </c>
      <c r="I156" s="131">
        <v>0</v>
      </c>
      <c r="J156" s="131">
        <v>0</v>
      </c>
      <c r="K156" s="131">
        <f t="shared" ref="K156:K162" si="40">ROUND(P156*H156,3)</f>
        <v>0</v>
      </c>
      <c r="L156" s="132"/>
      <c r="M156" s="24"/>
      <c r="N156" s="133" t="s">
        <v>1</v>
      </c>
      <c r="O156" s="134" t="s">
        <v>35</v>
      </c>
      <c r="P156" s="135">
        <f t="shared" ref="P156:P162" si="41">I156+J156</f>
        <v>0</v>
      </c>
      <c r="Q156" s="135">
        <f t="shared" ref="Q156:Q162" si="42">ROUND(I156*H156,3)</f>
        <v>0</v>
      </c>
      <c r="R156" s="135">
        <f t="shared" ref="R156:R162" si="43">ROUND(J156*H156,3)</f>
        <v>0</v>
      </c>
      <c r="S156" s="136">
        <v>7.0000000000000007E-2</v>
      </c>
      <c r="T156" s="136">
        <f t="shared" ref="T156:T162" si="44">S156*H156</f>
        <v>26.796000000000003</v>
      </c>
      <c r="U156" s="136">
        <v>1.2999999999999999E-3</v>
      </c>
      <c r="V156" s="136">
        <f t="shared" ref="V156:V162" si="45">U156*H156</f>
        <v>0.49763999999999997</v>
      </c>
      <c r="W156" s="136">
        <v>0</v>
      </c>
      <c r="X156" s="137">
        <f t="shared" ref="X156:X162" si="46">W156*H156</f>
        <v>0</v>
      </c>
      <c r="AR156" s="138" t="s">
        <v>125</v>
      </c>
      <c r="AT156" s="138" t="s">
        <v>121</v>
      </c>
      <c r="AU156" s="138" t="s">
        <v>126</v>
      </c>
      <c r="AY156" s="13" t="s">
        <v>119</v>
      </c>
      <c r="BE156" s="139">
        <f t="shared" ref="BE156:BE162" si="47">IF(O156="základná",K156,0)</f>
        <v>0</v>
      </c>
      <c r="BF156" s="139">
        <f t="shared" ref="BF156:BF162" si="48">IF(O156="znížená",K156,0)</f>
        <v>0</v>
      </c>
      <c r="BG156" s="139">
        <f t="shared" ref="BG156:BG162" si="49">IF(O156="zákl. prenesená",K156,0)</f>
        <v>0</v>
      </c>
      <c r="BH156" s="139">
        <f t="shared" ref="BH156:BH162" si="50">IF(O156="zníž. prenesená",K156,0)</f>
        <v>0</v>
      </c>
      <c r="BI156" s="139">
        <f t="shared" ref="BI156:BI162" si="51">IF(O156="nulová",K156,0)</f>
        <v>0</v>
      </c>
      <c r="BJ156" s="13" t="s">
        <v>126</v>
      </c>
      <c r="BK156" s="140">
        <f t="shared" ref="BK156:BK162" si="52">ROUND(P156*H156,3)</f>
        <v>0</v>
      </c>
      <c r="BL156" s="13" t="s">
        <v>125</v>
      </c>
      <c r="BM156" s="138" t="s">
        <v>234</v>
      </c>
    </row>
    <row r="157" spans="2:65" s="1" customFormat="1" ht="24" customHeight="1" x14ac:dyDescent="0.2">
      <c r="B157" s="126"/>
      <c r="C157" s="127" t="s">
        <v>235</v>
      </c>
      <c r="D157" s="127" t="s">
        <v>121</v>
      </c>
      <c r="E157" s="128" t="s">
        <v>236</v>
      </c>
      <c r="F157" s="129" t="s">
        <v>237</v>
      </c>
      <c r="G157" s="130" t="s">
        <v>233</v>
      </c>
      <c r="H157" s="131">
        <v>382.8</v>
      </c>
      <c r="I157" s="131">
        <v>0</v>
      </c>
      <c r="J157" s="131">
        <v>0</v>
      </c>
      <c r="K157" s="131">
        <f t="shared" si="40"/>
        <v>0</v>
      </c>
      <c r="L157" s="132"/>
      <c r="M157" s="24"/>
      <c r="N157" s="133" t="s">
        <v>1</v>
      </c>
      <c r="O157" s="134" t="s">
        <v>35</v>
      </c>
      <c r="P157" s="135">
        <f t="shared" si="41"/>
        <v>0</v>
      </c>
      <c r="Q157" s="135">
        <f t="shared" si="42"/>
        <v>0</v>
      </c>
      <c r="R157" s="135">
        <f t="shared" si="43"/>
        <v>0</v>
      </c>
      <c r="S157" s="136">
        <v>0.03</v>
      </c>
      <c r="T157" s="136">
        <f t="shared" si="44"/>
        <v>11.484</v>
      </c>
      <c r="U157" s="136">
        <v>2.02E-5</v>
      </c>
      <c r="V157" s="136">
        <f t="shared" si="45"/>
        <v>7.7325600000000003E-3</v>
      </c>
      <c r="W157" s="136">
        <v>0</v>
      </c>
      <c r="X157" s="137">
        <f t="shared" si="46"/>
        <v>0</v>
      </c>
      <c r="AR157" s="138" t="s">
        <v>125</v>
      </c>
      <c r="AT157" s="138" t="s">
        <v>121</v>
      </c>
      <c r="AU157" s="138" t="s">
        <v>126</v>
      </c>
      <c r="AY157" s="13" t="s">
        <v>119</v>
      </c>
      <c r="BE157" s="139">
        <f t="shared" si="47"/>
        <v>0</v>
      </c>
      <c r="BF157" s="139">
        <f t="shared" si="48"/>
        <v>0</v>
      </c>
      <c r="BG157" s="139">
        <f t="shared" si="49"/>
        <v>0</v>
      </c>
      <c r="BH157" s="139">
        <f t="shared" si="50"/>
        <v>0</v>
      </c>
      <c r="BI157" s="139">
        <f t="shared" si="51"/>
        <v>0</v>
      </c>
      <c r="BJ157" s="13" t="s">
        <v>126</v>
      </c>
      <c r="BK157" s="140">
        <f t="shared" si="52"/>
        <v>0</v>
      </c>
      <c r="BL157" s="13" t="s">
        <v>125</v>
      </c>
      <c r="BM157" s="138" t="s">
        <v>238</v>
      </c>
    </row>
    <row r="158" spans="2:65" s="1" customFormat="1" ht="24" customHeight="1" x14ac:dyDescent="0.2">
      <c r="B158" s="126"/>
      <c r="C158" s="127" t="s">
        <v>239</v>
      </c>
      <c r="D158" s="127" t="s">
        <v>121</v>
      </c>
      <c r="E158" s="128" t="s">
        <v>240</v>
      </c>
      <c r="F158" s="129" t="s">
        <v>241</v>
      </c>
      <c r="G158" s="130" t="s">
        <v>124</v>
      </c>
      <c r="H158" s="131">
        <v>450.31900000000002</v>
      </c>
      <c r="I158" s="131">
        <v>0</v>
      </c>
      <c r="J158" s="131">
        <v>0</v>
      </c>
      <c r="K158" s="131">
        <f t="shared" si="40"/>
        <v>0</v>
      </c>
      <c r="L158" s="132"/>
      <c r="M158" s="24"/>
      <c r="N158" s="133" t="s">
        <v>1</v>
      </c>
      <c r="O158" s="134" t="s">
        <v>35</v>
      </c>
      <c r="P158" s="135">
        <f t="shared" si="41"/>
        <v>0</v>
      </c>
      <c r="Q158" s="135">
        <f t="shared" si="42"/>
        <v>0</v>
      </c>
      <c r="R158" s="135">
        <f t="shared" si="43"/>
        <v>0</v>
      </c>
      <c r="S158" s="136">
        <v>1.5780000000000001</v>
      </c>
      <c r="T158" s="136">
        <f t="shared" si="44"/>
        <v>710.60338200000001</v>
      </c>
      <c r="U158" s="136">
        <v>0</v>
      </c>
      <c r="V158" s="136">
        <f t="shared" si="45"/>
        <v>0</v>
      </c>
      <c r="W158" s="136">
        <v>1.8</v>
      </c>
      <c r="X158" s="137">
        <f t="shared" si="46"/>
        <v>810.57420000000002</v>
      </c>
      <c r="AR158" s="138" t="s">
        <v>125</v>
      </c>
      <c r="AT158" s="138" t="s">
        <v>121</v>
      </c>
      <c r="AU158" s="138" t="s">
        <v>126</v>
      </c>
      <c r="AY158" s="13" t="s">
        <v>119</v>
      </c>
      <c r="BE158" s="139">
        <f t="shared" si="47"/>
        <v>0</v>
      </c>
      <c r="BF158" s="139">
        <f t="shared" si="48"/>
        <v>0</v>
      </c>
      <c r="BG158" s="139">
        <f t="shared" si="49"/>
        <v>0</v>
      </c>
      <c r="BH158" s="139">
        <f t="shared" si="50"/>
        <v>0</v>
      </c>
      <c r="BI158" s="139">
        <f t="shared" si="51"/>
        <v>0</v>
      </c>
      <c r="BJ158" s="13" t="s">
        <v>126</v>
      </c>
      <c r="BK158" s="140">
        <f t="shared" si="52"/>
        <v>0</v>
      </c>
      <c r="BL158" s="13" t="s">
        <v>125</v>
      </c>
      <c r="BM158" s="138" t="s">
        <v>242</v>
      </c>
    </row>
    <row r="159" spans="2:65" s="1" customFormat="1" ht="16.5" customHeight="1" x14ac:dyDescent="0.2">
      <c r="B159" s="126"/>
      <c r="C159" s="127" t="s">
        <v>243</v>
      </c>
      <c r="D159" s="127" t="s">
        <v>121</v>
      </c>
      <c r="E159" s="128" t="s">
        <v>244</v>
      </c>
      <c r="F159" s="129" t="s">
        <v>245</v>
      </c>
      <c r="G159" s="130" t="s">
        <v>124</v>
      </c>
      <c r="H159" s="131">
        <v>143.36699999999999</v>
      </c>
      <c r="I159" s="131">
        <v>0</v>
      </c>
      <c r="J159" s="131">
        <v>0</v>
      </c>
      <c r="K159" s="131">
        <f t="shared" si="40"/>
        <v>0</v>
      </c>
      <c r="L159" s="132"/>
      <c r="M159" s="24"/>
      <c r="N159" s="133" t="s">
        <v>1</v>
      </c>
      <c r="O159" s="134" t="s">
        <v>35</v>
      </c>
      <c r="P159" s="135">
        <f t="shared" si="41"/>
        <v>0</v>
      </c>
      <c r="Q159" s="135">
        <f t="shared" si="42"/>
        <v>0</v>
      </c>
      <c r="R159" s="135">
        <f t="shared" si="43"/>
        <v>0</v>
      </c>
      <c r="S159" s="136">
        <v>12.606</v>
      </c>
      <c r="T159" s="136">
        <f t="shared" si="44"/>
        <v>1807.2844019999998</v>
      </c>
      <c r="U159" s="136">
        <v>0</v>
      </c>
      <c r="V159" s="136">
        <f t="shared" si="45"/>
        <v>0</v>
      </c>
      <c r="W159" s="136">
        <v>2.4</v>
      </c>
      <c r="X159" s="137">
        <f t="shared" si="46"/>
        <v>344.08079999999995</v>
      </c>
      <c r="AR159" s="138" t="s">
        <v>125</v>
      </c>
      <c r="AT159" s="138" t="s">
        <v>121</v>
      </c>
      <c r="AU159" s="138" t="s">
        <v>126</v>
      </c>
      <c r="AY159" s="13" t="s">
        <v>119</v>
      </c>
      <c r="BE159" s="139">
        <f t="shared" si="47"/>
        <v>0</v>
      </c>
      <c r="BF159" s="139">
        <f t="shared" si="48"/>
        <v>0</v>
      </c>
      <c r="BG159" s="139">
        <f t="shared" si="49"/>
        <v>0</v>
      </c>
      <c r="BH159" s="139">
        <f t="shared" si="50"/>
        <v>0</v>
      </c>
      <c r="BI159" s="139">
        <f t="shared" si="51"/>
        <v>0</v>
      </c>
      <c r="BJ159" s="13" t="s">
        <v>126</v>
      </c>
      <c r="BK159" s="140">
        <f t="shared" si="52"/>
        <v>0</v>
      </c>
      <c r="BL159" s="13" t="s">
        <v>125</v>
      </c>
      <c r="BM159" s="138" t="s">
        <v>246</v>
      </c>
    </row>
    <row r="160" spans="2:65" s="1" customFormat="1" ht="16.5" customHeight="1" x14ac:dyDescent="0.2">
      <c r="B160" s="126"/>
      <c r="C160" s="141" t="s">
        <v>247</v>
      </c>
      <c r="D160" s="141" t="s">
        <v>158</v>
      </c>
      <c r="E160" s="142" t="s">
        <v>248</v>
      </c>
      <c r="F160" s="143" t="s">
        <v>249</v>
      </c>
      <c r="G160" s="144" t="s">
        <v>250</v>
      </c>
      <c r="H160" s="145">
        <v>1</v>
      </c>
      <c r="I160" s="145">
        <v>0</v>
      </c>
      <c r="J160" s="146"/>
      <c r="K160" s="145">
        <f t="shared" si="40"/>
        <v>0</v>
      </c>
      <c r="L160" s="146"/>
      <c r="M160" s="147"/>
      <c r="N160" s="148" t="s">
        <v>1</v>
      </c>
      <c r="O160" s="134" t="s">
        <v>35</v>
      </c>
      <c r="P160" s="135">
        <f t="shared" si="41"/>
        <v>0</v>
      </c>
      <c r="Q160" s="135">
        <f t="shared" si="42"/>
        <v>0</v>
      </c>
      <c r="R160" s="135">
        <f t="shared" si="43"/>
        <v>0</v>
      </c>
      <c r="S160" s="136">
        <v>0</v>
      </c>
      <c r="T160" s="136">
        <f t="shared" si="44"/>
        <v>0</v>
      </c>
      <c r="U160" s="136">
        <v>0</v>
      </c>
      <c r="V160" s="136">
        <f t="shared" si="45"/>
        <v>0</v>
      </c>
      <c r="W160" s="136">
        <v>0</v>
      </c>
      <c r="X160" s="137">
        <f t="shared" si="46"/>
        <v>0</v>
      </c>
      <c r="AR160" s="138" t="s">
        <v>147</v>
      </c>
      <c r="AT160" s="138" t="s">
        <v>158</v>
      </c>
      <c r="AU160" s="138" t="s">
        <v>126</v>
      </c>
      <c r="AY160" s="13" t="s">
        <v>119</v>
      </c>
      <c r="BE160" s="139">
        <f t="shared" si="47"/>
        <v>0</v>
      </c>
      <c r="BF160" s="139">
        <f t="shared" si="48"/>
        <v>0</v>
      </c>
      <c r="BG160" s="139">
        <f t="shared" si="49"/>
        <v>0</v>
      </c>
      <c r="BH160" s="139">
        <f t="shared" si="50"/>
        <v>0</v>
      </c>
      <c r="BI160" s="139">
        <f t="shared" si="51"/>
        <v>0</v>
      </c>
      <c r="BJ160" s="13" t="s">
        <v>126</v>
      </c>
      <c r="BK160" s="140">
        <f t="shared" si="52"/>
        <v>0</v>
      </c>
      <c r="BL160" s="13" t="s">
        <v>125</v>
      </c>
      <c r="BM160" s="138" t="s">
        <v>251</v>
      </c>
    </row>
    <row r="161" spans="2:65" s="1" customFormat="1" ht="16.5" customHeight="1" x14ac:dyDescent="0.2">
      <c r="B161" s="126"/>
      <c r="C161" s="141" t="s">
        <v>252</v>
      </c>
      <c r="D161" s="141" t="s">
        <v>158</v>
      </c>
      <c r="E161" s="142" t="s">
        <v>253</v>
      </c>
      <c r="F161" s="143" t="s">
        <v>254</v>
      </c>
      <c r="G161" s="144" t="s">
        <v>250</v>
      </c>
      <c r="H161" s="145">
        <v>1</v>
      </c>
      <c r="I161" s="145">
        <v>0</v>
      </c>
      <c r="J161" s="146"/>
      <c r="K161" s="145">
        <f t="shared" si="40"/>
        <v>0</v>
      </c>
      <c r="L161" s="146"/>
      <c r="M161" s="147"/>
      <c r="N161" s="148" t="s">
        <v>1</v>
      </c>
      <c r="O161" s="134" t="s">
        <v>35</v>
      </c>
      <c r="P161" s="135">
        <f t="shared" si="41"/>
        <v>0</v>
      </c>
      <c r="Q161" s="135">
        <f t="shared" si="42"/>
        <v>0</v>
      </c>
      <c r="R161" s="135">
        <f t="shared" si="43"/>
        <v>0</v>
      </c>
      <c r="S161" s="136">
        <v>0</v>
      </c>
      <c r="T161" s="136">
        <f t="shared" si="44"/>
        <v>0</v>
      </c>
      <c r="U161" s="136">
        <v>0</v>
      </c>
      <c r="V161" s="136">
        <f t="shared" si="45"/>
        <v>0</v>
      </c>
      <c r="W161" s="136">
        <v>0</v>
      </c>
      <c r="X161" s="137">
        <f t="shared" si="46"/>
        <v>0</v>
      </c>
      <c r="AR161" s="138" t="s">
        <v>147</v>
      </c>
      <c r="AT161" s="138" t="s">
        <v>158</v>
      </c>
      <c r="AU161" s="138" t="s">
        <v>126</v>
      </c>
      <c r="AY161" s="13" t="s">
        <v>119</v>
      </c>
      <c r="BE161" s="139">
        <f t="shared" si="47"/>
        <v>0</v>
      </c>
      <c r="BF161" s="139">
        <f t="shared" si="48"/>
        <v>0</v>
      </c>
      <c r="BG161" s="139">
        <f t="shared" si="49"/>
        <v>0</v>
      </c>
      <c r="BH161" s="139">
        <f t="shared" si="50"/>
        <v>0</v>
      </c>
      <c r="BI161" s="139">
        <f t="shared" si="51"/>
        <v>0</v>
      </c>
      <c r="BJ161" s="13" t="s">
        <v>126</v>
      </c>
      <c r="BK161" s="140">
        <f t="shared" si="52"/>
        <v>0</v>
      </c>
      <c r="BL161" s="13" t="s">
        <v>125</v>
      </c>
      <c r="BM161" s="138" t="s">
        <v>255</v>
      </c>
    </row>
    <row r="162" spans="2:65" s="1" customFormat="1" ht="16.5" customHeight="1" x14ac:dyDescent="0.2">
      <c r="B162" s="126"/>
      <c r="C162" s="141" t="s">
        <v>256</v>
      </c>
      <c r="D162" s="141" t="s">
        <v>158</v>
      </c>
      <c r="E162" s="142" t="s">
        <v>257</v>
      </c>
      <c r="F162" s="143" t="s">
        <v>258</v>
      </c>
      <c r="G162" s="144" t="s">
        <v>250</v>
      </c>
      <c r="H162" s="145">
        <v>1</v>
      </c>
      <c r="I162" s="145">
        <v>0</v>
      </c>
      <c r="J162" s="146"/>
      <c r="K162" s="145">
        <f t="shared" si="40"/>
        <v>0</v>
      </c>
      <c r="L162" s="146"/>
      <c r="M162" s="147"/>
      <c r="N162" s="148" t="s">
        <v>1</v>
      </c>
      <c r="O162" s="134" t="s">
        <v>35</v>
      </c>
      <c r="P162" s="135">
        <f t="shared" si="41"/>
        <v>0</v>
      </c>
      <c r="Q162" s="135">
        <f t="shared" si="42"/>
        <v>0</v>
      </c>
      <c r="R162" s="135">
        <f t="shared" si="43"/>
        <v>0</v>
      </c>
      <c r="S162" s="136">
        <v>0</v>
      </c>
      <c r="T162" s="136">
        <f t="shared" si="44"/>
        <v>0</v>
      </c>
      <c r="U162" s="136">
        <v>0</v>
      </c>
      <c r="V162" s="136">
        <f t="shared" si="45"/>
        <v>0</v>
      </c>
      <c r="W162" s="136">
        <v>0</v>
      </c>
      <c r="X162" s="137">
        <f t="shared" si="46"/>
        <v>0</v>
      </c>
      <c r="AR162" s="138" t="s">
        <v>147</v>
      </c>
      <c r="AT162" s="138" t="s">
        <v>158</v>
      </c>
      <c r="AU162" s="138" t="s">
        <v>126</v>
      </c>
      <c r="AY162" s="13" t="s">
        <v>119</v>
      </c>
      <c r="BE162" s="139">
        <f t="shared" si="47"/>
        <v>0</v>
      </c>
      <c r="BF162" s="139">
        <f t="shared" si="48"/>
        <v>0</v>
      </c>
      <c r="BG162" s="139">
        <f t="shared" si="49"/>
        <v>0</v>
      </c>
      <c r="BH162" s="139">
        <f t="shared" si="50"/>
        <v>0</v>
      </c>
      <c r="BI162" s="139">
        <f t="shared" si="51"/>
        <v>0</v>
      </c>
      <c r="BJ162" s="13" t="s">
        <v>126</v>
      </c>
      <c r="BK162" s="140">
        <f t="shared" si="52"/>
        <v>0</v>
      </c>
      <c r="BL162" s="13" t="s">
        <v>125</v>
      </c>
      <c r="BM162" s="138" t="s">
        <v>259</v>
      </c>
    </row>
    <row r="163" spans="2:65" s="11" customFormat="1" ht="22.9" customHeight="1" x14ac:dyDescent="0.2">
      <c r="B163" s="114"/>
      <c r="D163" s="115" t="s">
        <v>70</v>
      </c>
      <c r="E163" s="124" t="s">
        <v>260</v>
      </c>
      <c r="F163" s="124" t="s">
        <v>261</v>
      </c>
      <c r="K163" s="125">
        <f>BK163</f>
        <v>0</v>
      </c>
      <c r="M163" s="114"/>
      <c r="N163" s="118"/>
      <c r="Q163" s="119">
        <f>Q164</f>
        <v>0</v>
      </c>
      <c r="R163" s="119">
        <f>R164</f>
        <v>0</v>
      </c>
      <c r="T163" s="120">
        <f>T164</f>
        <v>0</v>
      </c>
      <c r="V163" s="120">
        <f>V164</f>
        <v>0</v>
      </c>
      <c r="X163" s="121">
        <f>X164</f>
        <v>0</v>
      </c>
      <c r="AR163" s="115" t="s">
        <v>76</v>
      </c>
      <c r="AT163" s="122" t="s">
        <v>70</v>
      </c>
      <c r="AU163" s="122" t="s">
        <v>76</v>
      </c>
      <c r="AY163" s="115" t="s">
        <v>119</v>
      </c>
      <c r="BK163" s="123">
        <f>BK164</f>
        <v>0</v>
      </c>
    </row>
    <row r="164" spans="2:65" s="1" customFormat="1" ht="24" customHeight="1" x14ac:dyDescent="0.2">
      <c r="B164" s="126"/>
      <c r="C164" s="127" t="s">
        <v>262</v>
      </c>
      <c r="D164" s="127" t="s">
        <v>121</v>
      </c>
      <c r="E164" s="128" t="s">
        <v>263</v>
      </c>
      <c r="F164" s="129" t="s">
        <v>393</v>
      </c>
      <c r="G164" s="130" t="s">
        <v>170</v>
      </c>
      <c r="H164" s="131">
        <v>0</v>
      </c>
      <c r="I164" s="131">
        <v>0</v>
      </c>
      <c r="J164" s="131">
        <v>0</v>
      </c>
      <c r="K164" s="131">
        <f>ROUND(P164*H164,3)</f>
        <v>0</v>
      </c>
      <c r="L164" s="132"/>
      <c r="M164" s="24"/>
      <c r="N164" s="149" t="s">
        <v>1</v>
      </c>
      <c r="O164" s="150" t="s">
        <v>35</v>
      </c>
      <c r="P164" s="151">
        <f>I164+J164</f>
        <v>0</v>
      </c>
      <c r="Q164" s="151">
        <f>ROUND(I164*H164,3)</f>
        <v>0</v>
      </c>
      <c r="R164" s="151">
        <f>ROUND(J164*H164,3)</f>
        <v>0</v>
      </c>
      <c r="S164" s="152">
        <v>0.35899999999999999</v>
      </c>
      <c r="T164" s="152">
        <f>S164*H164</f>
        <v>0</v>
      </c>
      <c r="U164" s="152">
        <v>0</v>
      </c>
      <c r="V164" s="152">
        <f>U164*H164</f>
        <v>0</v>
      </c>
      <c r="W164" s="152">
        <v>0</v>
      </c>
      <c r="X164" s="153">
        <f>W164*H164</f>
        <v>0</v>
      </c>
      <c r="AR164" s="138" t="s">
        <v>125</v>
      </c>
      <c r="AT164" s="138" t="s">
        <v>121</v>
      </c>
      <c r="AU164" s="138" t="s">
        <v>126</v>
      </c>
      <c r="AY164" s="13" t="s">
        <v>119</v>
      </c>
      <c r="BE164" s="139">
        <f>IF(O164="základná",K164,0)</f>
        <v>0</v>
      </c>
      <c r="BF164" s="139">
        <f>IF(O164="znížená",K164,0)</f>
        <v>0</v>
      </c>
      <c r="BG164" s="139">
        <f>IF(O164="zákl. prenesená",K164,0)</f>
        <v>0</v>
      </c>
      <c r="BH164" s="139">
        <f>IF(O164="zníž. prenesená",K164,0)</f>
        <v>0</v>
      </c>
      <c r="BI164" s="139">
        <f>IF(O164="nulová",K164,0)</f>
        <v>0</v>
      </c>
      <c r="BJ164" s="13" t="s">
        <v>126</v>
      </c>
      <c r="BK164" s="140">
        <f>ROUND(P164*H164,3)</f>
        <v>0</v>
      </c>
      <c r="BL164" s="13" t="s">
        <v>125</v>
      </c>
      <c r="BM164" s="138" t="s">
        <v>264</v>
      </c>
    </row>
    <row r="165" spans="2:65" s="1" customFormat="1" ht="6.95" customHeight="1" x14ac:dyDescent="0.2">
      <c r="B165" s="36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24"/>
    </row>
  </sheetData>
  <autoFilter ref="C118:L164" xr:uid="{00000000-0009-0000-0000-000001000000}"/>
  <mergeCells count="11">
    <mergeCell ref="J115:K115"/>
    <mergeCell ref="J116:K116"/>
    <mergeCell ref="E111:H111"/>
    <mergeCell ref="M2:Z2"/>
    <mergeCell ref="E7:H7"/>
    <mergeCell ref="E16:H16"/>
    <mergeCell ref="E25:H25"/>
    <mergeCell ref="E85:H85"/>
    <mergeCell ref="I48:K48"/>
    <mergeCell ref="J89:K89"/>
    <mergeCell ref="J90:K90"/>
  </mergeCells>
  <pageMargins left="0.39374999999999999" right="0.39374999999999999" top="0.39374999999999999" bottom="0.39374999999999999" header="0" footer="0"/>
  <pageSetup paperSize="9" scale="85" fitToHeight="100" orientation="landscape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3"/>
  <sheetViews>
    <sheetView showGridLines="0" view="pageBreakPreview" zoomScale="60" zoomScaleNormal="100" workbookViewId="0">
      <selection activeCell="E114" sqref="E114:H114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M2" s="175" t="s">
        <v>6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T2" s="13" t="s">
        <v>80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71</v>
      </c>
    </row>
    <row r="4" spans="2:46" ht="24.95" customHeight="1" x14ac:dyDescent="0.2">
      <c r="B4" s="16"/>
      <c r="D4" s="17" t="s">
        <v>84</v>
      </c>
      <c r="M4" s="16"/>
      <c r="N4" s="79" t="s">
        <v>10</v>
      </c>
      <c r="AT4" s="13" t="s">
        <v>3</v>
      </c>
    </row>
    <row r="5" spans="2:46" ht="6.95" customHeight="1" x14ac:dyDescent="0.2">
      <c r="B5" s="16"/>
      <c r="M5" s="16"/>
    </row>
    <row r="6" spans="2:46" ht="12" customHeight="1" x14ac:dyDescent="0.2">
      <c r="B6" s="16"/>
      <c r="D6" s="22" t="s">
        <v>13</v>
      </c>
      <c r="M6" s="16"/>
    </row>
    <row r="7" spans="2:46" ht="16.5" customHeight="1" x14ac:dyDescent="0.2">
      <c r="B7" s="16"/>
      <c r="E7" s="195" t="str">
        <f>'Rekapitulácia stavby'!K6</f>
        <v>Betónový nadzemný zásobník siláže - PD Bzince pod Javorinou VV</v>
      </c>
      <c r="F7" s="196"/>
      <c r="G7" s="196"/>
      <c r="H7" s="196"/>
      <c r="M7" s="16"/>
    </row>
    <row r="8" spans="2:46" s="1" customFormat="1" ht="12" customHeight="1" x14ac:dyDescent="0.2">
      <c r="B8" s="24"/>
      <c r="D8" s="22" t="s">
        <v>265</v>
      </c>
      <c r="M8" s="24"/>
    </row>
    <row r="9" spans="2:46" s="1" customFormat="1" ht="16.5" customHeight="1" x14ac:dyDescent="0.2">
      <c r="B9" s="24"/>
      <c r="E9" s="188" t="s">
        <v>266</v>
      </c>
      <c r="F9" s="194"/>
      <c r="G9" s="194"/>
      <c r="H9" s="194"/>
      <c r="M9" s="24"/>
    </row>
    <row r="10" spans="2:46" s="1" customFormat="1" x14ac:dyDescent="0.2">
      <c r="B10" s="24"/>
      <c r="M10" s="24"/>
    </row>
    <row r="11" spans="2:46" s="1" customFormat="1" ht="12" customHeight="1" x14ac:dyDescent="0.2">
      <c r="B11" s="24"/>
      <c r="D11" s="22" t="s">
        <v>15</v>
      </c>
      <c r="F11" s="20" t="s">
        <v>1</v>
      </c>
      <c r="I11" s="22" t="s">
        <v>16</v>
      </c>
      <c r="J11" s="20" t="s">
        <v>1</v>
      </c>
      <c r="M11" s="24"/>
    </row>
    <row r="12" spans="2:46" s="1" customFormat="1" ht="12" customHeight="1" x14ac:dyDescent="0.2">
      <c r="B12" s="24"/>
      <c r="D12" s="22" t="s">
        <v>17</v>
      </c>
      <c r="F12" s="20" t="s">
        <v>18</v>
      </c>
      <c r="I12" s="22" t="s">
        <v>19</v>
      </c>
      <c r="J12" s="44">
        <f>'Rekapitulácia stavby'!AN8</f>
        <v>45776</v>
      </c>
      <c r="M12" s="24"/>
    </row>
    <row r="13" spans="2:46" s="1" customFormat="1" ht="10.9" customHeight="1" x14ac:dyDescent="0.2">
      <c r="B13" s="24"/>
      <c r="M13" s="24"/>
    </row>
    <row r="14" spans="2:46" s="1" customFormat="1" ht="12" customHeight="1" x14ac:dyDescent="0.2">
      <c r="B14" s="24"/>
      <c r="D14" s="22" t="s">
        <v>20</v>
      </c>
      <c r="I14" s="22" t="s">
        <v>21</v>
      </c>
      <c r="J14" s="20">
        <f>IF('Rekapitulácia stavby'!AN10="","",'Rekapitulácia stavby'!AN10)</f>
        <v>206784</v>
      </c>
      <c r="M14" s="24"/>
    </row>
    <row r="15" spans="2:46" s="1" customFormat="1" ht="18" customHeight="1" x14ac:dyDescent="0.2">
      <c r="B15" s="24"/>
      <c r="E15" s="20" t="str">
        <f>IF('Rekapitulácia stavby'!E11="","",'Rekapitulácia stavby'!E11)</f>
        <v xml:space="preserve"> </v>
      </c>
      <c r="F15" s="156" t="s">
        <v>406</v>
      </c>
      <c r="I15" s="22" t="s">
        <v>23</v>
      </c>
      <c r="J15" s="20" t="str">
        <f>IF('Rekapitulácia stavby'!AN11="","",'Rekapitulácia stavby'!AN11)</f>
        <v>SK2020382232</v>
      </c>
      <c r="M15" s="24"/>
    </row>
    <row r="16" spans="2:46" s="1" customFormat="1" ht="6.95" customHeight="1" x14ac:dyDescent="0.2">
      <c r="B16" s="24"/>
      <c r="M16" s="24"/>
    </row>
    <row r="17" spans="2:13" s="1" customFormat="1" ht="12" customHeight="1" x14ac:dyDescent="0.2">
      <c r="B17" s="24"/>
      <c r="D17" s="22" t="s">
        <v>24</v>
      </c>
      <c r="I17" s="22" t="s">
        <v>21</v>
      </c>
      <c r="J17" s="20" t="str">
        <f>'Rekapitulácia stavby'!AN13</f>
        <v/>
      </c>
      <c r="M17" s="24"/>
    </row>
    <row r="18" spans="2:13" s="1" customFormat="1" ht="18" customHeight="1" x14ac:dyDescent="0.2">
      <c r="B18" s="24"/>
      <c r="E18" s="172" t="str">
        <f>'Rekapitulácia stavby'!E14</f>
        <v xml:space="preserve"> </v>
      </c>
      <c r="F18" s="172"/>
      <c r="G18" s="172"/>
      <c r="H18" s="172"/>
      <c r="I18" s="22" t="s">
        <v>23</v>
      </c>
      <c r="J18" s="20" t="str">
        <f>'Rekapitulácia stavby'!AN14</f>
        <v/>
      </c>
      <c r="M18" s="24"/>
    </row>
    <row r="19" spans="2:13" s="1" customFormat="1" ht="6.95" customHeight="1" x14ac:dyDescent="0.2">
      <c r="B19" s="24"/>
      <c r="M19" s="24"/>
    </row>
    <row r="20" spans="2:13" s="1" customFormat="1" ht="12" customHeight="1" x14ac:dyDescent="0.2">
      <c r="B20" s="24"/>
      <c r="D20" s="22" t="s">
        <v>25</v>
      </c>
      <c r="I20" s="22" t="s">
        <v>21</v>
      </c>
      <c r="J20" s="20">
        <f>IF('Rekapitulácia stavby'!AN16="","",'Rekapitulácia stavby'!AN16)</f>
        <v>43961916</v>
      </c>
      <c r="M20" s="24"/>
    </row>
    <row r="21" spans="2:13" s="1" customFormat="1" ht="18" customHeight="1" x14ac:dyDescent="0.2">
      <c r="B21" s="24"/>
      <c r="E21" s="20" t="str">
        <f>IF('Rekapitulácia stavby'!E17="","",'Rekapitulácia stavby'!E17)</f>
        <v xml:space="preserve"> </v>
      </c>
      <c r="F21" s="156" t="s">
        <v>407</v>
      </c>
      <c r="I21" s="22" t="s">
        <v>23</v>
      </c>
      <c r="J21" s="20" t="str">
        <f>IF('Rekapitulácia stavby'!AN17="","",'Rekapitulácia stavby'!AN17)</f>
        <v>SK2022562905</v>
      </c>
      <c r="M21" s="24"/>
    </row>
    <row r="22" spans="2:13" s="1" customFormat="1" ht="6.95" customHeight="1" x14ac:dyDescent="0.2">
      <c r="B22" s="24"/>
      <c r="M22" s="24"/>
    </row>
    <row r="23" spans="2:13" s="1" customFormat="1" ht="12" customHeight="1" x14ac:dyDescent="0.2">
      <c r="B23" s="24"/>
      <c r="D23" s="22" t="s">
        <v>27</v>
      </c>
      <c r="I23" s="22" t="s">
        <v>21</v>
      </c>
      <c r="J23" s="20">
        <f>IF('Rekapitulácia stavby'!AN19="","",'Rekapitulácia stavby'!AN19)</f>
        <v>43961916</v>
      </c>
      <c r="M23" s="24"/>
    </row>
    <row r="24" spans="2:13" s="1" customFormat="1" ht="18" customHeight="1" x14ac:dyDescent="0.2">
      <c r="B24" s="24"/>
      <c r="E24" s="20" t="str">
        <f>IF('Rekapitulácia stavby'!E20="","",'Rekapitulácia stavby'!E20)</f>
        <v xml:space="preserve"> </v>
      </c>
      <c r="F24" s="156" t="s">
        <v>407</v>
      </c>
      <c r="I24" s="22" t="s">
        <v>23</v>
      </c>
      <c r="J24" s="20" t="str">
        <f>IF('Rekapitulácia stavby'!AN20="","",'Rekapitulácia stavby'!AN20)</f>
        <v>SK2022562905</v>
      </c>
      <c r="M24" s="24"/>
    </row>
    <row r="25" spans="2:13" s="1" customFormat="1" ht="6.95" customHeight="1" x14ac:dyDescent="0.2">
      <c r="B25" s="24"/>
      <c r="M25" s="24"/>
    </row>
    <row r="26" spans="2:13" s="1" customFormat="1" ht="12" customHeight="1" x14ac:dyDescent="0.2">
      <c r="B26" s="24"/>
      <c r="D26" s="22" t="s">
        <v>28</v>
      </c>
      <c r="M26" s="24"/>
    </row>
    <row r="27" spans="2:13" s="7" customFormat="1" ht="16.5" customHeight="1" x14ac:dyDescent="0.2">
      <c r="B27" s="80"/>
      <c r="E27" s="169" t="s">
        <v>1</v>
      </c>
      <c r="F27" s="169"/>
      <c r="G27" s="169"/>
      <c r="H27" s="169"/>
      <c r="M27" s="80"/>
    </row>
    <row r="28" spans="2:13" s="1" customFormat="1" ht="6.95" customHeight="1" x14ac:dyDescent="0.2">
      <c r="B28" s="24"/>
      <c r="M28" s="24"/>
    </row>
    <row r="29" spans="2:13" s="1" customFormat="1" ht="6.95" customHeight="1" x14ac:dyDescent="0.2">
      <c r="B29" s="24"/>
      <c r="D29" s="45"/>
      <c r="E29" s="45"/>
      <c r="F29" s="45"/>
      <c r="G29" s="45"/>
      <c r="H29" s="45"/>
      <c r="I29" s="45"/>
      <c r="J29" s="45"/>
      <c r="K29" s="45"/>
      <c r="L29" s="45"/>
      <c r="M29" s="24"/>
    </row>
    <row r="30" spans="2:13" s="1" customFormat="1" ht="12.75" x14ac:dyDescent="0.2">
      <c r="B30" s="24"/>
      <c r="E30" s="22" t="s">
        <v>85</v>
      </c>
      <c r="K30" s="81">
        <f>I96</f>
        <v>0</v>
      </c>
      <c r="M30" s="24"/>
    </row>
    <row r="31" spans="2:13" s="1" customFormat="1" ht="12.75" x14ac:dyDescent="0.2">
      <c r="B31" s="24"/>
      <c r="E31" s="22" t="s">
        <v>86</v>
      </c>
      <c r="K31" s="81">
        <f>J96</f>
        <v>0</v>
      </c>
      <c r="M31" s="24"/>
    </row>
    <row r="32" spans="2:13" s="1" customFormat="1" ht="25.35" customHeight="1" x14ac:dyDescent="0.2">
      <c r="B32" s="24"/>
      <c r="D32" s="82" t="s">
        <v>29</v>
      </c>
      <c r="K32" s="57">
        <f>ROUND(K122, 2)</f>
        <v>0</v>
      </c>
      <c r="M32" s="24"/>
    </row>
    <row r="33" spans="2:13" s="1" customFormat="1" ht="6.95" customHeight="1" x14ac:dyDescent="0.2">
      <c r="B33" s="24"/>
      <c r="D33" s="45"/>
      <c r="E33" s="45"/>
      <c r="F33" s="45"/>
      <c r="G33" s="45"/>
      <c r="H33" s="45"/>
      <c r="I33" s="45"/>
      <c r="J33" s="45"/>
      <c r="K33" s="45"/>
      <c r="L33" s="45"/>
      <c r="M33" s="24"/>
    </row>
    <row r="34" spans="2:13" s="1" customFormat="1" ht="14.45" customHeight="1" x14ac:dyDescent="0.2">
      <c r="B34" s="24"/>
      <c r="F34" s="27" t="s">
        <v>31</v>
      </c>
      <c r="I34" s="27" t="s">
        <v>30</v>
      </c>
      <c r="K34" s="27" t="s">
        <v>32</v>
      </c>
      <c r="M34" s="24"/>
    </row>
    <row r="35" spans="2:13" s="1" customFormat="1" ht="14.45" customHeight="1" x14ac:dyDescent="0.2">
      <c r="B35" s="24"/>
      <c r="D35" s="83" t="s">
        <v>33</v>
      </c>
      <c r="E35" s="22" t="s">
        <v>34</v>
      </c>
      <c r="F35" s="81">
        <f>ROUND((SUM(BE122:BE142)),  2)</f>
        <v>0</v>
      </c>
      <c r="I35" s="84">
        <v>0.23</v>
      </c>
      <c r="K35" s="81">
        <f>ROUND(((SUM(BE122:BE142))*I35),  2)</f>
        <v>0</v>
      </c>
      <c r="M35" s="24"/>
    </row>
    <row r="36" spans="2:13" s="1" customFormat="1" ht="14.45" customHeight="1" x14ac:dyDescent="0.2">
      <c r="B36" s="24"/>
      <c r="E36" s="22" t="s">
        <v>35</v>
      </c>
      <c r="F36" s="81">
        <f>ROUND((SUM(BF122:BF142)),  2)</f>
        <v>0</v>
      </c>
      <c r="I36" s="84">
        <v>0.23</v>
      </c>
      <c r="K36" s="81">
        <f>ROUND(((SUM(BF122:BF142))*I36),  2)</f>
        <v>0</v>
      </c>
      <c r="M36" s="24"/>
    </row>
    <row r="37" spans="2:13" s="1" customFormat="1" ht="14.45" hidden="1" customHeight="1" x14ac:dyDescent="0.2">
      <c r="B37" s="24"/>
      <c r="E37" s="22" t="s">
        <v>36</v>
      </c>
      <c r="F37" s="81">
        <f>ROUND((SUM(BG122:BG142)),  2)</f>
        <v>0</v>
      </c>
      <c r="I37" s="84">
        <v>0.23</v>
      </c>
      <c r="K37" s="81">
        <f>0</f>
        <v>0</v>
      </c>
      <c r="M37" s="24"/>
    </row>
    <row r="38" spans="2:13" s="1" customFormat="1" ht="14.45" hidden="1" customHeight="1" x14ac:dyDescent="0.2">
      <c r="B38" s="24"/>
      <c r="E38" s="22" t="s">
        <v>37</v>
      </c>
      <c r="F38" s="81">
        <f>ROUND((SUM(BH122:BH142)),  2)</f>
        <v>0</v>
      </c>
      <c r="I38" s="84">
        <v>0.23</v>
      </c>
      <c r="K38" s="81">
        <f>0</f>
        <v>0</v>
      </c>
      <c r="M38" s="24"/>
    </row>
    <row r="39" spans="2:13" s="1" customFormat="1" ht="14.45" hidden="1" customHeight="1" x14ac:dyDescent="0.2">
      <c r="B39" s="24"/>
      <c r="E39" s="22" t="s">
        <v>38</v>
      </c>
      <c r="F39" s="81">
        <f>ROUND((SUM(BI122:BI142)),  2)</f>
        <v>0</v>
      </c>
      <c r="I39" s="84">
        <v>0</v>
      </c>
      <c r="K39" s="81">
        <f>0</f>
        <v>0</v>
      </c>
      <c r="M39" s="24"/>
    </row>
    <row r="40" spans="2:13" s="1" customFormat="1" ht="6.95" customHeight="1" x14ac:dyDescent="0.2">
      <c r="B40" s="24"/>
      <c r="M40" s="24"/>
    </row>
    <row r="41" spans="2:13" s="1" customFormat="1" ht="25.35" customHeight="1" x14ac:dyDescent="0.2">
      <c r="B41" s="24"/>
      <c r="C41" s="85"/>
      <c r="D41" s="86" t="s">
        <v>39</v>
      </c>
      <c r="E41" s="48"/>
      <c r="F41" s="48"/>
      <c r="G41" s="87" t="s">
        <v>40</v>
      </c>
      <c r="H41" s="88" t="s">
        <v>41</v>
      </c>
      <c r="I41" s="48"/>
      <c r="J41" s="48"/>
      <c r="K41" s="89">
        <f>SUM(K32:K39)</f>
        <v>0</v>
      </c>
      <c r="L41" s="90"/>
      <c r="M41" s="24"/>
    </row>
    <row r="42" spans="2:13" s="1" customFormat="1" ht="14.45" customHeight="1" x14ac:dyDescent="0.2">
      <c r="B42" s="24"/>
      <c r="M42" s="24"/>
    </row>
    <row r="43" spans="2:13" ht="14.45" customHeight="1" x14ac:dyDescent="0.2">
      <c r="B43" s="16"/>
      <c r="M43" s="16"/>
    </row>
    <row r="44" spans="2:13" ht="14.45" customHeight="1" x14ac:dyDescent="0.2">
      <c r="B44" s="16"/>
      <c r="M44" s="16"/>
    </row>
    <row r="45" spans="2:13" ht="14.45" customHeight="1" x14ac:dyDescent="0.2">
      <c r="B45" s="16"/>
      <c r="M45" s="16"/>
    </row>
    <row r="46" spans="2:13" ht="14.45" customHeight="1" x14ac:dyDescent="0.2">
      <c r="B46" s="16"/>
      <c r="M46" s="16"/>
    </row>
    <row r="47" spans="2:13" ht="14.45" customHeight="1" x14ac:dyDescent="0.2">
      <c r="B47" s="16"/>
      <c r="M47" s="16"/>
    </row>
    <row r="48" spans="2:13" ht="14.45" customHeight="1" x14ac:dyDescent="0.2">
      <c r="B48" s="16"/>
      <c r="F48" s="157" t="s">
        <v>407</v>
      </c>
      <c r="H48" s="197" t="s">
        <v>407</v>
      </c>
      <c r="I48" s="197"/>
      <c r="J48" s="197"/>
      <c r="K48" s="13"/>
      <c r="M48" s="16"/>
    </row>
    <row r="49" spans="2:13" ht="14.45" customHeight="1" x14ac:dyDescent="0.2">
      <c r="B49" s="16"/>
      <c r="M49" s="16"/>
    </row>
    <row r="50" spans="2:13" s="1" customFormat="1" ht="14.45" customHeight="1" x14ac:dyDescent="0.2">
      <c r="B50" s="24"/>
      <c r="D50" s="33" t="s">
        <v>42</v>
      </c>
      <c r="E50" s="34"/>
      <c r="F50" s="34"/>
      <c r="G50" s="33" t="s">
        <v>43</v>
      </c>
      <c r="H50" s="34"/>
      <c r="I50" s="34"/>
      <c r="J50" s="34"/>
      <c r="K50" s="34"/>
      <c r="L50" s="34"/>
      <c r="M50" s="24"/>
    </row>
    <row r="51" spans="2:13" x14ac:dyDescent="0.2">
      <c r="B51" s="16"/>
      <c r="M51" s="16"/>
    </row>
    <row r="52" spans="2:13" x14ac:dyDescent="0.2">
      <c r="B52" s="16"/>
      <c r="M52" s="16"/>
    </row>
    <row r="53" spans="2:13" x14ac:dyDescent="0.2">
      <c r="B53" s="16"/>
      <c r="M53" s="16"/>
    </row>
    <row r="54" spans="2:13" x14ac:dyDescent="0.2">
      <c r="B54" s="16"/>
      <c r="M54" s="16"/>
    </row>
    <row r="55" spans="2:13" x14ac:dyDescent="0.2">
      <c r="B55" s="16"/>
      <c r="M55" s="16"/>
    </row>
    <row r="56" spans="2:13" x14ac:dyDescent="0.2">
      <c r="B56" s="16"/>
      <c r="M56" s="16"/>
    </row>
    <row r="57" spans="2:13" x14ac:dyDescent="0.2">
      <c r="B57" s="16"/>
      <c r="M57" s="16"/>
    </row>
    <row r="58" spans="2:13" x14ac:dyDescent="0.2">
      <c r="B58" s="16"/>
      <c r="M58" s="16"/>
    </row>
    <row r="59" spans="2:13" x14ac:dyDescent="0.2">
      <c r="B59" s="16"/>
      <c r="M59" s="16"/>
    </row>
    <row r="60" spans="2:13" x14ac:dyDescent="0.2">
      <c r="B60" s="16"/>
      <c r="M60" s="16"/>
    </row>
    <row r="61" spans="2:13" s="1" customFormat="1" ht="12.75" x14ac:dyDescent="0.2">
      <c r="B61" s="24"/>
      <c r="D61" s="35" t="s">
        <v>44</v>
      </c>
      <c r="E61" s="26"/>
      <c r="F61" s="91" t="s">
        <v>45</v>
      </c>
      <c r="G61" s="35" t="s">
        <v>44</v>
      </c>
      <c r="H61" s="26"/>
      <c r="I61" s="26"/>
      <c r="J61" s="92" t="s">
        <v>45</v>
      </c>
      <c r="K61" s="26"/>
      <c r="L61" s="26"/>
      <c r="M61" s="24"/>
    </row>
    <row r="62" spans="2:13" x14ac:dyDescent="0.2">
      <c r="B62" s="16"/>
      <c r="M62" s="16"/>
    </row>
    <row r="63" spans="2:13" x14ac:dyDescent="0.2">
      <c r="B63" s="16"/>
      <c r="F63" t="str">
        <f>F15</f>
        <v>Poľnohospodárske družstvo Bzince pod Javorinou  Ing. Daniel Laššák</v>
      </c>
      <c r="M63" s="16"/>
    </row>
    <row r="64" spans="2:13" x14ac:dyDescent="0.2">
      <c r="B64" s="16"/>
      <c r="M64" s="16"/>
    </row>
    <row r="65" spans="2:13" s="1" customFormat="1" ht="12.75" x14ac:dyDescent="0.2">
      <c r="B65" s="24"/>
      <c r="D65" s="33" t="s">
        <v>46</v>
      </c>
      <c r="E65" s="34"/>
      <c r="F65" s="34"/>
      <c r="G65" s="33" t="s">
        <v>47</v>
      </c>
      <c r="H65" s="34"/>
      <c r="I65" s="34"/>
      <c r="J65" s="34"/>
      <c r="K65" s="34"/>
      <c r="L65" s="34"/>
      <c r="M65" s="24"/>
    </row>
    <row r="66" spans="2:13" x14ac:dyDescent="0.2">
      <c r="B66" s="16"/>
      <c r="M66" s="16"/>
    </row>
    <row r="67" spans="2:13" x14ac:dyDescent="0.2">
      <c r="B67" s="16"/>
      <c r="M67" s="16"/>
    </row>
    <row r="68" spans="2:13" x14ac:dyDescent="0.2">
      <c r="B68" s="16"/>
      <c r="M68" s="16"/>
    </row>
    <row r="69" spans="2:13" x14ac:dyDescent="0.2">
      <c r="B69" s="16"/>
      <c r="M69" s="16"/>
    </row>
    <row r="70" spans="2:13" x14ac:dyDescent="0.2">
      <c r="B70" s="16"/>
      <c r="M70" s="16"/>
    </row>
    <row r="71" spans="2:13" x14ac:dyDescent="0.2">
      <c r="B71" s="16"/>
      <c r="M71" s="16"/>
    </row>
    <row r="72" spans="2:13" x14ac:dyDescent="0.2">
      <c r="B72" s="16"/>
      <c r="M72" s="16"/>
    </row>
    <row r="73" spans="2:13" x14ac:dyDescent="0.2">
      <c r="B73" s="16"/>
      <c r="M73" s="16"/>
    </row>
    <row r="74" spans="2:13" x14ac:dyDescent="0.2">
      <c r="B74" s="16"/>
      <c r="M74" s="16"/>
    </row>
    <row r="75" spans="2:13" x14ac:dyDescent="0.2">
      <c r="B75" s="16"/>
      <c r="M75" s="16"/>
    </row>
    <row r="76" spans="2:13" s="1" customFormat="1" ht="12.75" x14ac:dyDescent="0.2">
      <c r="B76" s="24"/>
      <c r="D76" s="35" t="s">
        <v>44</v>
      </c>
      <c r="E76" s="26"/>
      <c r="F76" s="91" t="s">
        <v>45</v>
      </c>
      <c r="G76" s="35" t="s">
        <v>44</v>
      </c>
      <c r="H76" s="26"/>
      <c r="I76" s="26"/>
      <c r="J76" s="92" t="s">
        <v>45</v>
      </c>
      <c r="K76" s="26"/>
      <c r="L76" s="26"/>
      <c r="M76" s="24"/>
    </row>
    <row r="77" spans="2:13" s="1" customFormat="1" ht="14.45" customHeight="1" x14ac:dyDescent="0.2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24"/>
    </row>
    <row r="81" spans="2:47" s="1" customFormat="1" ht="6.95" customHeight="1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24"/>
    </row>
    <row r="82" spans="2:47" s="1" customFormat="1" ht="24.95" customHeight="1" x14ac:dyDescent="0.2">
      <c r="B82" s="24"/>
      <c r="C82" s="17" t="s">
        <v>87</v>
      </c>
      <c r="M82" s="24"/>
    </row>
    <row r="83" spans="2:47" s="1" customFormat="1" ht="6.95" customHeight="1" x14ac:dyDescent="0.2">
      <c r="B83" s="24"/>
      <c r="M83" s="24"/>
    </row>
    <row r="84" spans="2:47" s="1" customFormat="1" ht="12" customHeight="1" x14ac:dyDescent="0.2">
      <c r="B84" s="24"/>
      <c r="C84" s="22" t="s">
        <v>13</v>
      </c>
      <c r="M84" s="24"/>
    </row>
    <row r="85" spans="2:47" s="1" customFormat="1" ht="16.5" customHeight="1" x14ac:dyDescent="0.2">
      <c r="B85" s="24"/>
      <c r="E85" s="195" t="str">
        <f>E7</f>
        <v>Betónový nadzemný zásobník siláže - PD Bzince pod Javorinou VV</v>
      </c>
      <c r="F85" s="196"/>
      <c r="G85" s="196"/>
      <c r="H85" s="196"/>
      <c r="M85" s="24"/>
    </row>
    <row r="86" spans="2:47" s="1" customFormat="1" ht="12" customHeight="1" x14ac:dyDescent="0.2">
      <c r="B86" s="24"/>
      <c r="C86" s="22" t="s">
        <v>265</v>
      </c>
      <c r="M86" s="24"/>
    </row>
    <row r="87" spans="2:47" s="1" customFormat="1" ht="16.5" customHeight="1" x14ac:dyDescent="0.2">
      <c r="B87" s="24"/>
      <c r="E87" s="188" t="str">
        <f>E9</f>
        <v>111708SO02 - SO 02 Spevnené plochy</v>
      </c>
      <c r="F87" s="194"/>
      <c r="G87" s="194"/>
      <c r="H87" s="194"/>
      <c r="M87" s="24"/>
    </row>
    <row r="88" spans="2:47" s="1" customFormat="1" ht="6.95" customHeight="1" x14ac:dyDescent="0.2">
      <c r="B88" s="24"/>
      <c r="M88" s="24"/>
    </row>
    <row r="89" spans="2:47" s="1" customFormat="1" ht="12" customHeight="1" x14ac:dyDescent="0.2">
      <c r="B89" s="24"/>
      <c r="C89" s="22" t="s">
        <v>17</v>
      </c>
      <c r="F89" s="20" t="str">
        <f>F12</f>
        <v>Bzince pod Javorinou</v>
      </c>
      <c r="I89" s="22" t="s">
        <v>19</v>
      </c>
      <c r="J89" s="44">
        <f>IF(J12="","",J12)</f>
        <v>45776</v>
      </c>
      <c r="M89" s="24"/>
    </row>
    <row r="90" spans="2:47" s="1" customFormat="1" ht="6.95" customHeight="1" x14ac:dyDescent="0.2">
      <c r="B90" s="24"/>
      <c r="M90" s="24"/>
    </row>
    <row r="91" spans="2:47" s="1" customFormat="1" ht="15.2" customHeight="1" x14ac:dyDescent="0.2">
      <c r="B91" s="24"/>
      <c r="C91" s="22" t="s">
        <v>20</v>
      </c>
      <c r="F91" s="20" t="str">
        <f>F15</f>
        <v>Poľnohospodárske družstvo Bzince pod Javorinou  Ing. Daniel Laššák</v>
      </c>
      <c r="I91" s="22" t="s">
        <v>25</v>
      </c>
      <c r="J91" s="169" t="s">
        <v>407</v>
      </c>
      <c r="K91" s="169"/>
      <c r="M91" s="24"/>
    </row>
    <row r="92" spans="2:47" s="1" customFormat="1" ht="15.2" customHeight="1" x14ac:dyDescent="0.2">
      <c r="B92" s="24"/>
      <c r="C92" s="22" t="s">
        <v>24</v>
      </c>
      <c r="F92" s="20" t="str">
        <f>IF(E18="","",E18)</f>
        <v xml:space="preserve"> </v>
      </c>
      <c r="I92" s="22" t="s">
        <v>27</v>
      </c>
      <c r="J92" s="169" t="s">
        <v>407</v>
      </c>
      <c r="K92" s="169"/>
      <c r="M92" s="24"/>
    </row>
    <row r="93" spans="2:47" s="1" customFormat="1" ht="10.35" customHeight="1" x14ac:dyDescent="0.2">
      <c r="B93" s="24"/>
      <c r="M93" s="24"/>
    </row>
    <row r="94" spans="2:47" s="1" customFormat="1" ht="29.25" customHeight="1" x14ac:dyDescent="0.2">
      <c r="B94" s="24"/>
      <c r="C94" s="93" t="s">
        <v>88</v>
      </c>
      <c r="D94" s="85"/>
      <c r="E94" s="85"/>
      <c r="F94" s="85"/>
      <c r="G94" s="85"/>
      <c r="H94" s="85"/>
      <c r="I94" s="94" t="s">
        <v>89</v>
      </c>
      <c r="J94" s="94" t="s">
        <v>90</v>
      </c>
      <c r="K94" s="94" t="s">
        <v>91</v>
      </c>
      <c r="L94" s="85"/>
      <c r="M94" s="24"/>
    </row>
    <row r="95" spans="2:47" s="1" customFormat="1" ht="10.35" customHeight="1" x14ac:dyDescent="0.2">
      <c r="B95" s="24"/>
      <c r="M95" s="24"/>
    </row>
    <row r="96" spans="2:47" s="1" customFormat="1" ht="22.9" customHeight="1" x14ac:dyDescent="0.2">
      <c r="B96" s="24"/>
      <c r="C96" s="95" t="s">
        <v>92</v>
      </c>
      <c r="I96" s="57">
        <f t="shared" ref="I96:J98" si="0">Q122</f>
        <v>0</v>
      </c>
      <c r="J96" s="57">
        <f t="shared" si="0"/>
        <v>0</v>
      </c>
      <c r="K96" s="57">
        <f>K122</f>
        <v>0</v>
      </c>
      <c r="M96" s="24"/>
      <c r="AU96" s="13" t="s">
        <v>93</v>
      </c>
    </row>
    <row r="97" spans="2:13" s="8" customFormat="1" ht="24.95" customHeight="1" x14ac:dyDescent="0.2">
      <c r="B97" s="96"/>
      <c r="D97" s="97" t="s">
        <v>94</v>
      </c>
      <c r="E97" s="98"/>
      <c r="F97" s="98"/>
      <c r="G97" s="98"/>
      <c r="H97" s="98"/>
      <c r="I97" s="99">
        <f t="shared" si="0"/>
        <v>0</v>
      </c>
      <c r="J97" s="99">
        <f t="shared" si="0"/>
        <v>0</v>
      </c>
      <c r="K97" s="99">
        <f>K123</f>
        <v>0</v>
      </c>
      <c r="M97" s="96"/>
    </row>
    <row r="98" spans="2:13" s="9" customFormat="1" ht="19.899999999999999" customHeight="1" x14ac:dyDescent="0.2">
      <c r="B98" s="100"/>
      <c r="D98" s="101" t="s">
        <v>95</v>
      </c>
      <c r="E98" s="102"/>
      <c r="F98" s="102"/>
      <c r="G98" s="102"/>
      <c r="H98" s="102"/>
      <c r="I98" s="103">
        <f t="shared" si="0"/>
        <v>0</v>
      </c>
      <c r="J98" s="103">
        <f t="shared" si="0"/>
        <v>0</v>
      </c>
      <c r="K98" s="103">
        <f>K124</f>
        <v>0</v>
      </c>
      <c r="M98" s="100"/>
    </row>
    <row r="99" spans="2:13" s="9" customFormat="1" ht="19.899999999999999" customHeight="1" x14ac:dyDescent="0.2">
      <c r="B99" s="100"/>
      <c r="D99" s="101" t="s">
        <v>267</v>
      </c>
      <c r="E99" s="102"/>
      <c r="F99" s="102"/>
      <c r="G99" s="102"/>
      <c r="H99" s="102"/>
      <c r="I99" s="103">
        <f>Q128</f>
        <v>0</v>
      </c>
      <c r="J99" s="103">
        <f>R128</f>
        <v>0</v>
      </c>
      <c r="K99" s="103">
        <f>K128</f>
        <v>0</v>
      </c>
      <c r="M99" s="100"/>
    </row>
    <row r="100" spans="2:13" s="9" customFormat="1" ht="19.899999999999999" customHeight="1" x14ac:dyDescent="0.2">
      <c r="B100" s="100"/>
      <c r="D100" s="101" t="s">
        <v>268</v>
      </c>
      <c r="E100" s="102"/>
      <c r="F100" s="102"/>
      <c r="G100" s="102"/>
      <c r="H100" s="102"/>
      <c r="I100" s="103">
        <f>Q130</f>
        <v>0</v>
      </c>
      <c r="J100" s="103">
        <f>R130</f>
        <v>0</v>
      </c>
      <c r="K100" s="103">
        <f>K130</f>
        <v>0</v>
      </c>
      <c r="M100" s="100"/>
    </row>
    <row r="101" spans="2:13" s="9" customFormat="1" ht="19.899999999999999" customHeight="1" x14ac:dyDescent="0.2">
      <c r="B101" s="100"/>
      <c r="D101" s="101" t="s">
        <v>269</v>
      </c>
      <c r="E101" s="102"/>
      <c r="F101" s="102"/>
      <c r="G101" s="102"/>
      <c r="H101" s="102"/>
      <c r="I101" s="103">
        <f>Q134</f>
        <v>0</v>
      </c>
      <c r="J101" s="103">
        <f>R134</f>
        <v>0</v>
      </c>
      <c r="K101" s="103">
        <f>K134</f>
        <v>0</v>
      </c>
      <c r="M101" s="100"/>
    </row>
    <row r="102" spans="2:13" s="9" customFormat="1" ht="19.899999999999999" customHeight="1" x14ac:dyDescent="0.2">
      <c r="B102" s="100"/>
      <c r="D102" s="101" t="s">
        <v>100</v>
      </c>
      <c r="E102" s="102"/>
      <c r="F102" s="102"/>
      <c r="G102" s="102"/>
      <c r="H102" s="102"/>
      <c r="I102" s="103">
        <f>Q141</f>
        <v>0</v>
      </c>
      <c r="J102" s="103">
        <f>R141</f>
        <v>0</v>
      </c>
      <c r="K102" s="103">
        <f>K141</f>
        <v>0</v>
      </c>
      <c r="M102" s="100"/>
    </row>
    <row r="103" spans="2:13" s="1" customFormat="1" ht="21.75" customHeight="1" x14ac:dyDescent="0.2">
      <c r="B103" s="24"/>
      <c r="M103" s="24"/>
    </row>
    <row r="104" spans="2:13" s="1" customFormat="1" ht="6.95" customHeight="1" x14ac:dyDescent="0.2">
      <c r="B104" s="36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24"/>
    </row>
    <row r="108" spans="2:13" s="1" customFormat="1" ht="6.95" customHeight="1" x14ac:dyDescent="0.2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24"/>
    </row>
    <row r="109" spans="2:13" s="1" customFormat="1" ht="24.95" customHeight="1" x14ac:dyDescent="0.2">
      <c r="B109" s="24"/>
      <c r="C109" s="17" t="s">
        <v>101</v>
      </c>
      <c r="M109" s="24"/>
    </row>
    <row r="110" spans="2:13" s="1" customFormat="1" ht="6.95" customHeight="1" x14ac:dyDescent="0.2">
      <c r="B110" s="24"/>
      <c r="M110" s="24"/>
    </row>
    <row r="111" spans="2:13" s="1" customFormat="1" ht="12" customHeight="1" x14ac:dyDescent="0.2">
      <c r="B111" s="24"/>
      <c r="C111" s="22" t="s">
        <v>13</v>
      </c>
      <c r="M111" s="24"/>
    </row>
    <row r="112" spans="2:13" s="1" customFormat="1" ht="16.5" customHeight="1" x14ac:dyDescent="0.2">
      <c r="B112" s="24"/>
      <c r="E112" s="195" t="str">
        <f>E7</f>
        <v>Betónový nadzemný zásobník siláže - PD Bzince pod Javorinou VV</v>
      </c>
      <c r="F112" s="196"/>
      <c r="G112" s="196"/>
      <c r="H112" s="196"/>
      <c r="M112" s="24"/>
    </row>
    <row r="113" spans="2:65" s="1" customFormat="1" ht="12" customHeight="1" x14ac:dyDescent="0.2">
      <c r="B113" s="24"/>
      <c r="C113" s="22" t="s">
        <v>265</v>
      </c>
      <c r="M113" s="24"/>
    </row>
    <row r="114" spans="2:65" s="1" customFormat="1" ht="16.5" customHeight="1" x14ac:dyDescent="0.2">
      <c r="B114" s="24"/>
      <c r="E114" s="188" t="str">
        <f>E9</f>
        <v>111708SO02 - SO 02 Spevnené plochy</v>
      </c>
      <c r="F114" s="194"/>
      <c r="G114" s="194"/>
      <c r="H114" s="194"/>
      <c r="M114" s="24"/>
    </row>
    <row r="115" spans="2:65" s="1" customFormat="1" ht="6.95" customHeight="1" x14ac:dyDescent="0.2">
      <c r="B115" s="24"/>
      <c r="M115" s="24"/>
    </row>
    <row r="116" spans="2:65" s="1" customFormat="1" ht="12" customHeight="1" x14ac:dyDescent="0.2">
      <c r="B116" s="24"/>
      <c r="C116" s="22" t="s">
        <v>17</v>
      </c>
      <c r="F116" s="20" t="str">
        <f>F12</f>
        <v>Bzince pod Javorinou</v>
      </c>
      <c r="I116" s="22" t="s">
        <v>19</v>
      </c>
      <c r="J116" s="44">
        <f>IF(J12="","",J12)</f>
        <v>45776</v>
      </c>
      <c r="M116" s="24"/>
    </row>
    <row r="117" spans="2:65" s="1" customFormat="1" ht="6.95" customHeight="1" x14ac:dyDescent="0.2">
      <c r="B117" s="24"/>
      <c r="M117" s="24"/>
    </row>
    <row r="118" spans="2:65" s="1" customFormat="1" ht="15.2" customHeight="1" x14ac:dyDescent="0.2">
      <c r="B118" s="24"/>
      <c r="C118" s="22" t="s">
        <v>20</v>
      </c>
      <c r="F118" s="20" t="str">
        <f>F15</f>
        <v>Poľnohospodárske družstvo Bzince pod Javorinou  Ing. Daniel Laššák</v>
      </c>
      <c r="I118" s="22" t="s">
        <v>25</v>
      </c>
      <c r="J118" s="169" t="s">
        <v>407</v>
      </c>
      <c r="K118" s="169"/>
      <c r="M118" s="24"/>
    </row>
    <row r="119" spans="2:65" s="1" customFormat="1" ht="15.2" customHeight="1" x14ac:dyDescent="0.2">
      <c r="B119" s="24"/>
      <c r="C119" s="22" t="s">
        <v>24</v>
      </c>
      <c r="F119" s="20" t="str">
        <f>IF(E18="","",E18)</f>
        <v xml:space="preserve"> </v>
      </c>
      <c r="I119" s="22" t="s">
        <v>27</v>
      </c>
      <c r="J119" s="169" t="s">
        <v>407</v>
      </c>
      <c r="K119" s="169"/>
      <c r="M119" s="24"/>
    </row>
    <row r="120" spans="2:65" s="1" customFormat="1" ht="10.35" customHeight="1" x14ac:dyDescent="0.2">
      <c r="B120" s="24"/>
      <c r="M120" s="24"/>
    </row>
    <row r="121" spans="2:65" s="10" customFormat="1" ht="29.25" customHeight="1" x14ac:dyDescent="0.2">
      <c r="B121" s="104"/>
      <c r="C121" s="105" t="s">
        <v>102</v>
      </c>
      <c r="D121" s="106" t="s">
        <v>54</v>
      </c>
      <c r="E121" s="106" t="s">
        <v>50</v>
      </c>
      <c r="F121" s="106" t="s">
        <v>51</v>
      </c>
      <c r="G121" s="106" t="s">
        <v>103</v>
      </c>
      <c r="H121" s="106" t="s">
        <v>104</v>
      </c>
      <c r="I121" s="106" t="s">
        <v>105</v>
      </c>
      <c r="J121" s="106" t="s">
        <v>106</v>
      </c>
      <c r="K121" s="107" t="s">
        <v>91</v>
      </c>
      <c r="L121" s="108" t="s">
        <v>107</v>
      </c>
      <c r="M121" s="104"/>
      <c r="N121" s="50" t="s">
        <v>1</v>
      </c>
      <c r="O121" s="51" t="s">
        <v>33</v>
      </c>
      <c r="P121" s="51" t="s">
        <v>108</v>
      </c>
      <c r="Q121" s="51" t="s">
        <v>109</v>
      </c>
      <c r="R121" s="51" t="s">
        <v>110</v>
      </c>
      <c r="S121" s="51" t="s">
        <v>111</v>
      </c>
      <c r="T121" s="51" t="s">
        <v>112</v>
      </c>
      <c r="U121" s="51" t="s">
        <v>113</v>
      </c>
      <c r="V121" s="51" t="s">
        <v>114</v>
      </c>
      <c r="W121" s="51" t="s">
        <v>115</v>
      </c>
      <c r="X121" s="52" t="s">
        <v>116</v>
      </c>
    </row>
    <row r="122" spans="2:65" s="1" customFormat="1" ht="22.9" customHeight="1" x14ac:dyDescent="0.25">
      <c r="B122" s="24"/>
      <c r="C122" s="55" t="s">
        <v>92</v>
      </c>
      <c r="K122" s="109">
        <f>BK122</f>
        <v>0</v>
      </c>
      <c r="M122" s="24"/>
      <c r="N122" s="53"/>
      <c r="O122" s="45"/>
      <c r="P122" s="45"/>
      <c r="Q122" s="110">
        <f>Q123</f>
        <v>0</v>
      </c>
      <c r="R122" s="110">
        <f>R123</f>
        <v>0</v>
      </c>
      <c r="S122" s="45"/>
      <c r="T122" s="111">
        <f>T123</f>
        <v>1173.523007</v>
      </c>
      <c r="U122" s="45"/>
      <c r="V122" s="111">
        <f>V123</f>
        <v>1931.4661185078401</v>
      </c>
      <c r="W122" s="45"/>
      <c r="X122" s="112">
        <f>X123</f>
        <v>0</v>
      </c>
      <c r="AT122" s="13" t="s">
        <v>70</v>
      </c>
      <c r="AU122" s="13" t="s">
        <v>93</v>
      </c>
      <c r="BK122" s="113">
        <f>BK123</f>
        <v>0</v>
      </c>
    </row>
    <row r="123" spans="2:65" s="11" customFormat="1" ht="25.9" customHeight="1" x14ac:dyDescent="0.2">
      <c r="B123" s="114"/>
      <c r="D123" s="115" t="s">
        <v>70</v>
      </c>
      <c r="E123" s="116" t="s">
        <v>117</v>
      </c>
      <c r="F123" s="116" t="s">
        <v>118</v>
      </c>
      <c r="K123" s="117">
        <f>BK123</f>
        <v>0</v>
      </c>
      <c r="M123" s="114"/>
      <c r="N123" s="118"/>
      <c r="Q123" s="119">
        <f>Q124+Q128+Q130+Q134+Q141</f>
        <v>0</v>
      </c>
      <c r="R123" s="119">
        <f>R124+R128+R130+R134+R141</f>
        <v>0</v>
      </c>
      <c r="T123" s="120">
        <f>T124+T128+T130+T134+T141</f>
        <v>1173.523007</v>
      </c>
      <c r="V123" s="120">
        <f>V124+V128+V130+V134+V141</f>
        <v>1931.4661185078401</v>
      </c>
      <c r="X123" s="121">
        <f>X124+X128+X130+X134+X141</f>
        <v>0</v>
      </c>
      <c r="AR123" s="115" t="s">
        <v>76</v>
      </c>
      <c r="AT123" s="122" t="s">
        <v>70</v>
      </c>
      <c r="AU123" s="122" t="s">
        <v>71</v>
      </c>
      <c r="AY123" s="115" t="s">
        <v>119</v>
      </c>
      <c r="BK123" s="123">
        <f>BK124+BK128+BK130+BK134+BK141</f>
        <v>0</v>
      </c>
    </row>
    <row r="124" spans="2:65" s="11" customFormat="1" ht="22.9" customHeight="1" x14ac:dyDescent="0.2">
      <c r="B124" s="114"/>
      <c r="D124" s="115" t="s">
        <v>70</v>
      </c>
      <c r="E124" s="124" t="s">
        <v>76</v>
      </c>
      <c r="F124" s="124" t="s">
        <v>120</v>
      </c>
      <c r="K124" s="125">
        <f>BK124</f>
        <v>0</v>
      </c>
      <c r="M124" s="114"/>
      <c r="N124" s="118"/>
      <c r="Q124" s="119">
        <f>SUM(Q125:Q127)</f>
        <v>0</v>
      </c>
      <c r="R124" s="119">
        <f>SUM(R125:R127)</f>
        <v>0</v>
      </c>
      <c r="T124" s="120">
        <f>SUM(T125:T127)</f>
        <v>148.06039499999997</v>
      </c>
      <c r="V124" s="120">
        <f>SUM(V125:V127)</f>
        <v>0</v>
      </c>
      <c r="X124" s="121">
        <f>SUM(X125:X127)</f>
        <v>0</v>
      </c>
      <c r="AR124" s="115" t="s">
        <v>76</v>
      </c>
      <c r="AT124" s="122" t="s">
        <v>70</v>
      </c>
      <c r="AU124" s="122" t="s">
        <v>76</v>
      </c>
      <c r="AY124" s="115" t="s">
        <v>119</v>
      </c>
      <c r="BK124" s="123">
        <f>SUM(BK125:BK127)</f>
        <v>0</v>
      </c>
    </row>
    <row r="125" spans="2:65" s="1" customFormat="1" ht="24" customHeight="1" x14ac:dyDescent="0.2">
      <c r="B125" s="126"/>
      <c r="C125" s="127" t="s">
        <v>76</v>
      </c>
      <c r="D125" s="127" t="s">
        <v>121</v>
      </c>
      <c r="E125" s="128" t="s">
        <v>128</v>
      </c>
      <c r="F125" s="129" t="s">
        <v>374</v>
      </c>
      <c r="G125" s="130" t="s">
        <v>124</v>
      </c>
      <c r="H125" s="131">
        <v>460.53</v>
      </c>
      <c r="I125" s="131">
        <v>0</v>
      </c>
      <c r="J125" s="131">
        <v>0</v>
      </c>
      <c r="K125" s="131">
        <f>ROUND(P125*H125,3)</f>
        <v>0</v>
      </c>
      <c r="L125" s="132"/>
      <c r="M125" s="24"/>
      <c r="N125" s="133" t="s">
        <v>1</v>
      </c>
      <c r="O125" s="134" t="s">
        <v>35</v>
      </c>
      <c r="P125" s="135">
        <f>I125+J125</f>
        <v>0</v>
      </c>
      <c r="Q125" s="135">
        <f>ROUND(I125*H125,3)</f>
        <v>0</v>
      </c>
      <c r="R125" s="135">
        <f>ROUND(J125*H125,3)</f>
        <v>0</v>
      </c>
      <c r="S125" s="136">
        <v>0.24299999999999999</v>
      </c>
      <c r="T125" s="136">
        <f>S125*H125</f>
        <v>111.90879</v>
      </c>
      <c r="U125" s="136">
        <v>0</v>
      </c>
      <c r="V125" s="136">
        <f>U125*H125</f>
        <v>0</v>
      </c>
      <c r="W125" s="136">
        <v>0</v>
      </c>
      <c r="X125" s="137">
        <f>W125*H125</f>
        <v>0</v>
      </c>
      <c r="AR125" s="138" t="s">
        <v>125</v>
      </c>
      <c r="AT125" s="138" t="s">
        <v>121</v>
      </c>
      <c r="AU125" s="138" t="s">
        <v>126</v>
      </c>
      <c r="AY125" s="13" t="s">
        <v>119</v>
      </c>
      <c r="BE125" s="139">
        <f>IF(O125="základná",K125,0)</f>
        <v>0</v>
      </c>
      <c r="BF125" s="139">
        <f>IF(O125="znížená",K125,0)</f>
        <v>0</v>
      </c>
      <c r="BG125" s="139">
        <f>IF(O125="zákl. prenesená",K125,0)</f>
        <v>0</v>
      </c>
      <c r="BH125" s="139">
        <f>IF(O125="zníž. prenesená",K125,0)</f>
        <v>0</v>
      </c>
      <c r="BI125" s="139">
        <f>IF(O125="nulová",K125,0)</f>
        <v>0</v>
      </c>
      <c r="BJ125" s="13" t="s">
        <v>126</v>
      </c>
      <c r="BK125" s="140">
        <f>ROUND(P125*H125,3)</f>
        <v>0</v>
      </c>
      <c r="BL125" s="13" t="s">
        <v>125</v>
      </c>
      <c r="BM125" s="138" t="s">
        <v>270</v>
      </c>
    </row>
    <row r="126" spans="2:65" s="1" customFormat="1" ht="24" customHeight="1" x14ac:dyDescent="0.2">
      <c r="B126" s="126"/>
      <c r="C126" s="127" t="s">
        <v>126</v>
      </c>
      <c r="D126" s="127" t="s">
        <v>121</v>
      </c>
      <c r="E126" s="128" t="s">
        <v>131</v>
      </c>
      <c r="F126" s="129" t="s">
        <v>375</v>
      </c>
      <c r="G126" s="130" t="s">
        <v>124</v>
      </c>
      <c r="H126" s="131">
        <v>460.53</v>
      </c>
      <c r="I126" s="131">
        <v>0</v>
      </c>
      <c r="J126" s="131">
        <v>0</v>
      </c>
      <c r="K126" s="131">
        <f>ROUND(P126*H126,3)</f>
        <v>0</v>
      </c>
      <c r="L126" s="132"/>
      <c r="M126" s="24"/>
      <c r="N126" s="133" t="s">
        <v>1</v>
      </c>
      <c r="O126" s="134" t="s">
        <v>35</v>
      </c>
      <c r="P126" s="135">
        <f>I126+J126</f>
        <v>0</v>
      </c>
      <c r="Q126" s="135">
        <f>ROUND(I126*H126,3)</f>
        <v>0</v>
      </c>
      <c r="R126" s="135">
        <f>ROUND(J126*H126,3)</f>
        <v>0</v>
      </c>
      <c r="S126" s="136">
        <v>5.6000000000000001E-2</v>
      </c>
      <c r="T126" s="136">
        <f>S126*H126</f>
        <v>25.789680000000001</v>
      </c>
      <c r="U126" s="136">
        <v>0</v>
      </c>
      <c r="V126" s="136">
        <f>U126*H126</f>
        <v>0</v>
      </c>
      <c r="W126" s="136">
        <v>0</v>
      </c>
      <c r="X126" s="137">
        <f>W126*H126</f>
        <v>0</v>
      </c>
      <c r="AR126" s="138" t="s">
        <v>125</v>
      </c>
      <c r="AT126" s="138" t="s">
        <v>121</v>
      </c>
      <c r="AU126" s="138" t="s">
        <v>126</v>
      </c>
      <c r="AY126" s="13" t="s">
        <v>119</v>
      </c>
      <c r="BE126" s="139">
        <f>IF(O126="základná",K126,0)</f>
        <v>0</v>
      </c>
      <c r="BF126" s="139">
        <f>IF(O126="znížená",K126,0)</f>
        <v>0</v>
      </c>
      <c r="BG126" s="139">
        <f>IF(O126="zákl. prenesená",K126,0)</f>
        <v>0</v>
      </c>
      <c r="BH126" s="139">
        <f>IF(O126="zníž. prenesená",K126,0)</f>
        <v>0</v>
      </c>
      <c r="BI126" s="139">
        <f>IF(O126="nulová",K126,0)</f>
        <v>0</v>
      </c>
      <c r="BJ126" s="13" t="s">
        <v>126</v>
      </c>
      <c r="BK126" s="140">
        <f>ROUND(P126*H126,3)</f>
        <v>0</v>
      </c>
      <c r="BL126" s="13" t="s">
        <v>125</v>
      </c>
      <c r="BM126" s="138" t="s">
        <v>271</v>
      </c>
    </row>
    <row r="127" spans="2:65" s="1" customFormat="1" ht="36" customHeight="1" x14ac:dyDescent="0.2">
      <c r="B127" s="126"/>
      <c r="C127" s="127" t="s">
        <v>130</v>
      </c>
      <c r="D127" s="127" t="s">
        <v>121</v>
      </c>
      <c r="E127" s="128" t="s">
        <v>272</v>
      </c>
      <c r="F127" s="129" t="s">
        <v>394</v>
      </c>
      <c r="G127" s="130" t="s">
        <v>124</v>
      </c>
      <c r="H127" s="131">
        <v>460.53</v>
      </c>
      <c r="I127" s="131">
        <v>0</v>
      </c>
      <c r="J127" s="131">
        <v>0</v>
      </c>
      <c r="K127" s="131">
        <f>ROUND(P127*H127,3)</f>
        <v>0</v>
      </c>
      <c r="L127" s="132"/>
      <c r="M127" s="24"/>
      <c r="N127" s="133" t="s">
        <v>1</v>
      </c>
      <c r="O127" s="134" t="s">
        <v>35</v>
      </c>
      <c r="P127" s="135">
        <f>I127+J127</f>
        <v>0</v>
      </c>
      <c r="Q127" s="135">
        <f>ROUND(I127*H127,3)</f>
        <v>0</v>
      </c>
      <c r="R127" s="135">
        <f>ROUND(J127*H127,3)</f>
        <v>0</v>
      </c>
      <c r="S127" s="136">
        <v>2.2499999999999999E-2</v>
      </c>
      <c r="T127" s="136">
        <f>S127*H127</f>
        <v>10.361924999999999</v>
      </c>
      <c r="U127" s="136">
        <v>0</v>
      </c>
      <c r="V127" s="136">
        <f>U127*H127</f>
        <v>0</v>
      </c>
      <c r="W127" s="136">
        <v>0</v>
      </c>
      <c r="X127" s="137">
        <f>W127*H127</f>
        <v>0</v>
      </c>
      <c r="AR127" s="138" t="s">
        <v>125</v>
      </c>
      <c r="AT127" s="138" t="s">
        <v>121</v>
      </c>
      <c r="AU127" s="138" t="s">
        <v>126</v>
      </c>
      <c r="AY127" s="13" t="s">
        <v>119</v>
      </c>
      <c r="BE127" s="139">
        <f>IF(O127="základná",K127,0)</f>
        <v>0</v>
      </c>
      <c r="BF127" s="139">
        <f>IF(O127="znížená",K127,0)</f>
        <v>0</v>
      </c>
      <c r="BG127" s="139">
        <f>IF(O127="zákl. prenesená",K127,0)</f>
        <v>0</v>
      </c>
      <c r="BH127" s="139">
        <f>IF(O127="zníž. prenesená",K127,0)</f>
        <v>0</v>
      </c>
      <c r="BI127" s="139">
        <f>IF(O127="nulová",K127,0)</f>
        <v>0</v>
      </c>
      <c r="BJ127" s="13" t="s">
        <v>126</v>
      </c>
      <c r="BK127" s="140">
        <f>ROUND(P127*H127,3)</f>
        <v>0</v>
      </c>
      <c r="BL127" s="13" t="s">
        <v>125</v>
      </c>
      <c r="BM127" s="138" t="s">
        <v>273</v>
      </c>
    </row>
    <row r="128" spans="2:65" s="11" customFormat="1" ht="22.9" customHeight="1" x14ac:dyDescent="0.2">
      <c r="B128" s="114"/>
      <c r="D128" s="115" t="s">
        <v>70</v>
      </c>
      <c r="E128" s="124" t="s">
        <v>126</v>
      </c>
      <c r="F128" s="124" t="s">
        <v>274</v>
      </c>
      <c r="K128" s="125">
        <f>BK128</f>
        <v>0</v>
      </c>
      <c r="M128" s="114"/>
      <c r="N128" s="118"/>
      <c r="Q128" s="119">
        <f>Q129</f>
        <v>0</v>
      </c>
      <c r="R128" s="119">
        <f>R129</f>
        <v>0</v>
      </c>
      <c r="T128" s="120">
        <f>T129</f>
        <v>6.1403999999999996</v>
      </c>
      <c r="V128" s="120">
        <f>V129</f>
        <v>0</v>
      </c>
      <c r="X128" s="121">
        <f>X129</f>
        <v>0</v>
      </c>
      <c r="AR128" s="115" t="s">
        <v>76</v>
      </c>
      <c r="AT128" s="122" t="s">
        <v>70</v>
      </c>
      <c r="AU128" s="122" t="s">
        <v>76</v>
      </c>
      <c r="AY128" s="115" t="s">
        <v>119</v>
      </c>
      <c r="BK128" s="123">
        <f>BK129</f>
        <v>0</v>
      </c>
    </row>
    <row r="129" spans="2:65" s="1" customFormat="1" ht="24" customHeight="1" x14ac:dyDescent="0.2">
      <c r="B129" s="126"/>
      <c r="C129" s="127" t="s">
        <v>125</v>
      </c>
      <c r="D129" s="127" t="s">
        <v>121</v>
      </c>
      <c r="E129" s="128" t="s">
        <v>144</v>
      </c>
      <c r="F129" s="129" t="s">
        <v>378</v>
      </c>
      <c r="G129" s="130" t="s">
        <v>145</v>
      </c>
      <c r="H129" s="131">
        <v>1535.1</v>
      </c>
      <c r="I129" s="131">
        <v>0</v>
      </c>
      <c r="J129" s="131">
        <v>0</v>
      </c>
      <c r="K129" s="131">
        <f>ROUND(P129*H129,3)</f>
        <v>0</v>
      </c>
      <c r="L129" s="132"/>
      <c r="M129" s="24"/>
      <c r="N129" s="133" t="s">
        <v>1</v>
      </c>
      <c r="O129" s="134" t="s">
        <v>35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4.0000000000000001E-3</v>
      </c>
      <c r="T129" s="136">
        <f>S129*H129</f>
        <v>6.1403999999999996</v>
      </c>
      <c r="U129" s="136">
        <v>0</v>
      </c>
      <c r="V129" s="136">
        <f>U129*H129</f>
        <v>0</v>
      </c>
      <c r="W129" s="136">
        <v>0</v>
      </c>
      <c r="X129" s="137">
        <f>W129*H129</f>
        <v>0</v>
      </c>
      <c r="AR129" s="138" t="s">
        <v>125</v>
      </c>
      <c r="AT129" s="138" t="s">
        <v>121</v>
      </c>
      <c r="AU129" s="138" t="s">
        <v>126</v>
      </c>
      <c r="AY129" s="13" t="s">
        <v>119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126</v>
      </c>
      <c r="BK129" s="140">
        <f>ROUND(P129*H129,3)</f>
        <v>0</v>
      </c>
      <c r="BL129" s="13" t="s">
        <v>125</v>
      </c>
      <c r="BM129" s="138" t="s">
        <v>275</v>
      </c>
    </row>
    <row r="130" spans="2:65" s="11" customFormat="1" ht="22.9" customHeight="1" x14ac:dyDescent="0.2">
      <c r="B130" s="114"/>
      <c r="D130" s="115" t="s">
        <v>70</v>
      </c>
      <c r="E130" s="124" t="s">
        <v>135</v>
      </c>
      <c r="F130" s="124" t="s">
        <v>276</v>
      </c>
      <c r="K130" s="125">
        <f>BK130</f>
        <v>0</v>
      </c>
      <c r="M130" s="114"/>
      <c r="N130" s="118"/>
      <c r="Q130" s="119">
        <f>SUM(Q131:Q133)</f>
        <v>0</v>
      </c>
      <c r="R130" s="119">
        <f>SUM(R131:R133)</f>
        <v>0</v>
      </c>
      <c r="T130" s="120">
        <f>SUM(T131:T133)</f>
        <v>953.481312</v>
      </c>
      <c r="V130" s="120">
        <f>SUM(V131:V133)</f>
        <v>1898.6543557800001</v>
      </c>
      <c r="X130" s="121">
        <f>SUM(X131:X133)</f>
        <v>0</v>
      </c>
      <c r="AR130" s="115" t="s">
        <v>76</v>
      </c>
      <c r="AT130" s="122" t="s">
        <v>70</v>
      </c>
      <c r="AU130" s="122" t="s">
        <v>76</v>
      </c>
      <c r="AY130" s="115" t="s">
        <v>119</v>
      </c>
      <c r="BK130" s="123">
        <f>SUM(BK131:BK133)</f>
        <v>0</v>
      </c>
    </row>
    <row r="131" spans="2:65" s="1" customFormat="1" ht="16.5" customHeight="1" x14ac:dyDescent="0.2">
      <c r="B131" s="126"/>
      <c r="C131" s="127" t="s">
        <v>135</v>
      </c>
      <c r="D131" s="127" t="s">
        <v>121</v>
      </c>
      <c r="E131" s="128" t="s">
        <v>277</v>
      </c>
      <c r="F131" s="129" t="s">
        <v>278</v>
      </c>
      <c r="G131" s="130" t="s">
        <v>145</v>
      </c>
      <c r="H131" s="131">
        <v>1535.1</v>
      </c>
      <c r="I131" s="131">
        <v>0</v>
      </c>
      <c r="J131" s="131">
        <v>0</v>
      </c>
      <c r="K131" s="131">
        <f>ROUND(P131*H131,3)</f>
        <v>0</v>
      </c>
      <c r="L131" s="132"/>
      <c r="M131" s="24"/>
      <c r="N131" s="133" t="s">
        <v>1</v>
      </c>
      <c r="O131" s="134" t="s">
        <v>35</v>
      </c>
      <c r="P131" s="135">
        <f>I131+J131</f>
        <v>0</v>
      </c>
      <c r="Q131" s="135">
        <f>ROUND(I131*H131,3)</f>
        <v>0</v>
      </c>
      <c r="R131" s="135">
        <f>ROUND(J131*H131,3)</f>
        <v>0</v>
      </c>
      <c r="S131" s="136">
        <v>3.5000000000000003E-2</v>
      </c>
      <c r="T131" s="136">
        <f>S131*H131</f>
        <v>53.728500000000004</v>
      </c>
      <c r="U131" s="136">
        <v>0.38625999999999999</v>
      </c>
      <c r="V131" s="136">
        <f>U131*H131</f>
        <v>592.94772599999999</v>
      </c>
      <c r="W131" s="136">
        <v>0</v>
      </c>
      <c r="X131" s="137">
        <f>W131*H131</f>
        <v>0</v>
      </c>
      <c r="AR131" s="138" t="s">
        <v>125</v>
      </c>
      <c r="AT131" s="138" t="s">
        <v>121</v>
      </c>
      <c r="AU131" s="138" t="s">
        <v>126</v>
      </c>
      <c r="AY131" s="13" t="s">
        <v>119</v>
      </c>
      <c r="BE131" s="139">
        <f>IF(O131="základná",K131,0)</f>
        <v>0</v>
      </c>
      <c r="BF131" s="139">
        <f>IF(O131="znížená",K131,0)</f>
        <v>0</v>
      </c>
      <c r="BG131" s="139">
        <f>IF(O131="zákl. prenesená",K131,0)</f>
        <v>0</v>
      </c>
      <c r="BH131" s="139">
        <f>IF(O131="zníž. prenesená",K131,0)</f>
        <v>0</v>
      </c>
      <c r="BI131" s="139">
        <f>IF(O131="nulová",K131,0)</f>
        <v>0</v>
      </c>
      <c r="BJ131" s="13" t="s">
        <v>126</v>
      </c>
      <c r="BK131" s="140">
        <f>ROUND(P131*H131,3)</f>
        <v>0</v>
      </c>
      <c r="BL131" s="13" t="s">
        <v>125</v>
      </c>
      <c r="BM131" s="138" t="s">
        <v>279</v>
      </c>
    </row>
    <row r="132" spans="2:65" s="1" customFormat="1" ht="24" customHeight="1" x14ac:dyDescent="0.2">
      <c r="B132" s="126"/>
      <c r="C132" s="127" t="s">
        <v>138</v>
      </c>
      <c r="D132" s="127" t="s">
        <v>121</v>
      </c>
      <c r="E132" s="128" t="s">
        <v>280</v>
      </c>
      <c r="F132" s="129" t="s">
        <v>281</v>
      </c>
      <c r="G132" s="130" t="s">
        <v>145</v>
      </c>
      <c r="H132" s="131">
        <v>1535.1</v>
      </c>
      <c r="I132" s="131">
        <v>0</v>
      </c>
      <c r="J132" s="131">
        <v>0</v>
      </c>
      <c r="K132" s="131">
        <f>ROUND(P132*H132,3)</f>
        <v>0</v>
      </c>
      <c r="L132" s="132"/>
      <c r="M132" s="24"/>
      <c r="N132" s="133" t="s">
        <v>1</v>
      </c>
      <c r="O132" s="134" t="s">
        <v>35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2.512E-2</v>
      </c>
      <c r="T132" s="136">
        <f>S132*H132</f>
        <v>38.561712</v>
      </c>
      <c r="U132" s="136">
        <v>0.19900000000000001</v>
      </c>
      <c r="V132" s="136">
        <f>U132*H132</f>
        <v>305.48489999999998</v>
      </c>
      <c r="W132" s="136">
        <v>0</v>
      </c>
      <c r="X132" s="137">
        <f>W132*H132</f>
        <v>0</v>
      </c>
      <c r="AR132" s="138" t="s">
        <v>125</v>
      </c>
      <c r="AT132" s="138" t="s">
        <v>121</v>
      </c>
      <c r="AU132" s="138" t="s">
        <v>126</v>
      </c>
      <c r="AY132" s="13" t="s">
        <v>119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126</v>
      </c>
      <c r="BK132" s="140">
        <f>ROUND(P132*H132,3)</f>
        <v>0</v>
      </c>
      <c r="BL132" s="13" t="s">
        <v>125</v>
      </c>
      <c r="BM132" s="138" t="s">
        <v>282</v>
      </c>
    </row>
    <row r="133" spans="2:65" s="1" customFormat="1" ht="16.5" customHeight="1" x14ac:dyDescent="0.2">
      <c r="B133" s="126"/>
      <c r="C133" s="127" t="s">
        <v>143</v>
      </c>
      <c r="D133" s="127" t="s">
        <v>121</v>
      </c>
      <c r="E133" s="128" t="s">
        <v>283</v>
      </c>
      <c r="F133" s="129" t="s">
        <v>284</v>
      </c>
      <c r="G133" s="130" t="s">
        <v>145</v>
      </c>
      <c r="H133" s="131">
        <v>1535.1</v>
      </c>
      <c r="I133" s="131">
        <v>0</v>
      </c>
      <c r="J133" s="131">
        <v>0</v>
      </c>
      <c r="K133" s="131">
        <f>ROUND(P133*H133,3)</f>
        <v>0</v>
      </c>
      <c r="L133" s="132"/>
      <c r="M133" s="24"/>
      <c r="N133" s="133" t="s">
        <v>1</v>
      </c>
      <c r="O133" s="134" t="s">
        <v>35</v>
      </c>
      <c r="P133" s="135">
        <f>I133+J133</f>
        <v>0</v>
      </c>
      <c r="Q133" s="135">
        <f>ROUND(I133*H133,3)</f>
        <v>0</v>
      </c>
      <c r="R133" s="135">
        <f>ROUND(J133*H133,3)</f>
        <v>0</v>
      </c>
      <c r="S133" s="136">
        <v>0.56100000000000005</v>
      </c>
      <c r="T133" s="136">
        <f>S133*H133</f>
        <v>861.19110000000001</v>
      </c>
      <c r="U133" s="136">
        <v>0.65156780000000003</v>
      </c>
      <c r="V133" s="136">
        <f>U133*H133</f>
        <v>1000.22172978</v>
      </c>
      <c r="W133" s="136">
        <v>0</v>
      </c>
      <c r="X133" s="137">
        <f>W133*H133</f>
        <v>0</v>
      </c>
      <c r="AR133" s="138" t="s">
        <v>125</v>
      </c>
      <c r="AT133" s="138" t="s">
        <v>121</v>
      </c>
      <c r="AU133" s="138" t="s">
        <v>126</v>
      </c>
      <c r="AY133" s="13" t="s">
        <v>119</v>
      </c>
      <c r="BE133" s="139">
        <f>IF(O133="základná",K133,0)</f>
        <v>0</v>
      </c>
      <c r="BF133" s="139">
        <f>IF(O133="znížená",K133,0)</f>
        <v>0</v>
      </c>
      <c r="BG133" s="139">
        <f>IF(O133="zákl. prenesená",K133,0)</f>
        <v>0</v>
      </c>
      <c r="BH133" s="139">
        <f>IF(O133="zníž. prenesená",K133,0)</f>
        <v>0</v>
      </c>
      <c r="BI133" s="139">
        <f>IF(O133="nulová",K133,0)</f>
        <v>0</v>
      </c>
      <c r="BJ133" s="13" t="s">
        <v>126</v>
      </c>
      <c r="BK133" s="140">
        <f>ROUND(P133*H133,3)</f>
        <v>0</v>
      </c>
      <c r="BL133" s="13" t="s">
        <v>125</v>
      </c>
      <c r="BM133" s="138" t="s">
        <v>285</v>
      </c>
    </row>
    <row r="134" spans="2:65" s="11" customFormat="1" ht="22.9" customHeight="1" x14ac:dyDescent="0.2">
      <c r="B134" s="114"/>
      <c r="D134" s="115" t="s">
        <v>70</v>
      </c>
      <c r="E134" s="124" t="s">
        <v>150</v>
      </c>
      <c r="F134" s="124" t="s">
        <v>286</v>
      </c>
      <c r="K134" s="125">
        <f>BK134</f>
        <v>0</v>
      </c>
      <c r="M134" s="114"/>
      <c r="N134" s="118"/>
      <c r="Q134" s="119">
        <f>SUM(Q135:Q140)</f>
        <v>0</v>
      </c>
      <c r="R134" s="119">
        <f>SUM(R135:R140)</f>
        <v>0</v>
      </c>
      <c r="T134" s="120">
        <f>SUM(T135:T140)</f>
        <v>65.840900000000005</v>
      </c>
      <c r="V134" s="120">
        <f>SUM(V135:V140)</f>
        <v>32.811762727840005</v>
      </c>
      <c r="X134" s="121">
        <f>SUM(X135:X140)</f>
        <v>0</v>
      </c>
      <c r="AR134" s="115" t="s">
        <v>76</v>
      </c>
      <c r="AT134" s="122" t="s">
        <v>70</v>
      </c>
      <c r="AU134" s="122" t="s">
        <v>76</v>
      </c>
      <c r="AY134" s="115" t="s">
        <v>119</v>
      </c>
      <c r="BK134" s="123">
        <f>SUM(BK135:BK140)</f>
        <v>0</v>
      </c>
    </row>
    <row r="135" spans="2:65" s="1" customFormat="1" ht="24" customHeight="1" x14ac:dyDescent="0.2">
      <c r="B135" s="126"/>
      <c r="C135" s="127" t="s">
        <v>147</v>
      </c>
      <c r="D135" s="127" t="s">
        <v>121</v>
      </c>
      <c r="E135" s="128" t="s">
        <v>287</v>
      </c>
      <c r="F135" s="129" t="s">
        <v>288</v>
      </c>
      <c r="G135" s="130" t="s">
        <v>233</v>
      </c>
      <c r="H135" s="131">
        <v>35</v>
      </c>
      <c r="I135" s="131">
        <v>0</v>
      </c>
      <c r="J135" s="131">
        <v>0</v>
      </c>
      <c r="K135" s="131">
        <f t="shared" ref="K135:K140" si="1">ROUND(P135*H135,3)</f>
        <v>0</v>
      </c>
      <c r="L135" s="132"/>
      <c r="M135" s="24"/>
      <c r="N135" s="133" t="s">
        <v>1</v>
      </c>
      <c r="O135" s="134" t="s">
        <v>35</v>
      </c>
      <c r="P135" s="135">
        <f t="shared" ref="P135:P140" si="2">I135+J135</f>
        <v>0</v>
      </c>
      <c r="Q135" s="135">
        <f t="shared" ref="Q135:Q140" si="3">ROUND(I135*H135,3)</f>
        <v>0</v>
      </c>
      <c r="R135" s="135">
        <f t="shared" ref="R135:R140" si="4">ROUND(J135*H135,3)</f>
        <v>0</v>
      </c>
      <c r="S135" s="136">
        <v>0.32</v>
      </c>
      <c r="T135" s="136">
        <f t="shared" ref="T135:T140" si="5">S135*H135</f>
        <v>11.200000000000001</v>
      </c>
      <c r="U135" s="136">
        <v>0.206242008</v>
      </c>
      <c r="V135" s="136">
        <f t="shared" ref="V135:V140" si="6">U135*H135</f>
        <v>7.21847028</v>
      </c>
      <c r="W135" s="136">
        <v>0</v>
      </c>
      <c r="X135" s="137">
        <f t="shared" ref="X135:X140" si="7">W135*H135</f>
        <v>0</v>
      </c>
      <c r="AR135" s="138" t="s">
        <v>125</v>
      </c>
      <c r="AT135" s="138" t="s">
        <v>121</v>
      </c>
      <c r="AU135" s="138" t="s">
        <v>126</v>
      </c>
      <c r="AY135" s="13" t="s">
        <v>119</v>
      </c>
      <c r="BE135" s="139">
        <f t="shared" ref="BE135:BE140" si="8">IF(O135="základná",K135,0)</f>
        <v>0</v>
      </c>
      <c r="BF135" s="139">
        <f t="shared" ref="BF135:BF140" si="9">IF(O135="znížená",K135,0)</f>
        <v>0</v>
      </c>
      <c r="BG135" s="139">
        <f t="shared" ref="BG135:BG140" si="10">IF(O135="zákl. prenesená",K135,0)</f>
        <v>0</v>
      </c>
      <c r="BH135" s="139">
        <f t="shared" ref="BH135:BH140" si="11">IF(O135="zníž. prenesená",K135,0)</f>
        <v>0</v>
      </c>
      <c r="BI135" s="139">
        <f t="shared" ref="BI135:BI140" si="12">IF(O135="nulová",K135,0)</f>
        <v>0</v>
      </c>
      <c r="BJ135" s="13" t="s">
        <v>126</v>
      </c>
      <c r="BK135" s="140">
        <f t="shared" ref="BK135:BK140" si="13">ROUND(P135*H135,3)</f>
        <v>0</v>
      </c>
      <c r="BL135" s="13" t="s">
        <v>125</v>
      </c>
      <c r="BM135" s="138" t="s">
        <v>289</v>
      </c>
    </row>
    <row r="136" spans="2:65" s="1" customFormat="1" ht="16.5" customHeight="1" x14ac:dyDescent="0.2">
      <c r="B136" s="126"/>
      <c r="C136" s="141" t="s">
        <v>150</v>
      </c>
      <c r="D136" s="141" t="s">
        <v>158</v>
      </c>
      <c r="E136" s="142" t="s">
        <v>290</v>
      </c>
      <c r="F136" s="143" t="s">
        <v>291</v>
      </c>
      <c r="G136" s="144" t="s">
        <v>192</v>
      </c>
      <c r="H136" s="145">
        <v>35.35</v>
      </c>
      <c r="I136" s="145">
        <v>0</v>
      </c>
      <c r="J136" s="146"/>
      <c r="K136" s="145">
        <f t="shared" si="1"/>
        <v>0</v>
      </c>
      <c r="L136" s="146"/>
      <c r="M136" s="147"/>
      <c r="N136" s="148" t="s">
        <v>1</v>
      </c>
      <c r="O136" s="134" t="s">
        <v>35</v>
      </c>
      <c r="P136" s="135">
        <f t="shared" si="2"/>
        <v>0</v>
      </c>
      <c r="Q136" s="135">
        <f t="shared" si="3"/>
        <v>0</v>
      </c>
      <c r="R136" s="135">
        <f t="shared" si="4"/>
        <v>0</v>
      </c>
      <c r="S136" s="136">
        <v>0</v>
      </c>
      <c r="T136" s="136">
        <f t="shared" si="5"/>
        <v>0</v>
      </c>
      <c r="U136" s="136">
        <v>6.5000000000000002E-2</v>
      </c>
      <c r="V136" s="136">
        <f t="shared" si="6"/>
        <v>2.2977500000000002</v>
      </c>
      <c r="W136" s="136">
        <v>0</v>
      </c>
      <c r="X136" s="137">
        <f t="shared" si="7"/>
        <v>0</v>
      </c>
      <c r="AR136" s="138" t="s">
        <v>147</v>
      </c>
      <c r="AT136" s="138" t="s">
        <v>158</v>
      </c>
      <c r="AU136" s="138" t="s">
        <v>126</v>
      </c>
      <c r="AY136" s="13" t="s">
        <v>119</v>
      </c>
      <c r="BE136" s="139">
        <f t="shared" si="8"/>
        <v>0</v>
      </c>
      <c r="BF136" s="139">
        <f t="shared" si="9"/>
        <v>0</v>
      </c>
      <c r="BG136" s="139">
        <f t="shared" si="10"/>
        <v>0</v>
      </c>
      <c r="BH136" s="139">
        <f t="shared" si="11"/>
        <v>0</v>
      </c>
      <c r="BI136" s="139">
        <f t="shared" si="12"/>
        <v>0</v>
      </c>
      <c r="BJ136" s="13" t="s">
        <v>126</v>
      </c>
      <c r="BK136" s="140">
        <f t="shared" si="13"/>
        <v>0</v>
      </c>
      <c r="BL136" s="13" t="s">
        <v>125</v>
      </c>
      <c r="BM136" s="138" t="s">
        <v>292</v>
      </c>
    </row>
    <row r="137" spans="2:65" s="1" customFormat="1" ht="24" customHeight="1" x14ac:dyDescent="0.2">
      <c r="B137" s="126"/>
      <c r="C137" s="127" t="s">
        <v>153</v>
      </c>
      <c r="D137" s="127" t="s">
        <v>121</v>
      </c>
      <c r="E137" s="128" t="s">
        <v>293</v>
      </c>
      <c r="F137" s="129" t="s">
        <v>294</v>
      </c>
      <c r="G137" s="130" t="s">
        <v>233</v>
      </c>
      <c r="H137" s="131">
        <v>116.67</v>
      </c>
      <c r="I137" s="131">
        <v>0</v>
      </c>
      <c r="J137" s="131">
        <v>0</v>
      </c>
      <c r="K137" s="131">
        <f t="shared" si="1"/>
        <v>0</v>
      </c>
      <c r="L137" s="132"/>
      <c r="M137" s="24"/>
      <c r="N137" s="133" t="s">
        <v>1</v>
      </c>
      <c r="O137" s="134" t="s">
        <v>35</v>
      </c>
      <c r="P137" s="135">
        <f t="shared" si="2"/>
        <v>0</v>
      </c>
      <c r="Q137" s="135">
        <f t="shared" si="3"/>
        <v>0</v>
      </c>
      <c r="R137" s="135">
        <f t="shared" si="4"/>
        <v>0</v>
      </c>
      <c r="S137" s="136">
        <v>0.27</v>
      </c>
      <c r="T137" s="136">
        <f t="shared" si="5"/>
        <v>31.500900000000001</v>
      </c>
      <c r="U137" s="136">
        <v>0.151130352</v>
      </c>
      <c r="V137" s="136">
        <f t="shared" si="6"/>
        <v>17.632378167839999</v>
      </c>
      <c r="W137" s="136">
        <v>0</v>
      </c>
      <c r="X137" s="137">
        <f t="shared" si="7"/>
        <v>0</v>
      </c>
      <c r="AR137" s="138" t="s">
        <v>125</v>
      </c>
      <c r="AT137" s="138" t="s">
        <v>121</v>
      </c>
      <c r="AU137" s="138" t="s">
        <v>126</v>
      </c>
      <c r="AY137" s="13" t="s">
        <v>119</v>
      </c>
      <c r="BE137" s="139">
        <f t="shared" si="8"/>
        <v>0</v>
      </c>
      <c r="BF137" s="139">
        <f t="shared" si="9"/>
        <v>0</v>
      </c>
      <c r="BG137" s="139">
        <f t="shared" si="10"/>
        <v>0</v>
      </c>
      <c r="BH137" s="139">
        <f t="shared" si="11"/>
        <v>0</v>
      </c>
      <c r="BI137" s="139">
        <f t="shared" si="12"/>
        <v>0</v>
      </c>
      <c r="BJ137" s="13" t="s">
        <v>126</v>
      </c>
      <c r="BK137" s="140">
        <f t="shared" si="13"/>
        <v>0</v>
      </c>
      <c r="BL137" s="13" t="s">
        <v>125</v>
      </c>
      <c r="BM137" s="138" t="s">
        <v>295</v>
      </c>
    </row>
    <row r="138" spans="2:65" s="1" customFormat="1" ht="16.5" customHeight="1" x14ac:dyDescent="0.2">
      <c r="B138" s="126"/>
      <c r="C138" s="141" t="s">
        <v>157</v>
      </c>
      <c r="D138" s="141" t="s">
        <v>158</v>
      </c>
      <c r="E138" s="142" t="s">
        <v>296</v>
      </c>
      <c r="F138" s="143" t="s">
        <v>297</v>
      </c>
      <c r="G138" s="144" t="s">
        <v>192</v>
      </c>
      <c r="H138" s="145">
        <v>117.837</v>
      </c>
      <c r="I138" s="145">
        <v>0</v>
      </c>
      <c r="J138" s="146"/>
      <c r="K138" s="145">
        <f t="shared" si="1"/>
        <v>0</v>
      </c>
      <c r="L138" s="146"/>
      <c r="M138" s="147"/>
      <c r="N138" s="148" t="s">
        <v>1</v>
      </c>
      <c r="O138" s="134" t="s">
        <v>35</v>
      </c>
      <c r="P138" s="135">
        <f t="shared" si="2"/>
        <v>0</v>
      </c>
      <c r="Q138" s="135">
        <f t="shared" si="3"/>
        <v>0</v>
      </c>
      <c r="R138" s="135">
        <f t="shared" si="4"/>
        <v>0</v>
      </c>
      <c r="S138" s="136">
        <v>0</v>
      </c>
      <c r="T138" s="136">
        <f t="shared" si="5"/>
        <v>0</v>
      </c>
      <c r="U138" s="136">
        <v>4.8000000000000001E-2</v>
      </c>
      <c r="V138" s="136">
        <f t="shared" si="6"/>
        <v>5.6561760000000003</v>
      </c>
      <c r="W138" s="136">
        <v>0</v>
      </c>
      <c r="X138" s="137">
        <f t="shared" si="7"/>
        <v>0</v>
      </c>
      <c r="AR138" s="138" t="s">
        <v>147</v>
      </c>
      <c r="AT138" s="138" t="s">
        <v>158</v>
      </c>
      <c r="AU138" s="138" t="s">
        <v>126</v>
      </c>
      <c r="AY138" s="13" t="s">
        <v>119</v>
      </c>
      <c r="BE138" s="139">
        <f t="shared" si="8"/>
        <v>0</v>
      </c>
      <c r="BF138" s="139">
        <f t="shared" si="9"/>
        <v>0</v>
      </c>
      <c r="BG138" s="139">
        <f t="shared" si="10"/>
        <v>0</v>
      </c>
      <c r="BH138" s="139">
        <f t="shared" si="11"/>
        <v>0</v>
      </c>
      <c r="BI138" s="139">
        <f t="shared" si="12"/>
        <v>0</v>
      </c>
      <c r="BJ138" s="13" t="s">
        <v>126</v>
      </c>
      <c r="BK138" s="140">
        <f t="shared" si="13"/>
        <v>0</v>
      </c>
      <c r="BL138" s="13" t="s">
        <v>125</v>
      </c>
      <c r="BM138" s="138" t="s">
        <v>298</v>
      </c>
    </row>
    <row r="139" spans="2:65" s="1" customFormat="1" ht="16.5" customHeight="1" x14ac:dyDescent="0.2">
      <c r="B139" s="126"/>
      <c r="C139" s="127" t="s">
        <v>162</v>
      </c>
      <c r="D139" s="127" t="s">
        <v>121</v>
      </c>
      <c r="E139" s="128" t="s">
        <v>231</v>
      </c>
      <c r="F139" s="129" t="s">
        <v>232</v>
      </c>
      <c r="G139" s="130" t="s">
        <v>233</v>
      </c>
      <c r="H139" s="131">
        <v>231.4</v>
      </c>
      <c r="I139" s="131">
        <v>0</v>
      </c>
      <c r="J139" s="131">
        <v>0</v>
      </c>
      <c r="K139" s="131">
        <f t="shared" si="1"/>
        <v>0</v>
      </c>
      <c r="L139" s="132"/>
      <c r="M139" s="24"/>
      <c r="N139" s="133" t="s">
        <v>1</v>
      </c>
      <c r="O139" s="134" t="s">
        <v>35</v>
      </c>
      <c r="P139" s="135">
        <f t="shared" si="2"/>
        <v>0</v>
      </c>
      <c r="Q139" s="135">
        <f t="shared" si="3"/>
        <v>0</v>
      </c>
      <c r="R139" s="135">
        <f t="shared" si="4"/>
        <v>0</v>
      </c>
      <c r="S139" s="136">
        <v>7.0000000000000007E-2</v>
      </c>
      <c r="T139" s="136">
        <f t="shared" si="5"/>
        <v>16.198</v>
      </c>
      <c r="U139" s="136">
        <v>1.0000000000000001E-5</v>
      </c>
      <c r="V139" s="136">
        <f t="shared" si="6"/>
        <v>2.3140000000000001E-3</v>
      </c>
      <c r="W139" s="136">
        <v>0</v>
      </c>
      <c r="X139" s="137">
        <f t="shared" si="7"/>
        <v>0</v>
      </c>
      <c r="AR139" s="138" t="s">
        <v>125</v>
      </c>
      <c r="AT139" s="138" t="s">
        <v>121</v>
      </c>
      <c r="AU139" s="138" t="s">
        <v>126</v>
      </c>
      <c r="AY139" s="13" t="s">
        <v>119</v>
      </c>
      <c r="BE139" s="139">
        <f t="shared" si="8"/>
        <v>0</v>
      </c>
      <c r="BF139" s="139">
        <f t="shared" si="9"/>
        <v>0</v>
      </c>
      <c r="BG139" s="139">
        <f t="shared" si="10"/>
        <v>0</v>
      </c>
      <c r="BH139" s="139">
        <f t="shared" si="11"/>
        <v>0</v>
      </c>
      <c r="BI139" s="139">
        <f t="shared" si="12"/>
        <v>0</v>
      </c>
      <c r="BJ139" s="13" t="s">
        <v>126</v>
      </c>
      <c r="BK139" s="140">
        <f t="shared" si="13"/>
        <v>0</v>
      </c>
      <c r="BL139" s="13" t="s">
        <v>125</v>
      </c>
      <c r="BM139" s="138" t="s">
        <v>299</v>
      </c>
    </row>
    <row r="140" spans="2:65" s="1" customFormat="1" ht="24" customHeight="1" x14ac:dyDescent="0.2">
      <c r="B140" s="126"/>
      <c r="C140" s="127" t="s">
        <v>165</v>
      </c>
      <c r="D140" s="127" t="s">
        <v>121</v>
      </c>
      <c r="E140" s="128" t="s">
        <v>236</v>
      </c>
      <c r="F140" s="129" t="s">
        <v>237</v>
      </c>
      <c r="G140" s="130" t="s">
        <v>233</v>
      </c>
      <c r="H140" s="131">
        <v>231.4</v>
      </c>
      <c r="I140" s="131">
        <v>0</v>
      </c>
      <c r="J140" s="131">
        <v>0</v>
      </c>
      <c r="K140" s="131">
        <f t="shared" si="1"/>
        <v>0</v>
      </c>
      <c r="L140" s="132"/>
      <c r="M140" s="24"/>
      <c r="N140" s="133" t="s">
        <v>1</v>
      </c>
      <c r="O140" s="134" t="s">
        <v>35</v>
      </c>
      <c r="P140" s="135">
        <f t="shared" si="2"/>
        <v>0</v>
      </c>
      <c r="Q140" s="135">
        <f t="shared" si="3"/>
        <v>0</v>
      </c>
      <c r="R140" s="135">
        <f t="shared" si="4"/>
        <v>0</v>
      </c>
      <c r="S140" s="136">
        <v>0.03</v>
      </c>
      <c r="T140" s="136">
        <f t="shared" si="5"/>
        <v>6.9420000000000002</v>
      </c>
      <c r="U140" s="136">
        <v>2.02E-5</v>
      </c>
      <c r="V140" s="136">
        <f t="shared" si="6"/>
        <v>4.6742800000000003E-3</v>
      </c>
      <c r="W140" s="136">
        <v>0</v>
      </c>
      <c r="X140" s="137">
        <f t="shared" si="7"/>
        <v>0</v>
      </c>
      <c r="AR140" s="138" t="s">
        <v>125</v>
      </c>
      <c r="AT140" s="138" t="s">
        <v>121</v>
      </c>
      <c r="AU140" s="138" t="s">
        <v>126</v>
      </c>
      <c r="AY140" s="13" t="s">
        <v>119</v>
      </c>
      <c r="BE140" s="139">
        <f t="shared" si="8"/>
        <v>0</v>
      </c>
      <c r="BF140" s="139">
        <f t="shared" si="9"/>
        <v>0</v>
      </c>
      <c r="BG140" s="139">
        <f t="shared" si="10"/>
        <v>0</v>
      </c>
      <c r="BH140" s="139">
        <f t="shared" si="11"/>
        <v>0</v>
      </c>
      <c r="BI140" s="139">
        <f t="shared" si="12"/>
        <v>0</v>
      </c>
      <c r="BJ140" s="13" t="s">
        <v>126</v>
      </c>
      <c r="BK140" s="140">
        <f t="shared" si="13"/>
        <v>0</v>
      </c>
      <c r="BL140" s="13" t="s">
        <v>125</v>
      </c>
      <c r="BM140" s="138" t="s">
        <v>300</v>
      </c>
    </row>
    <row r="141" spans="2:65" s="11" customFormat="1" ht="22.9" customHeight="1" x14ac:dyDescent="0.2">
      <c r="B141" s="114"/>
      <c r="D141" s="115" t="s">
        <v>70</v>
      </c>
      <c r="E141" s="124" t="s">
        <v>260</v>
      </c>
      <c r="F141" s="124" t="s">
        <v>261</v>
      </c>
      <c r="K141" s="125">
        <f>BK141</f>
        <v>0</v>
      </c>
      <c r="M141" s="114"/>
      <c r="N141" s="118"/>
      <c r="Q141" s="119">
        <f>Q142</f>
        <v>0</v>
      </c>
      <c r="R141" s="119">
        <f>R142</f>
        <v>0</v>
      </c>
      <c r="T141" s="120">
        <f>T142</f>
        <v>0</v>
      </c>
      <c r="V141" s="120">
        <f>V142</f>
        <v>0</v>
      </c>
      <c r="X141" s="121">
        <f>X142</f>
        <v>0</v>
      </c>
      <c r="AR141" s="115" t="s">
        <v>76</v>
      </c>
      <c r="AT141" s="122" t="s">
        <v>70</v>
      </c>
      <c r="AU141" s="122" t="s">
        <v>76</v>
      </c>
      <c r="AY141" s="115" t="s">
        <v>119</v>
      </c>
      <c r="BK141" s="123">
        <f>BK142</f>
        <v>0</v>
      </c>
    </row>
    <row r="142" spans="2:65" s="1" customFormat="1" ht="24" customHeight="1" x14ac:dyDescent="0.2">
      <c r="B142" s="126"/>
      <c r="C142" s="127" t="s">
        <v>168</v>
      </c>
      <c r="D142" s="127" t="s">
        <v>121</v>
      </c>
      <c r="E142" s="128" t="s">
        <v>301</v>
      </c>
      <c r="F142" s="129" t="s">
        <v>395</v>
      </c>
      <c r="G142" s="130" t="s">
        <v>170</v>
      </c>
      <c r="H142" s="131">
        <v>0</v>
      </c>
      <c r="I142" s="131">
        <v>0</v>
      </c>
      <c r="J142" s="131">
        <v>0</v>
      </c>
      <c r="K142" s="131">
        <f>ROUND(P142*H142,3)</f>
        <v>0</v>
      </c>
      <c r="L142" s="132"/>
      <c r="M142" s="24"/>
      <c r="N142" s="149" t="s">
        <v>1</v>
      </c>
      <c r="O142" s="150" t="s">
        <v>35</v>
      </c>
      <c r="P142" s="151">
        <f>I142+J142</f>
        <v>0</v>
      </c>
      <c r="Q142" s="151">
        <f>ROUND(I142*H142,3)</f>
        <v>0</v>
      </c>
      <c r="R142" s="151">
        <f>ROUND(J142*H142,3)</f>
        <v>0</v>
      </c>
      <c r="S142" s="152">
        <v>0.03</v>
      </c>
      <c r="T142" s="152">
        <f>S142*H142</f>
        <v>0</v>
      </c>
      <c r="U142" s="152">
        <v>0</v>
      </c>
      <c r="V142" s="152">
        <f>U142*H142</f>
        <v>0</v>
      </c>
      <c r="W142" s="152">
        <v>0</v>
      </c>
      <c r="X142" s="153">
        <f>W142*H142</f>
        <v>0</v>
      </c>
      <c r="AR142" s="138" t="s">
        <v>125</v>
      </c>
      <c r="AT142" s="138" t="s">
        <v>121</v>
      </c>
      <c r="AU142" s="138" t="s">
        <v>126</v>
      </c>
      <c r="AY142" s="13" t="s">
        <v>119</v>
      </c>
      <c r="BE142" s="139">
        <f>IF(O142="základná",K142,0)</f>
        <v>0</v>
      </c>
      <c r="BF142" s="139">
        <f>IF(O142="znížená",K142,0)</f>
        <v>0</v>
      </c>
      <c r="BG142" s="139">
        <f>IF(O142="zákl. prenesená",K142,0)</f>
        <v>0</v>
      </c>
      <c r="BH142" s="139">
        <f>IF(O142="zníž. prenesená",K142,0)</f>
        <v>0</v>
      </c>
      <c r="BI142" s="139">
        <f>IF(O142="nulová",K142,0)</f>
        <v>0</v>
      </c>
      <c r="BJ142" s="13" t="s">
        <v>126</v>
      </c>
      <c r="BK142" s="140">
        <f>ROUND(P142*H142,3)</f>
        <v>0</v>
      </c>
      <c r="BL142" s="13" t="s">
        <v>125</v>
      </c>
      <c r="BM142" s="138" t="s">
        <v>302</v>
      </c>
    </row>
    <row r="143" spans="2:65" s="1" customFormat="1" ht="6.95" customHeight="1" x14ac:dyDescent="0.2">
      <c r="B143" s="36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24"/>
    </row>
  </sheetData>
  <autoFilter ref="C121:L142" xr:uid="{00000000-0009-0000-0000-000002000000}"/>
  <mergeCells count="14">
    <mergeCell ref="E85:H85"/>
    <mergeCell ref="H48:J48"/>
    <mergeCell ref="J91:K91"/>
    <mergeCell ref="J92:K92"/>
    <mergeCell ref="M2:Z2"/>
    <mergeCell ref="E7:H7"/>
    <mergeCell ref="E9:H9"/>
    <mergeCell ref="E18:H18"/>
    <mergeCell ref="E27:H27"/>
    <mergeCell ref="J118:K118"/>
    <mergeCell ref="J119:K119"/>
    <mergeCell ref="E87:H87"/>
    <mergeCell ref="E112:H112"/>
    <mergeCell ref="E114:H114"/>
  </mergeCells>
  <pageMargins left="0.39374999999999999" right="0.39374999999999999" top="0.39374999999999999" bottom="0.39374999999999999" header="0" footer="0"/>
  <pageSetup paperSize="9" scale="85" fitToHeight="100" orientation="landscape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view="pageBreakPreview" topLeftCell="G15" zoomScaleNormal="100" zoomScaleSheetLayoutView="100" workbookViewId="0">
      <selection activeCell="J85" sqref="J85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" customWidth="1"/>
    <col min="8" max="8" width="11.5" customWidth="1"/>
    <col min="9" max="11" width="20.1640625" customWidth="1"/>
    <col min="12" max="12" width="15.5" hidden="1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M2" s="175" t="s">
        <v>6</v>
      </c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T2" s="13" t="s">
        <v>83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71</v>
      </c>
    </row>
    <row r="4" spans="2:46" ht="24.95" customHeight="1" x14ac:dyDescent="0.2">
      <c r="B4" s="16"/>
      <c r="D4" s="17" t="s">
        <v>84</v>
      </c>
      <c r="M4" s="16"/>
      <c r="N4" s="79" t="s">
        <v>10</v>
      </c>
      <c r="AT4" s="13" t="s">
        <v>3</v>
      </c>
    </row>
    <row r="5" spans="2:46" ht="6.95" customHeight="1" x14ac:dyDescent="0.2">
      <c r="B5" s="16"/>
      <c r="M5" s="16"/>
    </row>
    <row r="6" spans="2:46" ht="12" customHeight="1" x14ac:dyDescent="0.2">
      <c r="B6" s="16"/>
      <c r="D6" s="22" t="s">
        <v>13</v>
      </c>
      <c r="M6" s="16"/>
    </row>
    <row r="7" spans="2:46" ht="16.5" customHeight="1" x14ac:dyDescent="0.2">
      <c r="B7" s="16"/>
      <c r="E7" s="195" t="str">
        <f>'Rekapitulácia stavby'!K6</f>
        <v>Betónový nadzemný zásobník siláže - PD Bzince pod Javorinou VV</v>
      </c>
      <c r="F7" s="196"/>
      <c r="G7" s="196"/>
      <c r="H7" s="196"/>
      <c r="M7" s="16"/>
    </row>
    <row r="8" spans="2:46" s="1" customFormat="1" ht="12" customHeight="1" x14ac:dyDescent="0.2">
      <c r="B8" s="24"/>
      <c r="D8" s="22" t="s">
        <v>265</v>
      </c>
      <c r="M8" s="24"/>
    </row>
    <row r="9" spans="2:46" s="1" customFormat="1" ht="16.5" customHeight="1" x14ac:dyDescent="0.2">
      <c r="B9" s="24"/>
      <c r="E9" s="188" t="s">
        <v>303</v>
      </c>
      <c r="F9" s="194"/>
      <c r="G9" s="194"/>
      <c r="H9" s="194"/>
      <c r="M9" s="24"/>
    </row>
    <row r="10" spans="2:46" s="1" customFormat="1" x14ac:dyDescent="0.2">
      <c r="B10" s="24"/>
      <c r="M10" s="24"/>
    </row>
    <row r="11" spans="2:46" s="1" customFormat="1" ht="12" customHeight="1" x14ac:dyDescent="0.2">
      <c r="B11" s="24"/>
      <c r="D11" s="22" t="s">
        <v>15</v>
      </c>
      <c r="F11" s="20" t="s">
        <v>1</v>
      </c>
      <c r="I11" s="22" t="s">
        <v>16</v>
      </c>
      <c r="J11" s="20" t="s">
        <v>1</v>
      </c>
      <c r="M11" s="24"/>
    </row>
    <row r="12" spans="2:46" s="1" customFormat="1" ht="12" customHeight="1" x14ac:dyDescent="0.2">
      <c r="B12" s="24"/>
      <c r="D12" s="22" t="s">
        <v>17</v>
      </c>
      <c r="F12" s="20" t="s">
        <v>18</v>
      </c>
      <c r="I12" s="22" t="s">
        <v>19</v>
      </c>
      <c r="J12" s="44">
        <f>'Rekapitulácia stavby'!AN8</f>
        <v>45776</v>
      </c>
      <c r="M12" s="24"/>
    </row>
    <row r="13" spans="2:46" s="1" customFormat="1" ht="10.9" customHeight="1" x14ac:dyDescent="0.2">
      <c r="B13" s="24"/>
      <c r="M13" s="24"/>
    </row>
    <row r="14" spans="2:46" s="1" customFormat="1" ht="12" customHeight="1" x14ac:dyDescent="0.2">
      <c r="B14" s="24"/>
      <c r="D14" s="22" t="s">
        <v>20</v>
      </c>
      <c r="I14" s="22" t="s">
        <v>21</v>
      </c>
      <c r="J14" s="20">
        <f>IF('Rekapitulácia stavby'!AN10="","",'Rekapitulácia stavby'!AN10)</f>
        <v>206784</v>
      </c>
      <c r="M14" s="24"/>
    </row>
    <row r="15" spans="2:46" s="1" customFormat="1" ht="18" customHeight="1" x14ac:dyDescent="0.2">
      <c r="B15" s="24"/>
      <c r="E15" s="20" t="str">
        <f>IF('Rekapitulácia stavby'!E11="","",'Rekapitulácia stavby'!E11)</f>
        <v xml:space="preserve"> </v>
      </c>
      <c r="F15" s="156" t="s">
        <v>406</v>
      </c>
      <c r="I15" s="22" t="s">
        <v>23</v>
      </c>
      <c r="J15" s="20" t="str">
        <f>IF('Rekapitulácia stavby'!AN11="","",'Rekapitulácia stavby'!AN11)</f>
        <v>SK2020382232</v>
      </c>
      <c r="M15" s="24"/>
    </row>
    <row r="16" spans="2:46" s="1" customFormat="1" ht="6.95" customHeight="1" x14ac:dyDescent="0.2">
      <c r="B16" s="24"/>
      <c r="M16" s="24"/>
    </row>
    <row r="17" spans="2:13" s="1" customFormat="1" ht="12" customHeight="1" x14ac:dyDescent="0.2">
      <c r="B17" s="24"/>
      <c r="D17" s="22" t="s">
        <v>24</v>
      </c>
      <c r="I17" s="22" t="s">
        <v>21</v>
      </c>
      <c r="J17" s="20" t="str">
        <f>'Rekapitulácia stavby'!AN13</f>
        <v/>
      </c>
      <c r="M17" s="24"/>
    </row>
    <row r="18" spans="2:13" s="1" customFormat="1" ht="18" customHeight="1" x14ac:dyDescent="0.2">
      <c r="B18" s="24"/>
      <c r="E18" s="172" t="str">
        <f>'Rekapitulácia stavby'!E14</f>
        <v xml:space="preserve"> </v>
      </c>
      <c r="F18" s="172"/>
      <c r="G18" s="172"/>
      <c r="H18" s="172"/>
      <c r="I18" s="22" t="s">
        <v>23</v>
      </c>
      <c r="J18" s="20" t="str">
        <f>'Rekapitulácia stavby'!AN14</f>
        <v/>
      </c>
      <c r="M18" s="24"/>
    </row>
    <row r="19" spans="2:13" s="1" customFormat="1" ht="6.95" customHeight="1" x14ac:dyDescent="0.2">
      <c r="B19" s="24"/>
      <c r="M19" s="24"/>
    </row>
    <row r="20" spans="2:13" s="1" customFormat="1" ht="12" customHeight="1" x14ac:dyDescent="0.2">
      <c r="B20" s="24"/>
      <c r="D20" s="22" t="s">
        <v>25</v>
      </c>
      <c r="I20" s="22" t="s">
        <v>21</v>
      </c>
      <c r="J20" s="20">
        <f>IF('Rekapitulácia stavby'!AN16="","",'Rekapitulácia stavby'!AN16)</f>
        <v>43961916</v>
      </c>
      <c r="M20" s="24"/>
    </row>
    <row r="21" spans="2:13" s="1" customFormat="1" ht="18" customHeight="1" x14ac:dyDescent="0.2">
      <c r="B21" s="24"/>
      <c r="E21" s="20" t="str">
        <f>IF('Rekapitulácia stavby'!E17="","",'Rekapitulácia stavby'!E17)</f>
        <v xml:space="preserve"> </v>
      </c>
      <c r="F21" s="156" t="s">
        <v>407</v>
      </c>
      <c r="I21" s="22" t="s">
        <v>23</v>
      </c>
      <c r="J21" s="20" t="str">
        <f>IF('Rekapitulácia stavby'!AN17="","",'Rekapitulácia stavby'!AN17)</f>
        <v>SK2022562905</v>
      </c>
      <c r="M21" s="24"/>
    </row>
    <row r="22" spans="2:13" s="1" customFormat="1" ht="6.95" customHeight="1" x14ac:dyDescent="0.2">
      <c r="B22" s="24"/>
      <c r="M22" s="24"/>
    </row>
    <row r="23" spans="2:13" s="1" customFormat="1" ht="12" customHeight="1" x14ac:dyDescent="0.2">
      <c r="B23" s="24"/>
      <c r="D23" s="22" t="s">
        <v>27</v>
      </c>
      <c r="I23" s="22" t="s">
        <v>21</v>
      </c>
      <c r="J23" s="20">
        <f>IF('Rekapitulácia stavby'!AN19="","",'Rekapitulácia stavby'!AN19)</f>
        <v>43961916</v>
      </c>
      <c r="M23" s="24"/>
    </row>
    <row r="24" spans="2:13" s="1" customFormat="1" ht="18" customHeight="1" x14ac:dyDescent="0.2">
      <c r="B24" s="24"/>
      <c r="E24" s="20" t="str">
        <f>IF('Rekapitulácia stavby'!E20="","",'Rekapitulácia stavby'!E20)</f>
        <v xml:space="preserve"> </v>
      </c>
      <c r="F24" s="156" t="s">
        <v>407</v>
      </c>
      <c r="I24" s="22" t="s">
        <v>23</v>
      </c>
      <c r="J24" s="20" t="str">
        <f>IF('Rekapitulácia stavby'!AN20="","",'Rekapitulácia stavby'!AN20)</f>
        <v>SK2022562905</v>
      </c>
      <c r="M24" s="24"/>
    </row>
    <row r="25" spans="2:13" s="1" customFormat="1" ht="6.95" customHeight="1" x14ac:dyDescent="0.2">
      <c r="B25" s="24"/>
      <c r="M25" s="24"/>
    </row>
    <row r="26" spans="2:13" s="1" customFormat="1" ht="12" customHeight="1" x14ac:dyDescent="0.2">
      <c r="B26" s="24"/>
      <c r="D26" s="22" t="s">
        <v>28</v>
      </c>
      <c r="M26" s="24"/>
    </row>
    <row r="27" spans="2:13" s="7" customFormat="1" ht="16.5" customHeight="1" x14ac:dyDescent="0.2">
      <c r="B27" s="80"/>
      <c r="E27" s="169" t="s">
        <v>1</v>
      </c>
      <c r="F27" s="169"/>
      <c r="G27" s="169"/>
      <c r="H27" s="169"/>
      <c r="M27" s="80"/>
    </row>
    <row r="28" spans="2:13" s="1" customFormat="1" ht="6.95" customHeight="1" x14ac:dyDescent="0.2">
      <c r="B28" s="24"/>
      <c r="M28" s="24"/>
    </row>
    <row r="29" spans="2:13" s="1" customFormat="1" ht="6.95" customHeight="1" x14ac:dyDescent="0.2">
      <c r="B29" s="24"/>
      <c r="D29" s="45"/>
      <c r="E29" s="45"/>
      <c r="F29" s="45"/>
      <c r="G29" s="45"/>
      <c r="H29" s="45"/>
      <c r="I29" s="45"/>
      <c r="J29" s="45"/>
      <c r="K29" s="45"/>
      <c r="L29" s="45"/>
      <c r="M29" s="24"/>
    </row>
    <row r="30" spans="2:13" s="1" customFormat="1" ht="12.75" x14ac:dyDescent="0.2">
      <c r="B30" s="24"/>
      <c r="E30" s="22" t="s">
        <v>85</v>
      </c>
      <c r="K30" s="81">
        <f>I96</f>
        <v>0</v>
      </c>
      <c r="M30" s="24"/>
    </row>
    <row r="31" spans="2:13" s="1" customFormat="1" ht="12.75" x14ac:dyDescent="0.2">
      <c r="B31" s="24"/>
      <c r="E31" s="22" t="s">
        <v>86</v>
      </c>
      <c r="K31" s="81">
        <f>J96</f>
        <v>0</v>
      </c>
      <c r="M31" s="24"/>
    </row>
    <row r="32" spans="2:13" s="1" customFormat="1" ht="25.35" customHeight="1" x14ac:dyDescent="0.2">
      <c r="B32" s="24"/>
      <c r="D32" s="82" t="s">
        <v>29</v>
      </c>
      <c r="K32" s="57">
        <f>ROUND(K123, 2)</f>
        <v>0</v>
      </c>
      <c r="M32" s="24"/>
    </row>
    <row r="33" spans="2:13" s="1" customFormat="1" ht="6.95" customHeight="1" x14ac:dyDescent="0.2">
      <c r="B33" s="24"/>
      <c r="D33" s="45"/>
      <c r="E33" s="45"/>
      <c r="F33" s="45"/>
      <c r="G33" s="45"/>
      <c r="H33" s="45"/>
      <c r="I33" s="45"/>
      <c r="J33" s="45"/>
      <c r="K33" s="45"/>
      <c r="L33" s="45"/>
      <c r="M33" s="24"/>
    </row>
    <row r="34" spans="2:13" s="1" customFormat="1" ht="14.45" customHeight="1" x14ac:dyDescent="0.2">
      <c r="B34" s="24"/>
      <c r="F34" s="27" t="s">
        <v>31</v>
      </c>
      <c r="I34" s="27" t="s">
        <v>30</v>
      </c>
      <c r="K34" s="27" t="s">
        <v>32</v>
      </c>
      <c r="M34" s="24"/>
    </row>
    <row r="35" spans="2:13" s="1" customFormat="1" ht="14.45" customHeight="1" x14ac:dyDescent="0.2">
      <c r="B35" s="24"/>
      <c r="D35" s="83" t="s">
        <v>33</v>
      </c>
      <c r="E35" s="22" t="s">
        <v>34</v>
      </c>
      <c r="F35" s="81">
        <f>ROUND((SUM(BE123:BE155)),  2)</f>
        <v>0</v>
      </c>
      <c r="I35" s="84">
        <v>0.23</v>
      </c>
      <c r="K35" s="81">
        <f>ROUND(((SUM(BE123:BE155))*I35),  2)</f>
        <v>0</v>
      </c>
      <c r="M35" s="24"/>
    </row>
    <row r="36" spans="2:13" s="1" customFormat="1" ht="14.45" customHeight="1" x14ac:dyDescent="0.2">
      <c r="B36" s="24"/>
      <c r="E36" s="22" t="s">
        <v>35</v>
      </c>
      <c r="F36" s="81">
        <f>ROUND((SUM(BF123:BF155)),  2)</f>
        <v>0</v>
      </c>
      <c r="I36" s="84">
        <v>0.23</v>
      </c>
      <c r="K36" s="81">
        <f>ROUND(((SUM(BF123:BF155))*I36),  2)</f>
        <v>0</v>
      </c>
      <c r="M36" s="24"/>
    </row>
    <row r="37" spans="2:13" s="1" customFormat="1" ht="14.45" hidden="1" customHeight="1" x14ac:dyDescent="0.2">
      <c r="B37" s="24"/>
      <c r="E37" s="22" t="s">
        <v>36</v>
      </c>
      <c r="F37" s="81">
        <f>ROUND((SUM(BG123:BG155)),  2)</f>
        <v>0</v>
      </c>
      <c r="I37" s="84">
        <v>0.23</v>
      </c>
      <c r="K37" s="81">
        <f>0</f>
        <v>0</v>
      </c>
      <c r="M37" s="24"/>
    </row>
    <row r="38" spans="2:13" s="1" customFormat="1" ht="14.45" hidden="1" customHeight="1" x14ac:dyDescent="0.2">
      <c r="B38" s="24"/>
      <c r="E38" s="22" t="s">
        <v>37</v>
      </c>
      <c r="F38" s="81">
        <f>ROUND((SUM(BH123:BH155)),  2)</f>
        <v>0</v>
      </c>
      <c r="I38" s="84">
        <v>0.23</v>
      </c>
      <c r="K38" s="81">
        <f>0</f>
        <v>0</v>
      </c>
      <c r="M38" s="24"/>
    </row>
    <row r="39" spans="2:13" s="1" customFormat="1" ht="14.45" hidden="1" customHeight="1" x14ac:dyDescent="0.2">
      <c r="B39" s="24"/>
      <c r="E39" s="22" t="s">
        <v>38</v>
      </c>
      <c r="F39" s="81">
        <f>ROUND((SUM(BI123:BI155)),  2)</f>
        <v>0</v>
      </c>
      <c r="I39" s="84">
        <v>0</v>
      </c>
      <c r="K39" s="81">
        <f>0</f>
        <v>0</v>
      </c>
      <c r="M39" s="24"/>
    </row>
    <row r="40" spans="2:13" s="1" customFormat="1" ht="6.95" customHeight="1" x14ac:dyDescent="0.2">
      <c r="B40" s="24"/>
      <c r="M40" s="24"/>
    </row>
    <row r="41" spans="2:13" s="1" customFormat="1" ht="25.35" customHeight="1" x14ac:dyDescent="0.2">
      <c r="B41" s="24"/>
      <c r="C41" s="85"/>
      <c r="D41" s="86" t="s">
        <v>39</v>
      </c>
      <c r="E41" s="48"/>
      <c r="F41" s="48"/>
      <c r="G41" s="87" t="s">
        <v>40</v>
      </c>
      <c r="H41" s="88" t="s">
        <v>41</v>
      </c>
      <c r="I41" s="48"/>
      <c r="J41" s="48"/>
      <c r="K41" s="89">
        <f>SUM(K32:K39)</f>
        <v>0</v>
      </c>
      <c r="L41" s="90"/>
      <c r="M41" s="24"/>
    </row>
    <row r="42" spans="2:13" s="1" customFormat="1" ht="14.45" customHeight="1" x14ac:dyDescent="0.2">
      <c r="B42" s="24"/>
      <c r="M42" s="24"/>
    </row>
    <row r="43" spans="2:13" ht="14.45" customHeight="1" x14ac:dyDescent="0.2">
      <c r="B43" s="16"/>
      <c r="M43" s="16"/>
    </row>
    <row r="44" spans="2:13" ht="14.45" customHeight="1" x14ac:dyDescent="0.2">
      <c r="B44" s="16"/>
      <c r="M44" s="16"/>
    </row>
    <row r="45" spans="2:13" ht="14.45" customHeight="1" x14ac:dyDescent="0.2">
      <c r="B45" s="16"/>
      <c r="M45" s="16"/>
    </row>
    <row r="46" spans="2:13" ht="14.45" customHeight="1" x14ac:dyDescent="0.2">
      <c r="B46" s="16"/>
      <c r="M46" s="16"/>
    </row>
    <row r="47" spans="2:13" ht="14.45" customHeight="1" x14ac:dyDescent="0.2">
      <c r="B47" s="16"/>
      <c r="M47" s="16"/>
    </row>
    <row r="48" spans="2:13" ht="14.45" customHeight="1" x14ac:dyDescent="0.2">
      <c r="B48" s="16"/>
      <c r="F48" s="157" t="s">
        <v>407</v>
      </c>
      <c r="I48" s="178" t="s">
        <v>407</v>
      </c>
      <c r="J48" s="178"/>
      <c r="K48" s="178"/>
      <c r="M48" s="16"/>
    </row>
    <row r="49" spans="2:13" ht="14.45" customHeight="1" x14ac:dyDescent="0.2">
      <c r="B49" s="16"/>
      <c r="M49" s="16"/>
    </row>
    <row r="50" spans="2:13" s="1" customFormat="1" ht="14.45" customHeight="1" x14ac:dyDescent="0.2">
      <c r="B50" s="24"/>
      <c r="D50" s="33" t="s">
        <v>42</v>
      </c>
      <c r="E50" s="34"/>
      <c r="F50" s="34"/>
      <c r="G50" s="33" t="s">
        <v>43</v>
      </c>
      <c r="H50" s="34"/>
      <c r="I50" s="34"/>
      <c r="J50" s="34"/>
      <c r="K50" s="34"/>
      <c r="L50" s="34"/>
      <c r="M50" s="24"/>
    </row>
    <row r="51" spans="2:13" x14ac:dyDescent="0.2">
      <c r="B51" s="16"/>
      <c r="M51" s="16"/>
    </row>
    <row r="52" spans="2:13" x14ac:dyDescent="0.2">
      <c r="B52" s="16"/>
      <c r="M52" s="16"/>
    </row>
    <row r="53" spans="2:13" x14ac:dyDescent="0.2">
      <c r="B53" s="16"/>
      <c r="M53" s="16"/>
    </row>
    <row r="54" spans="2:13" x14ac:dyDescent="0.2">
      <c r="B54" s="16"/>
      <c r="M54" s="16"/>
    </row>
    <row r="55" spans="2:13" x14ac:dyDescent="0.2">
      <c r="B55" s="16"/>
      <c r="M55" s="16"/>
    </row>
    <row r="56" spans="2:13" x14ac:dyDescent="0.2">
      <c r="B56" s="16"/>
      <c r="M56" s="16"/>
    </row>
    <row r="57" spans="2:13" x14ac:dyDescent="0.2">
      <c r="B57" s="16"/>
      <c r="M57" s="16"/>
    </row>
    <row r="58" spans="2:13" x14ac:dyDescent="0.2">
      <c r="B58" s="16"/>
      <c r="M58" s="16"/>
    </row>
    <row r="59" spans="2:13" x14ac:dyDescent="0.2">
      <c r="B59" s="16"/>
      <c r="M59" s="16"/>
    </row>
    <row r="60" spans="2:13" x14ac:dyDescent="0.2">
      <c r="B60" s="16"/>
      <c r="M60" s="16"/>
    </row>
    <row r="61" spans="2:13" s="1" customFormat="1" ht="12.75" x14ac:dyDescent="0.2">
      <c r="B61" s="24"/>
      <c r="D61" s="35" t="s">
        <v>44</v>
      </c>
      <c r="E61" s="26"/>
      <c r="F61" s="91" t="s">
        <v>45</v>
      </c>
      <c r="G61" s="35" t="s">
        <v>44</v>
      </c>
      <c r="H61" s="26"/>
      <c r="I61" s="26"/>
      <c r="J61" s="92" t="s">
        <v>45</v>
      </c>
      <c r="K61" s="26"/>
      <c r="L61" s="26"/>
      <c r="M61" s="24"/>
    </row>
    <row r="62" spans="2:13" x14ac:dyDescent="0.2">
      <c r="B62" s="16"/>
      <c r="M62" s="16"/>
    </row>
    <row r="63" spans="2:13" ht="12.75" x14ac:dyDescent="0.2">
      <c r="B63" s="16"/>
      <c r="F63" s="157" t="str">
        <f>F15</f>
        <v>Poľnohospodárske družstvo Bzince pod Javorinou  Ing. Daniel Laššák</v>
      </c>
      <c r="M63" s="16"/>
    </row>
    <row r="64" spans="2:13" x14ac:dyDescent="0.2">
      <c r="B64" s="16"/>
      <c r="M64" s="16"/>
    </row>
    <row r="65" spans="2:13" s="1" customFormat="1" ht="12.75" x14ac:dyDescent="0.2">
      <c r="B65" s="24"/>
      <c r="D65" s="33" t="s">
        <v>46</v>
      </c>
      <c r="E65" s="34"/>
      <c r="F65" s="34"/>
      <c r="G65" s="33" t="s">
        <v>47</v>
      </c>
      <c r="H65" s="34"/>
      <c r="I65" s="34"/>
      <c r="J65" s="34"/>
      <c r="K65" s="34"/>
      <c r="L65" s="34"/>
      <c r="M65" s="24"/>
    </row>
    <row r="66" spans="2:13" x14ac:dyDescent="0.2">
      <c r="B66" s="16"/>
      <c r="M66" s="16"/>
    </row>
    <row r="67" spans="2:13" x14ac:dyDescent="0.2">
      <c r="B67" s="16"/>
      <c r="M67" s="16"/>
    </row>
    <row r="68" spans="2:13" x14ac:dyDescent="0.2">
      <c r="B68" s="16"/>
      <c r="M68" s="16"/>
    </row>
    <row r="69" spans="2:13" x14ac:dyDescent="0.2">
      <c r="B69" s="16"/>
      <c r="M69" s="16"/>
    </row>
    <row r="70" spans="2:13" x14ac:dyDescent="0.2">
      <c r="B70" s="16"/>
      <c r="M70" s="16"/>
    </row>
    <row r="71" spans="2:13" x14ac:dyDescent="0.2">
      <c r="B71" s="16"/>
      <c r="M71" s="16"/>
    </row>
    <row r="72" spans="2:13" x14ac:dyDescent="0.2">
      <c r="B72" s="16"/>
      <c r="M72" s="16"/>
    </row>
    <row r="73" spans="2:13" x14ac:dyDescent="0.2">
      <c r="B73" s="16"/>
      <c r="M73" s="16"/>
    </row>
    <row r="74" spans="2:13" x14ac:dyDescent="0.2">
      <c r="B74" s="16"/>
      <c r="M74" s="16"/>
    </row>
    <row r="75" spans="2:13" x14ac:dyDescent="0.2">
      <c r="B75" s="16"/>
      <c r="M75" s="16"/>
    </row>
    <row r="76" spans="2:13" s="1" customFormat="1" ht="12.75" x14ac:dyDescent="0.2">
      <c r="B76" s="24"/>
      <c r="D76" s="35" t="s">
        <v>44</v>
      </c>
      <c r="E76" s="26"/>
      <c r="F76" s="91" t="s">
        <v>45</v>
      </c>
      <c r="G76" s="35" t="s">
        <v>44</v>
      </c>
      <c r="H76" s="26"/>
      <c r="I76" s="26"/>
      <c r="J76" s="92" t="s">
        <v>45</v>
      </c>
      <c r="K76" s="26"/>
      <c r="L76" s="26"/>
      <c r="M76" s="24"/>
    </row>
    <row r="77" spans="2:13" s="1" customFormat="1" ht="14.45" customHeight="1" x14ac:dyDescent="0.2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24"/>
    </row>
    <row r="81" spans="2:47" s="1" customFormat="1" ht="6.95" customHeight="1" x14ac:dyDescent="0.2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24"/>
    </row>
    <row r="82" spans="2:47" s="1" customFormat="1" ht="24.95" customHeight="1" x14ac:dyDescent="0.2">
      <c r="B82" s="24"/>
      <c r="C82" s="17" t="s">
        <v>87</v>
      </c>
      <c r="M82" s="24"/>
    </row>
    <row r="83" spans="2:47" s="1" customFormat="1" ht="6.95" customHeight="1" x14ac:dyDescent="0.2">
      <c r="B83" s="24"/>
      <c r="M83" s="24"/>
    </row>
    <row r="84" spans="2:47" s="1" customFormat="1" ht="12" customHeight="1" x14ac:dyDescent="0.2">
      <c r="B84" s="24"/>
      <c r="C84" s="22" t="s">
        <v>13</v>
      </c>
      <c r="M84" s="24"/>
    </row>
    <row r="85" spans="2:47" s="1" customFormat="1" ht="16.5" customHeight="1" x14ac:dyDescent="0.2">
      <c r="B85" s="24"/>
      <c r="E85" s="195" t="str">
        <f>E7</f>
        <v>Betónový nadzemný zásobník siláže - PD Bzince pod Javorinou VV</v>
      </c>
      <c r="F85" s="196"/>
      <c r="G85" s="196"/>
      <c r="H85" s="196"/>
      <c r="M85" s="24"/>
    </row>
    <row r="86" spans="2:47" s="1" customFormat="1" ht="12" customHeight="1" x14ac:dyDescent="0.2">
      <c r="B86" s="24"/>
      <c r="C86" s="22" t="s">
        <v>265</v>
      </c>
      <c r="M86" s="24"/>
    </row>
    <row r="87" spans="2:47" s="1" customFormat="1" ht="16.5" customHeight="1" x14ac:dyDescent="0.2">
      <c r="B87" s="24"/>
      <c r="E87" s="188" t="str">
        <f>E9</f>
        <v>111708SO03 - Kanalizácia a vodotesná betónová žumpa 20m3</v>
      </c>
      <c r="F87" s="194"/>
      <c r="G87" s="194"/>
      <c r="H87" s="194"/>
      <c r="M87" s="24"/>
    </row>
    <row r="88" spans="2:47" s="1" customFormat="1" ht="6.95" customHeight="1" x14ac:dyDescent="0.2">
      <c r="B88" s="24"/>
      <c r="M88" s="24"/>
    </row>
    <row r="89" spans="2:47" s="1" customFormat="1" ht="12" customHeight="1" x14ac:dyDescent="0.2">
      <c r="B89" s="24"/>
      <c r="C89" s="22" t="s">
        <v>17</v>
      </c>
      <c r="F89" s="20" t="str">
        <f>F12</f>
        <v>Bzince pod Javorinou</v>
      </c>
      <c r="I89" s="22" t="s">
        <v>19</v>
      </c>
      <c r="J89" s="44">
        <f>IF(J12="","",J12)</f>
        <v>45776</v>
      </c>
      <c r="M89" s="24"/>
    </row>
    <row r="90" spans="2:47" s="1" customFormat="1" ht="6.95" customHeight="1" x14ac:dyDescent="0.2">
      <c r="B90" s="24"/>
      <c r="M90" s="24"/>
    </row>
    <row r="91" spans="2:47" s="1" customFormat="1" ht="15.2" customHeight="1" x14ac:dyDescent="0.2">
      <c r="B91" s="24"/>
      <c r="C91" s="22" t="s">
        <v>20</v>
      </c>
      <c r="F91" s="20" t="str">
        <f>F15</f>
        <v>Poľnohospodárske družstvo Bzince pod Javorinou  Ing. Daniel Laššák</v>
      </c>
      <c r="I91" s="22" t="s">
        <v>25</v>
      </c>
      <c r="J91" s="169" t="s">
        <v>407</v>
      </c>
      <c r="K91" s="169"/>
      <c r="M91" s="24"/>
    </row>
    <row r="92" spans="2:47" s="1" customFormat="1" ht="15.2" customHeight="1" x14ac:dyDescent="0.2">
      <c r="B92" s="24"/>
      <c r="C92" s="22" t="s">
        <v>24</v>
      </c>
      <c r="F92" s="20" t="str">
        <f>IF(E18="","",E18)</f>
        <v xml:space="preserve"> </v>
      </c>
      <c r="I92" s="22" t="s">
        <v>27</v>
      </c>
      <c r="J92" s="169" t="s">
        <v>407</v>
      </c>
      <c r="K92" s="169"/>
      <c r="M92" s="24"/>
    </row>
    <row r="93" spans="2:47" s="1" customFormat="1" ht="10.35" customHeight="1" x14ac:dyDescent="0.2">
      <c r="B93" s="24"/>
      <c r="M93" s="24"/>
    </row>
    <row r="94" spans="2:47" s="1" customFormat="1" ht="29.25" customHeight="1" x14ac:dyDescent="0.2">
      <c r="B94" s="24"/>
      <c r="C94" s="93" t="s">
        <v>88</v>
      </c>
      <c r="D94" s="85"/>
      <c r="E94" s="85"/>
      <c r="F94" s="85"/>
      <c r="G94" s="85"/>
      <c r="H94" s="85"/>
      <c r="I94" s="94" t="s">
        <v>89</v>
      </c>
      <c r="J94" s="94" t="s">
        <v>90</v>
      </c>
      <c r="K94" s="94" t="s">
        <v>91</v>
      </c>
      <c r="L94" s="85"/>
      <c r="M94" s="24"/>
    </row>
    <row r="95" spans="2:47" s="1" customFormat="1" ht="10.35" customHeight="1" x14ac:dyDescent="0.2">
      <c r="B95" s="24"/>
      <c r="M95" s="24"/>
    </row>
    <row r="96" spans="2:47" s="1" customFormat="1" ht="22.9" customHeight="1" x14ac:dyDescent="0.2">
      <c r="B96" s="24"/>
      <c r="C96" s="95" t="s">
        <v>92</v>
      </c>
      <c r="I96" s="57">
        <f t="shared" ref="I96:J98" si="0">Q123</f>
        <v>0</v>
      </c>
      <c r="J96" s="57">
        <f t="shared" si="0"/>
        <v>0</v>
      </c>
      <c r="K96" s="57">
        <f>K123</f>
        <v>0</v>
      </c>
      <c r="M96" s="24"/>
      <c r="AU96" s="13" t="s">
        <v>93</v>
      </c>
    </row>
    <row r="97" spans="2:13" s="8" customFormat="1" ht="24.95" customHeight="1" x14ac:dyDescent="0.2">
      <c r="B97" s="96"/>
      <c r="D97" s="97" t="s">
        <v>94</v>
      </c>
      <c r="E97" s="98"/>
      <c r="F97" s="98"/>
      <c r="G97" s="98"/>
      <c r="H97" s="98"/>
      <c r="I97" s="99">
        <f t="shared" si="0"/>
        <v>0</v>
      </c>
      <c r="J97" s="99">
        <f t="shared" si="0"/>
        <v>0</v>
      </c>
      <c r="K97" s="99">
        <f>K124</f>
        <v>0</v>
      </c>
      <c r="M97" s="96"/>
    </row>
    <row r="98" spans="2:13" s="9" customFormat="1" ht="19.899999999999999" customHeight="1" x14ac:dyDescent="0.2">
      <c r="B98" s="100"/>
      <c r="D98" s="101" t="s">
        <v>95</v>
      </c>
      <c r="E98" s="102"/>
      <c r="F98" s="102"/>
      <c r="G98" s="102"/>
      <c r="H98" s="102"/>
      <c r="I98" s="103">
        <f t="shared" si="0"/>
        <v>0</v>
      </c>
      <c r="J98" s="103">
        <f t="shared" si="0"/>
        <v>0</v>
      </c>
      <c r="K98" s="103">
        <f>K125</f>
        <v>0</v>
      </c>
      <c r="M98" s="100"/>
    </row>
    <row r="99" spans="2:13" s="9" customFormat="1" ht="19.899999999999999" customHeight="1" x14ac:dyDescent="0.2">
      <c r="B99" s="100"/>
      <c r="D99" s="101" t="s">
        <v>96</v>
      </c>
      <c r="E99" s="102"/>
      <c r="F99" s="102"/>
      <c r="G99" s="102"/>
      <c r="H99" s="102"/>
      <c r="I99" s="103">
        <f>Q130</f>
        <v>0</v>
      </c>
      <c r="J99" s="103">
        <f>R130</f>
        <v>0</v>
      </c>
      <c r="K99" s="103">
        <f>K130</f>
        <v>0</v>
      </c>
      <c r="M99" s="100"/>
    </row>
    <row r="100" spans="2:13" s="9" customFormat="1" ht="19.899999999999999" customHeight="1" x14ac:dyDescent="0.2">
      <c r="B100" s="100"/>
      <c r="D100" s="101" t="s">
        <v>98</v>
      </c>
      <c r="E100" s="102"/>
      <c r="F100" s="102"/>
      <c r="G100" s="102"/>
      <c r="H100" s="102"/>
      <c r="I100" s="103">
        <f>Q133</f>
        <v>0</v>
      </c>
      <c r="J100" s="103">
        <f>R133</f>
        <v>0</v>
      </c>
      <c r="K100" s="103">
        <f>K133</f>
        <v>0</v>
      </c>
      <c r="M100" s="100"/>
    </row>
    <row r="101" spans="2:13" s="9" customFormat="1" ht="19.899999999999999" customHeight="1" x14ac:dyDescent="0.2">
      <c r="B101" s="100"/>
      <c r="D101" s="101" t="s">
        <v>304</v>
      </c>
      <c r="E101" s="102"/>
      <c r="F101" s="102"/>
      <c r="G101" s="102"/>
      <c r="H101" s="102"/>
      <c r="I101" s="103">
        <f>Q135</f>
        <v>0</v>
      </c>
      <c r="J101" s="103">
        <f>R135</f>
        <v>0</v>
      </c>
      <c r="K101" s="103">
        <f>K135</f>
        <v>0</v>
      </c>
      <c r="M101" s="100"/>
    </row>
    <row r="102" spans="2:13" s="9" customFormat="1" ht="19.899999999999999" customHeight="1" x14ac:dyDescent="0.2">
      <c r="B102" s="100"/>
      <c r="D102" s="101" t="s">
        <v>269</v>
      </c>
      <c r="E102" s="102"/>
      <c r="F102" s="102"/>
      <c r="G102" s="102"/>
      <c r="H102" s="102"/>
      <c r="I102" s="103">
        <f>Q148</f>
        <v>0</v>
      </c>
      <c r="J102" s="103">
        <f>R148</f>
        <v>0</v>
      </c>
      <c r="K102" s="103">
        <f>K148</f>
        <v>0</v>
      </c>
      <c r="M102" s="100"/>
    </row>
    <row r="103" spans="2:13" s="9" customFormat="1" ht="19.899999999999999" customHeight="1" x14ac:dyDescent="0.2">
      <c r="B103" s="100"/>
      <c r="D103" s="101" t="s">
        <v>100</v>
      </c>
      <c r="E103" s="102"/>
      <c r="F103" s="102"/>
      <c r="G103" s="102"/>
      <c r="H103" s="102"/>
      <c r="I103" s="103">
        <f>Q154</f>
        <v>0</v>
      </c>
      <c r="J103" s="103">
        <f>R154</f>
        <v>0</v>
      </c>
      <c r="K103" s="103">
        <f>K154</f>
        <v>0</v>
      </c>
      <c r="M103" s="100"/>
    </row>
    <row r="104" spans="2:13" s="1" customFormat="1" ht="21.75" customHeight="1" x14ac:dyDescent="0.2">
      <c r="B104" s="24"/>
      <c r="M104" s="24"/>
    </row>
    <row r="105" spans="2:13" s="1" customFormat="1" ht="6.95" customHeight="1" x14ac:dyDescent="0.2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24"/>
    </row>
    <row r="109" spans="2:13" s="1" customFormat="1" ht="6.95" customHeight="1" x14ac:dyDescent="0.2"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24"/>
    </row>
    <row r="110" spans="2:13" s="1" customFormat="1" ht="24.95" customHeight="1" x14ac:dyDescent="0.2">
      <c r="B110" s="24"/>
      <c r="C110" s="17" t="s">
        <v>101</v>
      </c>
      <c r="M110" s="24"/>
    </row>
    <row r="111" spans="2:13" s="1" customFormat="1" ht="6.95" customHeight="1" x14ac:dyDescent="0.2">
      <c r="B111" s="24"/>
      <c r="M111" s="24"/>
    </row>
    <row r="112" spans="2:13" s="1" customFormat="1" ht="12" customHeight="1" x14ac:dyDescent="0.2">
      <c r="B112" s="24"/>
      <c r="C112" s="22" t="s">
        <v>13</v>
      </c>
      <c r="M112" s="24"/>
    </row>
    <row r="113" spans="2:65" s="1" customFormat="1" ht="16.5" customHeight="1" x14ac:dyDescent="0.2">
      <c r="B113" s="24"/>
      <c r="E113" s="195" t="str">
        <f>E7</f>
        <v>Betónový nadzemný zásobník siláže - PD Bzince pod Javorinou VV</v>
      </c>
      <c r="F113" s="196"/>
      <c r="G113" s="196"/>
      <c r="H113" s="196"/>
      <c r="M113" s="24"/>
    </row>
    <row r="114" spans="2:65" s="1" customFormat="1" ht="12" customHeight="1" x14ac:dyDescent="0.2">
      <c r="B114" s="24"/>
      <c r="C114" s="22" t="s">
        <v>265</v>
      </c>
      <c r="M114" s="24"/>
    </row>
    <row r="115" spans="2:65" s="1" customFormat="1" ht="16.5" customHeight="1" x14ac:dyDescent="0.2">
      <c r="B115" s="24"/>
      <c r="E115" s="188" t="str">
        <f>E9</f>
        <v>111708SO03 - Kanalizácia a vodotesná betónová žumpa 20m3</v>
      </c>
      <c r="F115" s="194"/>
      <c r="G115" s="194"/>
      <c r="H115" s="194"/>
      <c r="M115" s="24"/>
    </row>
    <row r="116" spans="2:65" s="1" customFormat="1" ht="6.95" customHeight="1" x14ac:dyDescent="0.2">
      <c r="B116" s="24"/>
      <c r="M116" s="24"/>
    </row>
    <row r="117" spans="2:65" s="1" customFormat="1" ht="12" customHeight="1" x14ac:dyDescent="0.2">
      <c r="B117" s="24"/>
      <c r="C117" s="22" t="s">
        <v>17</v>
      </c>
      <c r="F117" s="20" t="str">
        <f>F12</f>
        <v>Bzince pod Javorinou</v>
      </c>
      <c r="I117" s="22" t="s">
        <v>19</v>
      </c>
      <c r="J117" s="44">
        <f>IF(J12="","",J12)</f>
        <v>45776</v>
      </c>
      <c r="M117" s="24"/>
    </row>
    <row r="118" spans="2:65" s="1" customFormat="1" ht="6.95" customHeight="1" x14ac:dyDescent="0.2">
      <c r="B118" s="24"/>
      <c r="M118" s="24"/>
    </row>
    <row r="119" spans="2:65" s="1" customFormat="1" ht="15.2" customHeight="1" x14ac:dyDescent="0.2">
      <c r="B119" s="24"/>
      <c r="C119" s="22" t="s">
        <v>20</v>
      </c>
      <c r="F119" s="20" t="str">
        <f>F15</f>
        <v>Poľnohospodárske družstvo Bzince pod Javorinou  Ing. Daniel Laššák</v>
      </c>
      <c r="I119" s="22" t="s">
        <v>25</v>
      </c>
      <c r="J119" s="169" t="s">
        <v>407</v>
      </c>
      <c r="K119" s="169"/>
      <c r="M119" s="24"/>
    </row>
    <row r="120" spans="2:65" s="1" customFormat="1" ht="15.2" customHeight="1" x14ac:dyDescent="0.2">
      <c r="B120" s="24"/>
      <c r="C120" s="22" t="s">
        <v>24</v>
      </c>
      <c r="F120" s="20" t="str">
        <f>IF(E18="","",E18)</f>
        <v xml:space="preserve"> </v>
      </c>
      <c r="I120" s="22" t="s">
        <v>27</v>
      </c>
      <c r="J120" s="198" t="s">
        <v>407</v>
      </c>
      <c r="K120" s="198"/>
      <c r="M120" s="24"/>
    </row>
    <row r="121" spans="2:65" s="1" customFormat="1" ht="10.35" customHeight="1" x14ac:dyDescent="0.2">
      <c r="B121" s="24"/>
      <c r="M121" s="24"/>
    </row>
    <row r="122" spans="2:65" s="10" customFormat="1" ht="29.25" customHeight="1" x14ac:dyDescent="0.2">
      <c r="B122" s="104"/>
      <c r="C122" s="105" t="s">
        <v>102</v>
      </c>
      <c r="D122" s="106" t="s">
        <v>54</v>
      </c>
      <c r="E122" s="106" t="s">
        <v>50</v>
      </c>
      <c r="F122" s="106" t="s">
        <v>51</v>
      </c>
      <c r="G122" s="106" t="s">
        <v>103</v>
      </c>
      <c r="H122" s="106" t="s">
        <v>104</v>
      </c>
      <c r="I122" s="106" t="s">
        <v>105</v>
      </c>
      <c r="J122" s="106" t="s">
        <v>106</v>
      </c>
      <c r="K122" s="107" t="s">
        <v>91</v>
      </c>
      <c r="L122" s="108" t="s">
        <v>107</v>
      </c>
      <c r="M122" s="104"/>
      <c r="N122" s="50" t="s">
        <v>1</v>
      </c>
      <c r="O122" s="51" t="s">
        <v>33</v>
      </c>
      <c r="P122" s="51" t="s">
        <v>108</v>
      </c>
      <c r="Q122" s="51" t="s">
        <v>109</v>
      </c>
      <c r="R122" s="51" t="s">
        <v>110</v>
      </c>
      <c r="S122" s="51" t="s">
        <v>111</v>
      </c>
      <c r="T122" s="51" t="s">
        <v>112</v>
      </c>
      <c r="U122" s="51" t="s">
        <v>113</v>
      </c>
      <c r="V122" s="51" t="s">
        <v>114</v>
      </c>
      <c r="W122" s="51" t="s">
        <v>115</v>
      </c>
      <c r="X122" s="52" t="s">
        <v>116</v>
      </c>
    </row>
    <row r="123" spans="2:65" s="1" customFormat="1" ht="22.9" customHeight="1" x14ac:dyDescent="0.25">
      <c r="B123" s="24"/>
      <c r="C123" s="55" t="s">
        <v>92</v>
      </c>
      <c r="K123" s="109">
        <f>BK123</f>
        <v>0</v>
      </c>
      <c r="M123" s="24"/>
      <c r="N123" s="53"/>
      <c r="O123" s="45"/>
      <c r="P123" s="45"/>
      <c r="Q123" s="110">
        <f>Q124</f>
        <v>0</v>
      </c>
      <c r="R123" s="110">
        <f>R124</f>
        <v>0</v>
      </c>
      <c r="S123" s="45"/>
      <c r="T123" s="111">
        <f>T124</f>
        <v>511.76575400000002</v>
      </c>
      <c r="U123" s="45"/>
      <c r="V123" s="111">
        <f>V124</f>
        <v>153.24318811999999</v>
      </c>
      <c r="W123" s="45"/>
      <c r="X123" s="112">
        <f>X124</f>
        <v>0</v>
      </c>
      <c r="AT123" s="13" t="s">
        <v>70</v>
      </c>
      <c r="AU123" s="13" t="s">
        <v>93</v>
      </c>
      <c r="BK123" s="113">
        <f>BK124</f>
        <v>0</v>
      </c>
    </row>
    <row r="124" spans="2:65" s="11" customFormat="1" ht="25.9" customHeight="1" x14ac:dyDescent="0.2">
      <c r="B124" s="114"/>
      <c r="D124" s="115" t="s">
        <v>70</v>
      </c>
      <c r="E124" s="116" t="s">
        <v>117</v>
      </c>
      <c r="F124" s="116" t="s">
        <v>118</v>
      </c>
      <c r="K124" s="117">
        <f>BK124</f>
        <v>0</v>
      </c>
      <c r="M124" s="114"/>
      <c r="N124" s="118"/>
      <c r="Q124" s="119">
        <f>Q125+Q130+Q133+Q135+Q148+Q154</f>
        <v>0</v>
      </c>
      <c r="R124" s="119">
        <f>R125+R130+R133+R135+R148+R154</f>
        <v>0</v>
      </c>
      <c r="T124" s="120">
        <f>T125+T130+T133+T135+T148+T154</f>
        <v>511.76575400000002</v>
      </c>
      <c r="V124" s="120">
        <f>V125+V130+V133+V135+V148+V154</f>
        <v>153.24318811999999</v>
      </c>
      <c r="X124" s="121">
        <f>X125+X130+X133+X135+X148+X154</f>
        <v>0</v>
      </c>
      <c r="AR124" s="115" t="s">
        <v>76</v>
      </c>
      <c r="AT124" s="122" t="s">
        <v>70</v>
      </c>
      <c r="AU124" s="122" t="s">
        <v>71</v>
      </c>
      <c r="AY124" s="115" t="s">
        <v>119</v>
      </c>
      <c r="BK124" s="123">
        <f>BK125+BK130+BK133+BK135+BK148+BK154</f>
        <v>0</v>
      </c>
    </row>
    <row r="125" spans="2:65" s="11" customFormat="1" ht="22.9" customHeight="1" x14ac:dyDescent="0.2">
      <c r="B125" s="114"/>
      <c r="D125" s="115" t="s">
        <v>70</v>
      </c>
      <c r="E125" s="124" t="s">
        <v>76</v>
      </c>
      <c r="F125" s="124" t="s">
        <v>120</v>
      </c>
      <c r="K125" s="125">
        <f>BK125</f>
        <v>0</v>
      </c>
      <c r="M125" s="114"/>
      <c r="N125" s="118"/>
      <c r="Q125" s="119">
        <f>SUM(Q126:Q129)</f>
        <v>0</v>
      </c>
      <c r="R125" s="119">
        <f>SUM(R126:R129)</f>
        <v>0</v>
      </c>
      <c r="T125" s="120">
        <f>SUM(T126:T129)</f>
        <v>382.660416</v>
      </c>
      <c r="V125" s="120">
        <f>SUM(V126:V129)</f>
        <v>0</v>
      </c>
      <c r="X125" s="121">
        <f>SUM(X126:X129)</f>
        <v>0</v>
      </c>
      <c r="AR125" s="115" t="s">
        <v>76</v>
      </c>
      <c r="AT125" s="122" t="s">
        <v>70</v>
      </c>
      <c r="AU125" s="122" t="s">
        <v>76</v>
      </c>
      <c r="AY125" s="115" t="s">
        <v>119</v>
      </c>
      <c r="BK125" s="123">
        <f>SUM(BK126:BK129)</f>
        <v>0</v>
      </c>
    </row>
    <row r="126" spans="2:65" s="1" customFormat="1" ht="36" customHeight="1" x14ac:dyDescent="0.2">
      <c r="B126" s="126"/>
      <c r="C126" s="127" t="s">
        <v>76</v>
      </c>
      <c r="D126" s="127" t="s">
        <v>121</v>
      </c>
      <c r="E126" s="128" t="s">
        <v>305</v>
      </c>
      <c r="F126" s="129" t="s">
        <v>396</v>
      </c>
      <c r="G126" s="130" t="s">
        <v>124</v>
      </c>
      <c r="H126" s="131">
        <v>180.14400000000001</v>
      </c>
      <c r="I126" s="131">
        <v>0</v>
      </c>
      <c r="J126" s="131">
        <v>0</v>
      </c>
      <c r="K126" s="131">
        <f>ROUND(P126*H126,3)</f>
        <v>0</v>
      </c>
      <c r="L126" s="132"/>
      <c r="M126" s="24"/>
      <c r="N126" s="133" t="s">
        <v>1</v>
      </c>
      <c r="O126" s="134" t="s">
        <v>35</v>
      </c>
      <c r="P126" s="135">
        <f>I126+J126</f>
        <v>0</v>
      </c>
      <c r="Q126" s="135">
        <f>ROUND(I126*H126,3)</f>
        <v>0</v>
      </c>
      <c r="R126" s="135">
        <f>ROUND(J126*H126,3)</f>
        <v>0</v>
      </c>
      <c r="S126" s="136">
        <v>1.3009999999999999</v>
      </c>
      <c r="T126" s="136">
        <f>S126*H126</f>
        <v>234.367344</v>
      </c>
      <c r="U126" s="136">
        <v>0</v>
      </c>
      <c r="V126" s="136">
        <f>U126*H126</f>
        <v>0</v>
      </c>
      <c r="W126" s="136">
        <v>0</v>
      </c>
      <c r="X126" s="137">
        <f>W126*H126</f>
        <v>0</v>
      </c>
      <c r="AR126" s="138" t="s">
        <v>125</v>
      </c>
      <c r="AT126" s="138" t="s">
        <v>121</v>
      </c>
      <c r="AU126" s="138" t="s">
        <v>126</v>
      </c>
      <c r="AY126" s="13" t="s">
        <v>119</v>
      </c>
      <c r="BE126" s="139">
        <f>IF(O126="základná",K126,0)</f>
        <v>0</v>
      </c>
      <c r="BF126" s="139">
        <f>IF(O126="znížená",K126,0)</f>
        <v>0</v>
      </c>
      <c r="BG126" s="139">
        <f>IF(O126="zákl. prenesená",K126,0)</f>
        <v>0</v>
      </c>
      <c r="BH126" s="139">
        <f>IF(O126="zníž. prenesená",K126,0)</f>
        <v>0</v>
      </c>
      <c r="BI126" s="139">
        <f>IF(O126="nulová",K126,0)</f>
        <v>0</v>
      </c>
      <c r="BJ126" s="13" t="s">
        <v>126</v>
      </c>
      <c r="BK126" s="140">
        <f>ROUND(P126*H126,3)</f>
        <v>0</v>
      </c>
      <c r="BL126" s="13" t="s">
        <v>125</v>
      </c>
      <c r="BM126" s="138" t="s">
        <v>306</v>
      </c>
    </row>
    <row r="127" spans="2:65" s="1" customFormat="1" ht="36" customHeight="1" x14ac:dyDescent="0.2">
      <c r="B127" s="126"/>
      <c r="C127" s="127" t="s">
        <v>126</v>
      </c>
      <c r="D127" s="127" t="s">
        <v>121</v>
      </c>
      <c r="E127" s="128" t="s">
        <v>307</v>
      </c>
      <c r="F127" s="129" t="s">
        <v>397</v>
      </c>
      <c r="G127" s="130" t="s">
        <v>124</v>
      </c>
      <c r="H127" s="131">
        <v>180.14400000000001</v>
      </c>
      <c r="I127" s="131">
        <v>0</v>
      </c>
      <c r="J127" s="131">
        <v>0</v>
      </c>
      <c r="K127" s="131">
        <f>ROUND(P127*H127,3)</f>
        <v>0</v>
      </c>
      <c r="L127" s="132"/>
      <c r="M127" s="24"/>
      <c r="N127" s="133" t="s">
        <v>1</v>
      </c>
      <c r="O127" s="134" t="s">
        <v>35</v>
      </c>
      <c r="P127" s="135">
        <f>I127+J127</f>
        <v>0</v>
      </c>
      <c r="Q127" s="135">
        <f>ROUND(I127*H127,3)</f>
        <v>0</v>
      </c>
      <c r="R127" s="135">
        <f>ROUND(J127*H127,3)</f>
        <v>0</v>
      </c>
      <c r="S127" s="136">
        <v>0.61299999999999999</v>
      </c>
      <c r="T127" s="136">
        <f>S127*H127</f>
        <v>110.42827200000001</v>
      </c>
      <c r="U127" s="136">
        <v>0</v>
      </c>
      <c r="V127" s="136">
        <f>U127*H127</f>
        <v>0</v>
      </c>
      <c r="W127" s="136">
        <v>0</v>
      </c>
      <c r="X127" s="137">
        <f>W127*H127</f>
        <v>0</v>
      </c>
      <c r="AR127" s="138" t="s">
        <v>125</v>
      </c>
      <c r="AT127" s="138" t="s">
        <v>121</v>
      </c>
      <c r="AU127" s="138" t="s">
        <v>126</v>
      </c>
      <c r="AY127" s="13" t="s">
        <v>119</v>
      </c>
      <c r="BE127" s="139">
        <f>IF(O127="základná",K127,0)</f>
        <v>0</v>
      </c>
      <c r="BF127" s="139">
        <f>IF(O127="znížená",K127,0)</f>
        <v>0</v>
      </c>
      <c r="BG127" s="139">
        <f>IF(O127="zákl. prenesená",K127,0)</f>
        <v>0</v>
      </c>
      <c r="BH127" s="139">
        <f>IF(O127="zníž. prenesená",K127,0)</f>
        <v>0</v>
      </c>
      <c r="BI127" s="139">
        <f>IF(O127="nulová",K127,0)</f>
        <v>0</v>
      </c>
      <c r="BJ127" s="13" t="s">
        <v>126</v>
      </c>
      <c r="BK127" s="140">
        <f>ROUND(P127*H127,3)</f>
        <v>0</v>
      </c>
      <c r="BL127" s="13" t="s">
        <v>125</v>
      </c>
      <c r="BM127" s="138" t="s">
        <v>308</v>
      </c>
    </row>
    <row r="128" spans="2:65" s="1" customFormat="1" ht="36" customHeight="1" x14ac:dyDescent="0.2">
      <c r="B128" s="126"/>
      <c r="C128" s="127" t="s">
        <v>130</v>
      </c>
      <c r="D128" s="127" t="s">
        <v>121</v>
      </c>
      <c r="E128" s="128" t="s">
        <v>309</v>
      </c>
      <c r="F128" s="129" t="s">
        <v>398</v>
      </c>
      <c r="G128" s="130" t="s">
        <v>124</v>
      </c>
      <c r="H128" s="131">
        <v>8.8000000000000007</v>
      </c>
      <c r="I128" s="131">
        <v>0</v>
      </c>
      <c r="J128" s="131">
        <v>0</v>
      </c>
      <c r="K128" s="131">
        <f>ROUND(P128*H128,3)</f>
        <v>0</v>
      </c>
      <c r="L128" s="132"/>
      <c r="M128" s="24"/>
      <c r="N128" s="133" t="s">
        <v>1</v>
      </c>
      <c r="O128" s="134" t="s">
        <v>35</v>
      </c>
      <c r="P128" s="135">
        <f>I128+J128</f>
        <v>0</v>
      </c>
      <c r="Q128" s="135">
        <f>ROUND(I128*H128,3)</f>
        <v>0</v>
      </c>
      <c r="R128" s="135">
        <f>ROUND(J128*H128,3)</f>
        <v>0</v>
      </c>
      <c r="S128" s="136">
        <v>2.9609999999999999</v>
      </c>
      <c r="T128" s="136">
        <f>S128*H128</f>
        <v>26.056799999999999</v>
      </c>
      <c r="U128" s="136">
        <v>0</v>
      </c>
      <c r="V128" s="136">
        <f>U128*H128</f>
        <v>0</v>
      </c>
      <c r="W128" s="136">
        <v>0</v>
      </c>
      <c r="X128" s="137">
        <f>W128*H128</f>
        <v>0</v>
      </c>
      <c r="AR128" s="138" t="s">
        <v>125</v>
      </c>
      <c r="AT128" s="138" t="s">
        <v>121</v>
      </c>
      <c r="AU128" s="138" t="s">
        <v>126</v>
      </c>
      <c r="AY128" s="13" t="s">
        <v>119</v>
      </c>
      <c r="BE128" s="139">
        <f>IF(O128="základná",K128,0)</f>
        <v>0</v>
      </c>
      <c r="BF128" s="139">
        <f>IF(O128="znížená",K128,0)</f>
        <v>0</v>
      </c>
      <c r="BG128" s="139">
        <f>IF(O128="zákl. prenesená",K128,0)</f>
        <v>0</v>
      </c>
      <c r="BH128" s="139">
        <f>IF(O128="zníž. prenesená",K128,0)</f>
        <v>0</v>
      </c>
      <c r="BI128" s="139">
        <f>IF(O128="nulová",K128,0)</f>
        <v>0</v>
      </c>
      <c r="BJ128" s="13" t="s">
        <v>126</v>
      </c>
      <c r="BK128" s="140">
        <f>ROUND(P128*H128,3)</f>
        <v>0</v>
      </c>
      <c r="BL128" s="13" t="s">
        <v>125</v>
      </c>
      <c r="BM128" s="138" t="s">
        <v>310</v>
      </c>
    </row>
    <row r="129" spans="2:65" s="1" customFormat="1" ht="16.5" customHeight="1" x14ac:dyDescent="0.2">
      <c r="B129" s="126"/>
      <c r="C129" s="127" t="s">
        <v>125</v>
      </c>
      <c r="D129" s="127" t="s">
        <v>121</v>
      </c>
      <c r="E129" s="128" t="s">
        <v>311</v>
      </c>
      <c r="F129" s="129" t="s">
        <v>312</v>
      </c>
      <c r="G129" s="130" t="s">
        <v>145</v>
      </c>
      <c r="H129" s="131">
        <v>48</v>
      </c>
      <c r="I129" s="131">
        <v>0</v>
      </c>
      <c r="J129" s="131">
        <v>0</v>
      </c>
      <c r="K129" s="131">
        <f>ROUND(P129*H129,3)</f>
        <v>0</v>
      </c>
      <c r="L129" s="132"/>
      <c r="M129" s="24"/>
      <c r="N129" s="133" t="s">
        <v>1</v>
      </c>
      <c r="O129" s="134" t="s">
        <v>35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0.246</v>
      </c>
      <c r="T129" s="136">
        <f>S129*H129</f>
        <v>11.808</v>
      </c>
      <c r="U129" s="136">
        <v>0</v>
      </c>
      <c r="V129" s="136">
        <f>U129*H129</f>
        <v>0</v>
      </c>
      <c r="W129" s="136">
        <v>0</v>
      </c>
      <c r="X129" s="137">
        <f>W129*H129</f>
        <v>0</v>
      </c>
      <c r="AR129" s="138" t="s">
        <v>125</v>
      </c>
      <c r="AT129" s="138" t="s">
        <v>121</v>
      </c>
      <c r="AU129" s="138" t="s">
        <v>126</v>
      </c>
      <c r="AY129" s="13" t="s">
        <v>119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126</v>
      </c>
      <c r="BK129" s="140">
        <f>ROUND(P129*H129,3)</f>
        <v>0</v>
      </c>
      <c r="BL129" s="13" t="s">
        <v>125</v>
      </c>
      <c r="BM129" s="138" t="s">
        <v>313</v>
      </c>
    </row>
    <row r="130" spans="2:65" s="11" customFormat="1" ht="22.9" customHeight="1" x14ac:dyDescent="0.2">
      <c r="B130" s="114"/>
      <c r="D130" s="115" t="s">
        <v>70</v>
      </c>
      <c r="E130" s="124" t="s">
        <v>126</v>
      </c>
      <c r="F130" s="124" t="s">
        <v>142</v>
      </c>
      <c r="K130" s="125">
        <f>BK130</f>
        <v>0</v>
      </c>
      <c r="M130" s="114"/>
      <c r="N130" s="118"/>
      <c r="Q130" s="119">
        <f>SUM(Q131:Q132)</f>
        <v>0</v>
      </c>
      <c r="R130" s="119">
        <f>SUM(R131:R132)</f>
        <v>0</v>
      </c>
      <c r="T130" s="120">
        <f>SUM(T131:T132)</f>
        <v>3.6377600000000001</v>
      </c>
      <c r="V130" s="120">
        <f>SUM(V131:V132)</f>
        <v>6.6239999999999997</v>
      </c>
      <c r="X130" s="121">
        <f>SUM(X131:X132)</f>
        <v>0</v>
      </c>
      <c r="AR130" s="115" t="s">
        <v>76</v>
      </c>
      <c r="AT130" s="122" t="s">
        <v>70</v>
      </c>
      <c r="AU130" s="122" t="s">
        <v>76</v>
      </c>
      <c r="AY130" s="115" t="s">
        <v>119</v>
      </c>
      <c r="BK130" s="123">
        <f>SUM(BK131:BK132)</f>
        <v>0</v>
      </c>
    </row>
    <row r="131" spans="2:65" s="1" customFormat="1" ht="24" customHeight="1" x14ac:dyDescent="0.2">
      <c r="B131" s="126"/>
      <c r="C131" s="127" t="s">
        <v>135</v>
      </c>
      <c r="D131" s="127" t="s">
        <v>121</v>
      </c>
      <c r="E131" s="128" t="s">
        <v>144</v>
      </c>
      <c r="F131" s="129" t="s">
        <v>378</v>
      </c>
      <c r="G131" s="130" t="s">
        <v>145</v>
      </c>
      <c r="H131" s="131">
        <v>32</v>
      </c>
      <c r="I131" s="131">
        <v>0</v>
      </c>
      <c r="J131" s="131">
        <v>0</v>
      </c>
      <c r="K131" s="131">
        <f>ROUND(P131*H131,3)</f>
        <v>0</v>
      </c>
      <c r="L131" s="132"/>
      <c r="M131" s="24"/>
      <c r="N131" s="133" t="s">
        <v>1</v>
      </c>
      <c r="O131" s="134" t="s">
        <v>35</v>
      </c>
      <c r="P131" s="135">
        <f>I131+J131</f>
        <v>0</v>
      </c>
      <c r="Q131" s="135">
        <f>ROUND(I131*H131,3)</f>
        <v>0</v>
      </c>
      <c r="R131" s="135">
        <f>ROUND(J131*H131,3)</f>
        <v>0</v>
      </c>
      <c r="S131" s="136">
        <v>4.0000000000000001E-3</v>
      </c>
      <c r="T131" s="136">
        <f>S131*H131</f>
        <v>0.128</v>
      </c>
      <c r="U131" s="136">
        <v>0</v>
      </c>
      <c r="V131" s="136">
        <f>U131*H131</f>
        <v>0</v>
      </c>
      <c r="W131" s="136">
        <v>0</v>
      </c>
      <c r="X131" s="137">
        <f>W131*H131</f>
        <v>0</v>
      </c>
      <c r="AR131" s="138" t="s">
        <v>125</v>
      </c>
      <c r="AT131" s="138" t="s">
        <v>121</v>
      </c>
      <c r="AU131" s="138" t="s">
        <v>126</v>
      </c>
      <c r="AY131" s="13" t="s">
        <v>119</v>
      </c>
      <c r="BE131" s="139">
        <f>IF(O131="základná",K131,0)</f>
        <v>0</v>
      </c>
      <c r="BF131" s="139">
        <f>IF(O131="znížená",K131,0)</f>
        <v>0</v>
      </c>
      <c r="BG131" s="139">
        <f>IF(O131="zákl. prenesená",K131,0)</f>
        <v>0</v>
      </c>
      <c r="BH131" s="139">
        <f>IF(O131="zníž. prenesená",K131,0)</f>
        <v>0</v>
      </c>
      <c r="BI131" s="139">
        <f>IF(O131="nulová",K131,0)</f>
        <v>0</v>
      </c>
      <c r="BJ131" s="13" t="s">
        <v>126</v>
      </c>
      <c r="BK131" s="140">
        <f>ROUND(P131*H131,3)</f>
        <v>0</v>
      </c>
      <c r="BL131" s="13" t="s">
        <v>125</v>
      </c>
      <c r="BM131" s="138" t="s">
        <v>314</v>
      </c>
    </row>
    <row r="132" spans="2:65" s="1" customFormat="1" ht="16.5" customHeight="1" x14ac:dyDescent="0.2">
      <c r="B132" s="126"/>
      <c r="C132" s="127" t="s">
        <v>138</v>
      </c>
      <c r="D132" s="127" t="s">
        <v>121</v>
      </c>
      <c r="E132" s="128" t="s">
        <v>315</v>
      </c>
      <c r="F132" s="129" t="s">
        <v>316</v>
      </c>
      <c r="G132" s="130" t="s">
        <v>124</v>
      </c>
      <c r="H132" s="131">
        <v>3.2</v>
      </c>
      <c r="I132" s="131">
        <v>0</v>
      </c>
      <c r="J132" s="131">
        <v>0</v>
      </c>
      <c r="K132" s="131">
        <f>ROUND(P132*H132,3)</f>
        <v>0</v>
      </c>
      <c r="L132" s="132"/>
      <c r="M132" s="24"/>
      <c r="N132" s="133" t="s">
        <v>1</v>
      </c>
      <c r="O132" s="134" t="s">
        <v>35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1.0968</v>
      </c>
      <c r="T132" s="136">
        <f>S132*H132</f>
        <v>3.50976</v>
      </c>
      <c r="U132" s="136">
        <v>2.0699999999999998</v>
      </c>
      <c r="V132" s="136">
        <f>U132*H132</f>
        <v>6.6239999999999997</v>
      </c>
      <c r="W132" s="136">
        <v>0</v>
      </c>
      <c r="X132" s="137">
        <f>W132*H132</f>
        <v>0</v>
      </c>
      <c r="AR132" s="138" t="s">
        <v>125</v>
      </c>
      <c r="AT132" s="138" t="s">
        <v>121</v>
      </c>
      <c r="AU132" s="138" t="s">
        <v>126</v>
      </c>
      <c r="AY132" s="13" t="s">
        <v>119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126</v>
      </c>
      <c r="BK132" s="140">
        <f>ROUND(P132*H132,3)</f>
        <v>0</v>
      </c>
      <c r="BL132" s="13" t="s">
        <v>125</v>
      </c>
      <c r="BM132" s="138" t="s">
        <v>317</v>
      </c>
    </row>
    <row r="133" spans="2:65" s="11" customFormat="1" ht="22.9" customHeight="1" x14ac:dyDescent="0.2">
      <c r="B133" s="114"/>
      <c r="D133" s="115" t="s">
        <v>70</v>
      </c>
      <c r="E133" s="124" t="s">
        <v>125</v>
      </c>
      <c r="F133" s="124" t="s">
        <v>202</v>
      </c>
      <c r="K133" s="125">
        <f>BK133</f>
        <v>0</v>
      </c>
      <c r="M133" s="114"/>
      <c r="N133" s="118"/>
      <c r="Q133" s="119">
        <f>Q134</f>
        <v>0</v>
      </c>
      <c r="R133" s="119">
        <f>R134</f>
        <v>0</v>
      </c>
      <c r="T133" s="120">
        <f>T134</f>
        <v>83.226528000000002</v>
      </c>
      <c r="V133" s="120">
        <f>V134</f>
        <v>115.07148360000001</v>
      </c>
      <c r="X133" s="121">
        <f>X134</f>
        <v>0</v>
      </c>
      <c r="AR133" s="115" t="s">
        <v>76</v>
      </c>
      <c r="AT133" s="122" t="s">
        <v>70</v>
      </c>
      <c r="AU133" s="122" t="s">
        <v>76</v>
      </c>
      <c r="AY133" s="115" t="s">
        <v>119</v>
      </c>
      <c r="BK133" s="123">
        <f>BK134</f>
        <v>0</v>
      </c>
    </row>
    <row r="134" spans="2:65" s="1" customFormat="1" ht="16.5" customHeight="1" x14ac:dyDescent="0.2">
      <c r="B134" s="126"/>
      <c r="C134" s="127" t="s">
        <v>143</v>
      </c>
      <c r="D134" s="127" t="s">
        <v>121</v>
      </c>
      <c r="E134" s="128" t="s">
        <v>318</v>
      </c>
      <c r="F134" s="129" t="s">
        <v>319</v>
      </c>
      <c r="G134" s="130" t="s">
        <v>124</v>
      </c>
      <c r="H134" s="131">
        <v>67.554000000000002</v>
      </c>
      <c r="I134" s="131">
        <v>0</v>
      </c>
      <c r="J134" s="131">
        <v>0</v>
      </c>
      <c r="K134" s="131">
        <f>ROUND(P134*H134,3)</f>
        <v>0</v>
      </c>
      <c r="L134" s="132"/>
      <c r="M134" s="24"/>
      <c r="N134" s="133" t="s">
        <v>1</v>
      </c>
      <c r="O134" s="134" t="s">
        <v>35</v>
      </c>
      <c r="P134" s="135">
        <f>I134+J134</f>
        <v>0</v>
      </c>
      <c r="Q134" s="135">
        <f>ROUND(I134*H134,3)</f>
        <v>0</v>
      </c>
      <c r="R134" s="135">
        <f>ROUND(J134*H134,3)</f>
        <v>0</v>
      </c>
      <c r="S134" s="136">
        <v>1.232</v>
      </c>
      <c r="T134" s="136">
        <f>S134*H134</f>
        <v>83.226528000000002</v>
      </c>
      <c r="U134" s="136">
        <v>1.7034</v>
      </c>
      <c r="V134" s="136">
        <f>U134*H134</f>
        <v>115.07148360000001</v>
      </c>
      <c r="W134" s="136">
        <v>0</v>
      </c>
      <c r="X134" s="137">
        <f>W134*H134</f>
        <v>0</v>
      </c>
      <c r="AR134" s="138" t="s">
        <v>125</v>
      </c>
      <c r="AT134" s="138" t="s">
        <v>121</v>
      </c>
      <c r="AU134" s="138" t="s">
        <v>126</v>
      </c>
      <c r="AY134" s="13" t="s">
        <v>119</v>
      </c>
      <c r="BE134" s="139">
        <f>IF(O134="základná",K134,0)</f>
        <v>0</v>
      </c>
      <c r="BF134" s="139">
        <f>IF(O134="znížená",K134,0)</f>
        <v>0</v>
      </c>
      <c r="BG134" s="139">
        <f>IF(O134="zákl. prenesená",K134,0)</f>
        <v>0</v>
      </c>
      <c r="BH134" s="139">
        <f>IF(O134="zníž. prenesená",K134,0)</f>
        <v>0</v>
      </c>
      <c r="BI134" s="139">
        <f>IF(O134="nulová",K134,0)</f>
        <v>0</v>
      </c>
      <c r="BJ134" s="13" t="s">
        <v>126</v>
      </c>
      <c r="BK134" s="140">
        <f>ROUND(P134*H134,3)</f>
        <v>0</v>
      </c>
      <c r="BL134" s="13" t="s">
        <v>125</v>
      </c>
      <c r="BM134" s="138" t="s">
        <v>320</v>
      </c>
    </row>
    <row r="135" spans="2:65" s="11" customFormat="1" ht="22.9" customHeight="1" x14ac:dyDescent="0.2">
      <c r="B135" s="114"/>
      <c r="D135" s="115" t="s">
        <v>70</v>
      </c>
      <c r="E135" s="124" t="s">
        <v>147</v>
      </c>
      <c r="F135" s="124" t="s">
        <v>321</v>
      </c>
      <c r="K135" s="125">
        <f>BK135</f>
        <v>0</v>
      </c>
      <c r="M135" s="114"/>
      <c r="N135" s="118"/>
      <c r="Q135" s="119">
        <f>SUM(Q136:Q147)</f>
        <v>0</v>
      </c>
      <c r="R135" s="119">
        <f>SUM(R136:R147)</f>
        <v>0</v>
      </c>
      <c r="T135" s="120">
        <f>SUM(T136:T147)</f>
        <v>36.401049999999998</v>
      </c>
      <c r="V135" s="120">
        <f>SUM(V136:V147)</f>
        <v>27.972113719999999</v>
      </c>
      <c r="X135" s="121">
        <f>SUM(X136:X147)</f>
        <v>0</v>
      </c>
      <c r="AR135" s="115" t="s">
        <v>76</v>
      </c>
      <c r="AT135" s="122" t="s">
        <v>70</v>
      </c>
      <c r="AU135" s="122" t="s">
        <v>76</v>
      </c>
      <c r="AY135" s="115" t="s">
        <v>119</v>
      </c>
      <c r="BK135" s="123">
        <f>SUM(BK136:BK147)</f>
        <v>0</v>
      </c>
    </row>
    <row r="136" spans="2:65" s="1" customFormat="1" ht="16.5" customHeight="1" x14ac:dyDescent="0.2">
      <c r="B136" s="126"/>
      <c r="C136" s="127" t="s">
        <v>147</v>
      </c>
      <c r="D136" s="127" t="s">
        <v>121</v>
      </c>
      <c r="E136" s="128" t="s">
        <v>322</v>
      </c>
      <c r="F136" s="129" t="s">
        <v>399</v>
      </c>
      <c r="G136" s="130" t="s">
        <v>233</v>
      </c>
      <c r="H136" s="131">
        <v>187.65</v>
      </c>
      <c r="I136" s="131">
        <v>0</v>
      </c>
      <c r="J136" s="131">
        <v>0</v>
      </c>
      <c r="K136" s="131">
        <f t="shared" ref="K136:K147" si="1">ROUND(P136*H136,3)</f>
        <v>0</v>
      </c>
      <c r="L136" s="132"/>
      <c r="M136" s="24"/>
      <c r="N136" s="133" t="s">
        <v>1</v>
      </c>
      <c r="O136" s="134" t="s">
        <v>35</v>
      </c>
      <c r="P136" s="135">
        <f t="shared" ref="P136:P147" si="2">I136+J136</f>
        <v>0</v>
      </c>
      <c r="Q136" s="135">
        <f t="shared" ref="Q136:Q147" si="3">ROUND(I136*H136,3)</f>
        <v>0</v>
      </c>
      <c r="R136" s="135">
        <f t="shared" ref="R136:R147" si="4">ROUND(J136*H136,3)</f>
        <v>0</v>
      </c>
      <c r="S136" s="136">
        <v>5.7000000000000002E-2</v>
      </c>
      <c r="T136" s="136">
        <f t="shared" ref="T136:T147" si="5">S136*H136</f>
        <v>10.696050000000001</v>
      </c>
      <c r="U136" s="136">
        <v>1.2E-5</v>
      </c>
      <c r="V136" s="136">
        <f t="shared" ref="V136:V147" si="6">U136*H136</f>
        <v>2.2518E-3</v>
      </c>
      <c r="W136" s="136">
        <v>0</v>
      </c>
      <c r="X136" s="137">
        <f t="shared" ref="X136:X147" si="7">W136*H136</f>
        <v>0</v>
      </c>
      <c r="AR136" s="138" t="s">
        <v>125</v>
      </c>
      <c r="AT136" s="138" t="s">
        <v>121</v>
      </c>
      <c r="AU136" s="138" t="s">
        <v>126</v>
      </c>
      <c r="AY136" s="13" t="s">
        <v>119</v>
      </c>
      <c r="BE136" s="139">
        <f t="shared" ref="BE136:BE147" si="8">IF(O136="základná",K136,0)</f>
        <v>0</v>
      </c>
      <c r="BF136" s="139">
        <f t="shared" ref="BF136:BF147" si="9">IF(O136="znížená",K136,0)</f>
        <v>0</v>
      </c>
      <c r="BG136" s="139">
        <f t="shared" ref="BG136:BG147" si="10">IF(O136="zákl. prenesená",K136,0)</f>
        <v>0</v>
      </c>
      <c r="BH136" s="139">
        <f t="shared" ref="BH136:BH147" si="11">IF(O136="zníž. prenesená",K136,0)</f>
        <v>0</v>
      </c>
      <c r="BI136" s="139">
        <f t="shared" ref="BI136:BI147" si="12">IF(O136="nulová",K136,0)</f>
        <v>0</v>
      </c>
      <c r="BJ136" s="13" t="s">
        <v>126</v>
      </c>
      <c r="BK136" s="140">
        <f t="shared" ref="BK136:BK147" si="13">ROUND(P136*H136,3)</f>
        <v>0</v>
      </c>
      <c r="BL136" s="13" t="s">
        <v>125</v>
      </c>
      <c r="BM136" s="138" t="s">
        <v>323</v>
      </c>
    </row>
    <row r="137" spans="2:65" s="1" customFormat="1" ht="24" customHeight="1" x14ac:dyDescent="0.2">
      <c r="B137" s="126"/>
      <c r="C137" s="141" t="s">
        <v>150</v>
      </c>
      <c r="D137" s="141" t="s">
        <v>158</v>
      </c>
      <c r="E137" s="142" t="s">
        <v>324</v>
      </c>
      <c r="F137" s="143" t="s">
        <v>325</v>
      </c>
      <c r="G137" s="144" t="s">
        <v>192</v>
      </c>
      <c r="H137" s="145">
        <v>31.338000000000001</v>
      </c>
      <c r="I137" s="145">
        <v>0</v>
      </c>
      <c r="J137" s="146"/>
      <c r="K137" s="145">
        <f t="shared" si="1"/>
        <v>0</v>
      </c>
      <c r="L137" s="146"/>
      <c r="M137" s="147"/>
      <c r="N137" s="148" t="s">
        <v>1</v>
      </c>
      <c r="O137" s="134" t="s">
        <v>35</v>
      </c>
      <c r="P137" s="135">
        <f t="shared" si="2"/>
        <v>0</v>
      </c>
      <c r="Q137" s="135">
        <f t="shared" si="3"/>
        <v>0</v>
      </c>
      <c r="R137" s="135">
        <f t="shared" si="4"/>
        <v>0</v>
      </c>
      <c r="S137" s="136">
        <v>0</v>
      </c>
      <c r="T137" s="136">
        <f t="shared" si="5"/>
        <v>0</v>
      </c>
      <c r="U137" s="136">
        <v>1.384E-2</v>
      </c>
      <c r="V137" s="136">
        <f t="shared" si="6"/>
        <v>0.43371792000000003</v>
      </c>
      <c r="W137" s="136">
        <v>0</v>
      </c>
      <c r="X137" s="137">
        <f t="shared" si="7"/>
        <v>0</v>
      </c>
      <c r="AR137" s="138" t="s">
        <v>147</v>
      </c>
      <c r="AT137" s="138" t="s">
        <v>158</v>
      </c>
      <c r="AU137" s="138" t="s">
        <v>126</v>
      </c>
      <c r="AY137" s="13" t="s">
        <v>119</v>
      </c>
      <c r="BE137" s="139">
        <f t="shared" si="8"/>
        <v>0</v>
      </c>
      <c r="BF137" s="139">
        <f t="shared" si="9"/>
        <v>0</v>
      </c>
      <c r="BG137" s="139">
        <f t="shared" si="10"/>
        <v>0</v>
      </c>
      <c r="BH137" s="139">
        <f t="shared" si="11"/>
        <v>0</v>
      </c>
      <c r="BI137" s="139">
        <f t="shared" si="12"/>
        <v>0</v>
      </c>
      <c r="BJ137" s="13" t="s">
        <v>126</v>
      </c>
      <c r="BK137" s="140">
        <f t="shared" si="13"/>
        <v>0</v>
      </c>
      <c r="BL137" s="13" t="s">
        <v>125</v>
      </c>
      <c r="BM137" s="138" t="s">
        <v>326</v>
      </c>
    </row>
    <row r="138" spans="2:65" s="1" customFormat="1" ht="16.5" customHeight="1" x14ac:dyDescent="0.2">
      <c r="B138" s="126"/>
      <c r="C138" s="127" t="s">
        <v>153</v>
      </c>
      <c r="D138" s="127" t="s">
        <v>121</v>
      </c>
      <c r="E138" s="128" t="s">
        <v>327</v>
      </c>
      <c r="F138" s="129" t="s">
        <v>328</v>
      </c>
      <c r="G138" s="130" t="s">
        <v>192</v>
      </c>
      <c r="H138" s="131">
        <v>1</v>
      </c>
      <c r="I138" s="131">
        <v>0</v>
      </c>
      <c r="J138" s="131">
        <v>0</v>
      </c>
      <c r="K138" s="131">
        <f t="shared" si="1"/>
        <v>0</v>
      </c>
      <c r="L138" s="132"/>
      <c r="M138" s="24"/>
      <c r="N138" s="133" t="s">
        <v>1</v>
      </c>
      <c r="O138" s="134" t="s">
        <v>35</v>
      </c>
      <c r="P138" s="135">
        <f t="shared" si="2"/>
        <v>0</v>
      </c>
      <c r="Q138" s="135">
        <f t="shared" si="3"/>
        <v>0</v>
      </c>
      <c r="R138" s="135">
        <f t="shared" si="4"/>
        <v>0</v>
      </c>
      <c r="S138" s="136">
        <v>6.5650000000000004</v>
      </c>
      <c r="T138" s="136">
        <f t="shared" si="5"/>
        <v>6.5650000000000004</v>
      </c>
      <c r="U138" s="136">
        <v>0</v>
      </c>
      <c r="V138" s="136">
        <f t="shared" si="6"/>
        <v>0</v>
      </c>
      <c r="W138" s="136">
        <v>0</v>
      </c>
      <c r="X138" s="137">
        <f t="shared" si="7"/>
        <v>0</v>
      </c>
      <c r="AR138" s="138" t="s">
        <v>125</v>
      </c>
      <c r="AT138" s="138" t="s">
        <v>121</v>
      </c>
      <c r="AU138" s="138" t="s">
        <v>126</v>
      </c>
      <c r="AY138" s="13" t="s">
        <v>119</v>
      </c>
      <c r="BE138" s="139">
        <f t="shared" si="8"/>
        <v>0</v>
      </c>
      <c r="BF138" s="139">
        <f t="shared" si="9"/>
        <v>0</v>
      </c>
      <c r="BG138" s="139">
        <f t="shared" si="10"/>
        <v>0</v>
      </c>
      <c r="BH138" s="139">
        <f t="shared" si="11"/>
        <v>0</v>
      </c>
      <c r="BI138" s="139">
        <f t="shared" si="12"/>
        <v>0</v>
      </c>
      <c r="BJ138" s="13" t="s">
        <v>126</v>
      </c>
      <c r="BK138" s="140">
        <f t="shared" si="13"/>
        <v>0</v>
      </c>
      <c r="BL138" s="13" t="s">
        <v>125</v>
      </c>
      <c r="BM138" s="138" t="s">
        <v>329</v>
      </c>
    </row>
    <row r="139" spans="2:65" s="1" customFormat="1" ht="16.5" customHeight="1" x14ac:dyDescent="0.2">
      <c r="B139" s="126"/>
      <c r="C139" s="141" t="s">
        <v>157</v>
      </c>
      <c r="D139" s="141" t="s">
        <v>158</v>
      </c>
      <c r="E139" s="142" t="s">
        <v>330</v>
      </c>
      <c r="F139" s="143" t="s">
        <v>331</v>
      </c>
      <c r="G139" s="144" t="s">
        <v>192</v>
      </c>
      <c r="H139" s="145">
        <v>1</v>
      </c>
      <c r="I139" s="145">
        <v>0</v>
      </c>
      <c r="J139" s="146"/>
      <c r="K139" s="145">
        <f t="shared" si="1"/>
        <v>0</v>
      </c>
      <c r="L139" s="146"/>
      <c r="M139" s="147"/>
      <c r="N139" s="148" t="s">
        <v>1</v>
      </c>
      <c r="O139" s="134" t="s">
        <v>35</v>
      </c>
      <c r="P139" s="135">
        <f t="shared" si="2"/>
        <v>0</v>
      </c>
      <c r="Q139" s="135">
        <f t="shared" si="3"/>
        <v>0</v>
      </c>
      <c r="R139" s="135">
        <f t="shared" si="4"/>
        <v>0</v>
      </c>
      <c r="S139" s="136">
        <v>0</v>
      </c>
      <c r="T139" s="136">
        <f t="shared" si="5"/>
        <v>0</v>
      </c>
      <c r="U139" s="136">
        <v>20</v>
      </c>
      <c r="V139" s="136">
        <f t="shared" si="6"/>
        <v>20</v>
      </c>
      <c r="W139" s="136">
        <v>0</v>
      </c>
      <c r="X139" s="137">
        <f t="shared" si="7"/>
        <v>0</v>
      </c>
      <c r="AR139" s="138" t="s">
        <v>147</v>
      </c>
      <c r="AT139" s="138" t="s">
        <v>158</v>
      </c>
      <c r="AU139" s="138" t="s">
        <v>126</v>
      </c>
      <c r="AY139" s="13" t="s">
        <v>119</v>
      </c>
      <c r="BE139" s="139">
        <f t="shared" si="8"/>
        <v>0</v>
      </c>
      <c r="BF139" s="139">
        <f t="shared" si="9"/>
        <v>0</v>
      </c>
      <c r="BG139" s="139">
        <f t="shared" si="10"/>
        <v>0</v>
      </c>
      <c r="BH139" s="139">
        <f t="shared" si="11"/>
        <v>0</v>
      </c>
      <c r="BI139" s="139">
        <f t="shared" si="12"/>
        <v>0</v>
      </c>
      <c r="BJ139" s="13" t="s">
        <v>126</v>
      </c>
      <c r="BK139" s="140">
        <f t="shared" si="13"/>
        <v>0</v>
      </c>
      <c r="BL139" s="13" t="s">
        <v>125</v>
      </c>
      <c r="BM139" s="138" t="s">
        <v>332</v>
      </c>
    </row>
    <row r="140" spans="2:65" s="1" customFormat="1" ht="16.5" customHeight="1" x14ac:dyDescent="0.2">
      <c r="B140" s="126"/>
      <c r="C140" s="127" t="s">
        <v>162</v>
      </c>
      <c r="D140" s="127" t="s">
        <v>121</v>
      </c>
      <c r="E140" s="128" t="s">
        <v>333</v>
      </c>
      <c r="F140" s="129" t="s">
        <v>334</v>
      </c>
      <c r="G140" s="130" t="s">
        <v>192</v>
      </c>
      <c r="H140" s="131">
        <v>4</v>
      </c>
      <c r="I140" s="131">
        <v>0</v>
      </c>
      <c r="J140" s="131">
        <v>0</v>
      </c>
      <c r="K140" s="131">
        <f t="shared" si="1"/>
        <v>0</v>
      </c>
      <c r="L140" s="132"/>
      <c r="M140" s="24"/>
      <c r="N140" s="133" t="s">
        <v>1</v>
      </c>
      <c r="O140" s="134" t="s">
        <v>35</v>
      </c>
      <c r="P140" s="135">
        <f t="shared" si="2"/>
        <v>0</v>
      </c>
      <c r="Q140" s="135">
        <f t="shared" si="3"/>
        <v>0</v>
      </c>
      <c r="R140" s="135">
        <f t="shared" si="4"/>
        <v>0</v>
      </c>
      <c r="S140" s="136">
        <v>1.179</v>
      </c>
      <c r="T140" s="136">
        <f t="shared" si="5"/>
        <v>4.7160000000000002</v>
      </c>
      <c r="U140" s="136">
        <v>1.6562E-2</v>
      </c>
      <c r="V140" s="136">
        <f t="shared" si="6"/>
        <v>6.6248000000000001E-2</v>
      </c>
      <c r="W140" s="136">
        <v>0</v>
      </c>
      <c r="X140" s="137">
        <f t="shared" si="7"/>
        <v>0</v>
      </c>
      <c r="AR140" s="138" t="s">
        <v>125</v>
      </c>
      <c r="AT140" s="138" t="s">
        <v>121</v>
      </c>
      <c r="AU140" s="138" t="s">
        <v>126</v>
      </c>
      <c r="AY140" s="13" t="s">
        <v>119</v>
      </c>
      <c r="BE140" s="139">
        <f t="shared" si="8"/>
        <v>0</v>
      </c>
      <c r="BF140" s="139">
        <f t="shared" si="9"/>
        <v>0</v>
      </c>
      <c r="BG140" s="139">
        <f t="shared" si="10"/>
        <v>0</v>
      </c>
      <c r="BH140" s="139">
        <f t="shared" si="11"/>
        <v>0</v>
      </c>
      <c r="BI140" s="139">
        <f t="shared" si="12"/>
        <v>0</v>
      </c>
      <c r="BJ140" s="13" t="s">
        <v>126</v>
      </c>
      <c r="BK140" s="140">
        <f t="shared" si="13"/>
        <v>0</v>
      </c>
      <c r="BL140" s="13" t="s">
        <v>125</v>
      </c>
      <c r="BM140" s="138" t="s">
        <v>335</v>
      </c>
    </row>
    <row r="141" spans="2:65" s="1" customFormat="1" ht="16.5" customHeight="1" x14ac:dyDescent="0.2">
      <c r="B141" s="126"/>
      <c r="C141" s="141" t="s">
        <v>165</v>
      </c>
      <c r="D141" s="141" t="s">
        <v>158</v>
      </c>
      <c r="E141" s="142" t="s">
        <v>336</v>
      </c>
      <c r="F141" s="143" t="s">
        <v>337</v>
      </c>
      <c r="G141" s="144" t="s">
        <v>192</v>
      </c>
      <c r="H141" s="145">
        <v>4.04</v>
      </c>
      <c r="I141" s="145">
        <v>0</v>
      </c>
      <c r="J141" s="146"/>
      <c r="K141" s="145">
        <f t="shared" si="1"/>
        <v>0</v>
      </c>
      <c r="L141" s="146"/>
      <c r="M141" s="147"/>
      <c r="N141" s="148" t="s">
        <v>1</v>
      </c>
      <c r="O141" s="134" t="s">
        <v>35</v>
      </c>
      <c r="P141" s="135">
        <f t="shared" si="2"/>
        <v>0</v>
      </c>
      <c r="Q141" s="135">
        <f t="shared" si="3"/>
        <v>0</v>
      </c>
      <c r="R141" s="135">
        <f t="shared" si="4"/>
        <v>0</v>
      </c>
      <c r="S141" s="136">
        <v>0</v>
      </c>
      <c r="T141" s="136">
        <f t="shared" si="5"/>
        <v>0</v>
      </c>
      <c r="U141" s="136">
        <v>0.73199999999999998</v>
      </c>
      <c r="V141" s="136">
        <f t="shared" si="6"/>
        <v>2.9572799999999999</v>
      </c>
      <c r="W141" s="136">
        <v>0</v>
      </c>
      <c r="X141" s="137">
        <f t="shared" si="7"/>
        <v>0</v>
      </c>
      <c r="AR141" s="138" t="s">
        <v>147</v>
      </c>
      <c r="AT141" s="138" t="s">
        <v>158</v>
      </c>
      <c r="AU141" s="138" t="s">
        <v>126</v>
      </c>
      <c r="AY141" s="13" t="s">
        <v>119</v>
      </c>
      <c r="BE141" s="139">
        <f t="shared" si="8"/>
        <v>0</v>
      </c>
      <c r="BF141" s="139">
        <f t="shared" si="9"/>
        <v>0</v>
      </c>
      <c r="BG141" s="139">
        <f t="shared" si="10"/>
        <v>0</v>
      </c>
      <c r="BH141" s="139">
        <f t="shared" si="11"/>
        <v>0</v>
      </c>
      <c r="BI141" s="139">
        <f t="shared" si="12"/>
        <v>0</v>
      </c>
      <c r="BJ141" s="13" t="s">
        <v>126</v>
      </c>
      <c r="BK141" s="140">
        <f t="shared" si="13"/>
        <v>0</v>
      </c>
      <c r="BL141" s="13" t="s">
        <v>125</v>
      </c>
      <c r="BM141" s="138" t="s">
        <v>338</v>
      </c>
    </row>
    <row r="142" spans="2:65" s="1" customFormat="1" ht="16.5" customHeight="1" x14ac:dyDescent="0.2">
      <c r="B142" s="126"/>
      <c r="C142" s="141" t="s">
        <v>168</v>
      </c>
      <c r="D142" s="141" t="s">
        <v>158</v>
      </c>
      <c r="E142" s="142" t="s">
        <v>339</v>
      </c>
      <c r="F142" s="143" t="s">
        <v>340</v>
      </c>
      <c r="G142" s="144" t="s">
        <v>192</v>
      </c>
      <c r="H142" s="145">
        <v>4.04</v>
      </c>
      <c r="I142" s="145">
        <v>0</v>
      </c>
      <c r="J142" s="146"/>
      <c r="K142" s="145">
        <f t="shared" si="1"/>
        <v>0</v>
      </c>
      <c r="L142" s="146"/>
      <c r="M142" s="147"/>
      <c r="N142" s="148" t="s">
        <v>1</v>
      </c>
      <c r="O142" s="134" t="s">
        <v>35</v>
      </c>
      <c r="P142" s="135">
        <f t="shared" si="2"/>
        <v>0</v>
      </c>
      <c r="Q142" s="135">
        <f t="shared" si="3"/>
        <v>0</v>
      </c>
      <c r="R142" s="135">
        <f t="shared" si="4"/>
        <v>0</v>
      </c>
      <c r="S142" s="136">
        <v>0</v>
      </c>
      <c r="T142" s="136">
        <f t="shared" si="5"/>
        <v>0</v>
      </c>
      <c r="U142" s="136">
        <v>0.36499999999999999</v>
      </c>
      <c r="V142" s="136">
        <f t="shared" si="6"/>
        <v>1.4745999999999999</v>
      </c>
      <c r="W142" s="136">
        <v>0</v>
      </c>
      <c r="X142" s="137">
        <f t="shared" si="7"/>
        <v>0</v>
      </c>
      <c r="AR142" s="138" t="s">
        <v>147</v>
      </c>
      <c r="AT142" s="138" t="s">
        <v>158</v>
      </c>
      <c r="AU142" s="138" t="s">
        <v>126</v>
      </c>
      <c r="AY142" s="13" t="s">
        <v>119</v>
      </c>
      <c r="BE142" s="139">
        <f t="shared" si="8"/>
        <v>0</v>
      </c>
      <c r="BF142" s="139">
        <f t="shared" si="9"/>
        <v>0</v>
      </c>
      <c r="BG142" s="139">
        <f t="shared" si="10"/>
        <v>0</v>
      </c>
      <c r="BH142" s="139">
        <f t="shared" si="11"/>
        <v>0</v>
      </c>
      <c r="BI142" s="139">
        <f t="shared" si="12"/>
        <v>0</v>
      </c>
      <c r="BJ142" s="13" t="s">
        <v>126</v>
      </c>
      <c r="BK142" s="140">
        <f t="shared" si="13"/>
        <v>0</v>
      </c>
      <c r="BL142" s="13" t="s">
        <v>125</v>
      </c>
      <c r="BM142" s="138" t="s">
        <v>341</v>
      </c>
    </row>
    <row r="143" spans="2:65" s="1" customFormat="1" ht="16.5" customHeight="1" x14ac:dyDescent="0.2">
      <c r="B143" s="126"/>
      <c r="C143" s="141" t="s">
        <v>172</v>
      </c>
      <c r="D143" s="141" t="s">
        <v>158</v>
      </c>
      <c r="E143" s="142" t="s">
        <v>342</v>
      </c>
      <c r="F143" s="143" t="s">
        <v>343</v>
      </c>
      <c r="G143" s="144" t="s">
        <v>192</v>
      </c>
      <c r="H143" s="145">
        <v>4.04</v>
      </c>
      <c r="I143" s="145">
        <v>0</v>
      </c>
      <c r="J143" s="146"/>
      <c r="K143" s="145">
        <f t="shared" si="1"/>
        <v>0</v>
      </c>
      <c r="L143" s="146"/>
      <c r="M143" s="147"/>
      <c r="N143" s="148" t="s">
        <v>1</v>
      </c>
      <c r="O143" s="134" t="s">
        <v>35</v>
      </c>
      <c r="P143" s="135">
        <f t="shared" si="2"/>
        <v>0</v>
      </c>
      <c r="Q143" s="135">
        <f t="shared" si="3"/>
        <v>0</v>
      </c>
      <c r="R143" s="135">
        <f t="shared" si="4"/>
        <v>0</v>
      </c>
      <c r="S143" s="136">
        <v>0</v>
      </c>
      <c r="T143" s="136">
        <f t="shared" si="5"/>
        <v>0</v>
      </c>
      <c r="U143" s="136">
        <v>0.23</v>
      </c>
      <c r="V143" s="136">
        <f t="shared" si="6"/>
        <v>0.92920000000000003</v>
      </c>
      <c r="W143" s="136">
        <v>0</v>
      </c>
      <c r="X143" s="137">
        <f t="shared" si="7"/>
        <v>0</v>
      </c>
      <c r="AR143" s="138" t="s">
        <v>147</v>
      </c>
      <c r="AT143" s="138" t="s">
        <v>158</v>
      </c>
      <c r="AU143" s="138" t="s">
        <v>126</v>
      </c>
      <c r="AY143" s="13" t="s">
        <v>119</v>
      </c>
      <c r="BE143" s="139">
        <f t="shared" si="8"/>
        <v>0</v>
      </c>
      <c r="BF143" s="139">
        <f t="shared" si="9"/>
        <v>0</v>
      </c>
      <c r="BG143" s="139">
        <f t="shared" si="10"/>
        <v>0</v>
      </c>
      <c r="BH143" s="139">
        <f t="shared" si="11"/>
        <v>0</v>
      </c>
      <c r="BI143" s="139">
        <f t="shared" si="12"/>
        <v>0</v>
      </c>
      <c r="BJ143" s="13" t="s">
        <v>126</v>
      </c>
      <c r="BK143" s="140">
        <f t="shared" si="13"/>
        <v>0</v>
      </c>
      <c r="BL143" s="13" t="s">
        <v>125</v>
      </c>
      <c r="BM143" s="138" t="s">
        <v>344</v>
      </c>
    </row>
    <row r="144" spans="2:65" s="1" customFormat="1" ht="16.5" customHeight="1" x14ac:dyDescent="0.2">
      <c r="B144" s="126"/>
      <c r="C144" s="127" t="s">
        <v>176</v>
      </c>
      <c r="D144" s="127" t="s">
        <v>121</v>
      </c>
      <c r="E144" s="128" t="s">
        <v>345</v>
      </c>
      <c r="F144" s="129" t="s">
        <v>346</v>
      </c>
      <c r="G144" s="130" t="s">
        <v>192</v>
      </c>
      <c r="H144" s="131">
        <v>4</v>
      </c>
      <c r="I144" s="131">
        <v>0</v>
      </c>
      <c r="J144" s="131">
        <v>0</v>
      </c>
      <c r="K144" s="131">
        <f t="shared" si="1"/>
        <v>0</v>
      </c>
      <c r="L144" s="132"/>
      <c r="M144" s="24"/>
      <c r="N144" s="133" t="s">
        <v>1</v>
      </c>
      <c r="O144" s="134" t="s">
        <v>35</v>
      </c>
      <c r="P144" s="135">
        <f t="shared" si="2"/>
        <v>0</v>
      </c>
      <c r="Q144" s="135">
        <f t="shared" si="3"/>
        <v>0</v>
      </c>
      <c r="R144" s="135">
        <f t="shared" si="4"/>
        <v>0</v>
      </c>
      <c r="S144" s="136">
        <v>2.0369999999999999</v>
      </c>
      <c r="T144" s="136">
        <f t="shared" si="5"/>
        <v>8.1479999999999997</v>
      </c>
      <c r="U144" s="136">
        <v>2.7244000000000001E-2</v>
      </c>
      <c r="V144" s="136">
        <f t="shared" si="6"/>
        <v>0.108976</v>
      </c>
      <c r="W144" s="136">
        <v>0</v>
      </c>
      <c r="X144" s="137">
        <f t="shared" si="7"/>
        <v>0</v>
      </c>
      <c r="AR144" s="138" t="s">
        <v>125</v>
      </c>
      <c r="AT144" s="138" t="s">
        <v>121</v>
      </c>
      <c r="AU144" s="138" t="s">
        <v>126</v>
      </c>
      <c r="AY144" s="13" t="s">
        <v>119</v>
      </c>
      <c r="BE144" s="139">
        <f t="shared" si="8"/>
        <v>0</v>
      </c>
      <c r="BF144" s="139">
        <f t="shared" si="9"/>
        <v>0</v>
      </c>
      <c r="BG144" s="139">
        <f t="shared" si="10"/>
        <v>0</v>
      </c>
      <c r="BH144" s="139">
        <f t="shared" si="11"/>
        <v>0</v>
      </c>
      <c r="BI144" s="139">
        <f t="shared" si="12"/>
        <v>0</v>
      </c>
      <c r="BJ144" s="13" t="s">
        <v>126</v>
      </c>
      <c r="BK144" s="140">
        <f t="shared" si="13"/>
        <v>0</v>
      </c>
      <c r="BL144" s="13" t="s">
        <v>125</v>
      </c>
      <c r="BM144" s="138" t="s">
        <v>347</v>
      </c>
    </row>
    <row r="145" spans="2:65" s="1" customFormat="1" ht="16.5" customHeight="1" x14ac:dyDescent="0.2">
      <c r="B145" s="126"/>
      <c r="C145" s="141" t="s">
        <v>179</v>
      </c>
      <c r="D145" s="141" t="s">
        <v>158</v>
      </c>
      <c r="E145" s="142" t="s">
        <v>348</v>
      </c>
      <c r="F145" s="143" t="s">
        <v>349</v>
      </c>
      <c r="G145" s="144" t="s">
        <v>192</v>
      </c>
      <c r="H145" s="145">
        <v>4.04</v>
      </c>
      <c r="I145" s="145">
        <v>0</v>
      </c>
      <c r="J145" s="146"/>
      <c r="K145" s="145">
        <f t="shared" si="1"/>
        <v>0</v>
      </c>
      <c r="L145" s="146"/>
      <c r="M145" s="147"/>
      <c r="N145" s="148" t="s">
        <v>1</v>
      </c>
      <c r="O145" s="134" t="s">
        <v>35</v>
      </c>
      <c r="P145" s="135">
        <f t="shared" si="2"/>
        <v>0</v>
      </c>
      <c r="Q145" s="135">
        <f t="shared" si="3"/>
        <v>0</v>
      </c>
      <c r="R145" s="135">
        <f t="shared" si="4"/>
        <v>0</v>
      </c>
      <c r="S145" s="136">
        <v>0</v>
      </c>
      <c r="T145" s="136">
        <f t="shared" si="5"/>
        <v>0</v>
      </c>
      <c r="U145" s="136">
        <v>0.36599999999999999</v>
      </c>
      <c r="V145" s="136">
        <f t="shared" si="6"/>
        <v>1.47864</v>
      </c>
      <c r="W145" s="136">
        <v>0</v>
      </c>
      <c r="X145" s="137">
        <f t="shared" si="7"/>
        <v>0</v>
      </c>
      <c r="AR145" s="138" t="s">
        <v>147</v>
      </c>
      <c r="AT145" s="138" t="s">
        <v>158</v>
      </c>
      <c r="AU145" s="138" t="s">
        <v>126</v>
      </c>
      <c r="AY145" s="13" t="s">
        <v>119</v>
      </c>
      <c r="BE145" s="139">
        <f t="shared" si="8"/>
        <v>0</v>
      </c>
      <c r="BF145" s="139">
        <f t="shared" si="9"/>
        <v>0</v>
      </c>
      <c r="BG145" s="139">
        <f t="shared" si="10"/>
        <v>0</v>
      </c>
      <c r="BH145" s="139">
        <f t="shared" si="11"/>
        <v>0</v>
      </c>
      <c r="BI145" s="139">
        <f t="shared" si="12"/>
        <v>0</v>
      </c>
      <c r="BJ145" s="13" t="s">
        <v>126</v>
      </c>
      <c r="BK145" s="140">
        <f t="shared" si="13"/>
        <v>0</v>
      </c>
      <c r="BL145" s="13" t="s">
        <v>125</v>
      </c>
      <c r="BM145" s="138" t="s">
        <v>350</v>
      </c>
    </row>
    <row r="146" spans="2:65" s="1" customFormat="1" ht="16.5" customHeight="1" x14ac:dyDescent="0.2">
      <c r="B146" s="126"/>
      <c r="C146" s="127" t="s">
        <v>183</v>
      </c>
      <c r="D146" s="127" t="s">
        <v>121</v>
      </c>
      <c r="E146" s="128" t="s">
        <v>351</v>
      </c>
      <c r="F146" s="129" t="s">
        <v>352</v>
      </c>
      <c r="G146" s="130" t="s">
        <v>192</v>
      </c>
      <c r="H146" s="131">
        <v>4</v>
      </c>
      <c r="I146" s="131">
        <v>0</v>
      </c>
      <c r="J146" s="131">
        <v>0</v>
      </c>
      <c r="K146" s="131">
        <f t="shared" si="1"/>
        <v>0</v>
      </c>
      <c r="L146" s="132"/>
      <c r="M146" s="24"/>
      <c r="N146" s="133" t="s">
        <v>1</v>
      </c>
      <c r="O146" s="134" t="s">
        <v>35</v>
      </c>
      <c r="P146" s="135">
        <f t="shared" si="2"/>
        <v>0</v>
      </c>
      <c r="Q146" s="135">
        <f t="shared" si="3"/>
        <v>0</v>
      </c>
      <c r="R146" s="135">
        <f t="shared" si="4"/>
        <v>0</v>
      </c>
      <c r="S146" s="136">
        <v>1.569</v>
      </c>
      <c r="T146" s="136">
        <f t="shared" si="5"/>
        <v>6.2759999999999998</v>
      </c>
      <c r="U146" s="136">
        <v>6.3E-3</v>
      </c>
      <c r="V146" s="136">
        <f t="shared" si="6"/>
        <v>2.52E-2</v>
      </c>
      <c r="W146" s="136">
        <v>0</v>
      </c>
      <c r="X146" s="137">
        <f t="shared" si="7"/>
        <v>0</v>
      </c>
      <c r="AR146" s="138" t="s">
        <v>125</v>
      </c>
      <c r="AT146" s="138" t="s">
        <v>121</v>
      </c>
      <c r="AU146" s="138" t="s">
        <v>126</v>
      </c>
      <c r="AY146" s="13" t="s">
        <v>119</v>
      </c>
      <c r="BE146" s="139">
        <f t="shared" si="8"/>
        <v>0</v>
      </c>
      <c r="BF146" s="139">
        <f t="shared" si="9"/>
        <v>0</v>
      </c>
      <c r="BG146" s="139">
        <f t="shared" si="10"/>
        <v>0</v>
      </c>
      <c r="BH146" s="139">
        <f t="shared" si="11"/>
        <v>0</v>
      </c>
      <c r="BI146" s="139">
        <f t="shared" si="12"/>
        <v>0</v>
      </c>
      <c r="BJ146" s="13" t="s">
        <v>126</v>
      </c>
      <c r="BK146" s="140">
        <f t="shared" si="13"/>
        <v>0</v>
      </c>
      <c r="BL146" s="13" t="s">
        <v>125</v>
      </c>
      <c r="BM146" s="138" t="s">
        <v>353</v>
      </c>
    </row>
    <row r="147" spans="2:65" s="1" customFormat="1" ht="24" customHeight="1" x14ac:dyDescent="0.2">
      <c r="B147" s="126"/>
      <c r="C147" s="141" t="s">
        <v>186</v>
      </c>
      <c r="D147" s="141" t="s">
        <v>158</v>
      </c>
      <c r="E147" s="142" t="s">
        <v>354</v>
      </c>
      <c r="F147" s="143" t="s">
        <v>355</v>
      </c>
      <c r="G147" s="144" t="s">
        <v>192</v>
      </c>
      <c r="H147" s="145">
        <v>4</v>
      </c>
      <c r="I147" s="145">
        <v>0</v>
      </c>
      <c r="J147" s="146"/>
      <c r="K147" s="145">
        <f t="shared" si="1"/>
        <v>0</v>
      </c>
      <c r="L147" s="146"/>
      <c r="M147" s="147"/>
      <c r="N147" s="148" t="s">
        <v>1</v>
      </c>
      <c r="O147" s="134" t="s">
        <v>35</v>
      </c>
      <c r="P147" s="135">
        <f t="shared" si="2"/>
        <v>0</v>
      </c>
      <c r="Q147" s="135">
        <f t="shared" si="3"/>
        <v>0</v>
      </c>
      <c r="R147" s="135">
        <f t="shared" si="4"/>
        <v>0</v>
      </c>
      <c r="S147" s="136">
        <v>0</v>
      </c>
      <c r="T147" s="136">
        <f t="shared" si="5"/>
        <v>0</v>
      </c>
      <c r="U147" s="136">
        <v>0.124</v>
      </c>
      <c r="V147" s="136">
        <f t="shared" si="6"/>
        <v>0.496</v>
      </c>
      <c r="W147" s="136">
        <v>0</v>
      </c>
      <c r="X147" s="137">
        <f t="shared" si="7"/>
        <v>0</v>
      </c>
      <c r="AR147" s="138" t="s">
        <v>147</v>
      </c>
      <c r="AT147" s="138" t="s">
        <v>158</v>
      </c>
      <c r="AU147" s="138" t="s">
        <v>126</v>
      </c>
      <c r="AY147" s="13" t="s">
        <v>119</v>
      </c>
      <c r="BE147" s="139">
        <f t="shared" si="8"/>
        <v>0</v>
      </c>
      <c r="BF147" s="139">
        <f t="shared" si="9"/>
        <v>0</v>
      </c>
      <c r="BG147" s="139">
        <f t="shared" si="10"/>
        <v>0</v>
      </c>
      <c r="BH147" s="139">
        <f t="shared" si="11"/>
        <v>0</v>
      </c>
      <c r="BI147" s="139">
        <f t="shared" si="12"/>
        <v>0</v>
      </c>
      <c r="BJ147" s="13" t="s">
        <v>126</v>
      </c>
      <c r="BK147" s="140">
        <f t="shared" si="13"/>
        <v>0</v>
      </c>
      <c r="BL147" s="13" t="s">
        <v>125</v>
      </c>
      <c r="BM147" s="138" t="s">
        <v>356</v>
      </c>
    </row>
    <row r="148" spans="2:65" s="11" customFormat="1" ht="22.9" customHeight="1" x14ac:dyDescent="0.2">
      <c r="B148" s="114"/>
      <c r="D148" s="115" t="s">
        <v>70</v>
      </c>
      <c r="E148" s="124" t="s">
        <v>150</v>
      </c>
      <c r="F148" s="124" t="s">
        <v>286</v>
      </c>
      <c r="K148" s="125">
        <f>BK148</f>
        <v>0</v>
      </c>
      <c r="M148" s="114"/>
      <c r="N148" s="118"/>
      <c r="Q148" s="119">
        <f>SUM(Q149:Q153)</f>
        <v>0</v>
      </c>
      <c r="R148" s="119">
        <f>SUM(R149:R153)</f>
        <v>0</v>
      </c>
      <c r="T148" s="120">
        <f>SUM(T149:T153)</f>
        <v>5.84</v>
      </c>
      <c r="V148" s="120">
        <f>SUM(V149:V153)</f>
        <v>3.5755908000000001</v>
      </c>
      <c r="X148" s="121">
        <f>SUM(X149:X153)</f>
        <v>0</v>
      </c>
      <c r="AR148" s="115" t="s">
        <v>76</v>
      </c>
      <c r="AT148" s="122" t="s">
        <v>70</v>
      </c>
      <c r="AU148" s="122" t="s">
        <v>76</v>
      </c>
      <c r="AY148" s="115" t="s">
        <v>119</v>
      </c>
      <c r="BK148" s="123">
        <f>SUM(BK149:BK153)</f>
        <v>0</v>
      </c>
    </row>
    <row r="149" spans="2:65" s="1" customFormat="1" ht="24" customHeight="1" x14ac:dyDescent="0.2">
      <c r="B149" s="126"/>
      <c r="C149" s="127" t="s">
        <v>190</v>
      </c>
      <c r="D149" s="127" t="s">
        <v>121</v>
      </c>
      <c r="E149" s="128" t="s">
        <v>357</v>
      </c>
      <c r="F149" s="129" t="s">
        <v>358</v>
      </c>
      <c r="G149" s="130" t="s">
        <v>192</v>
      </c>
      <c r="H149" s="131">
        <v>5</v>
      </c>
      <c r="I149" s="131">
        <v>0</v>
      </c>
      <c r="J149" s="131">
        <v>0</v>
      </c>
      <c r="K149" s="131">
        <f>ROUND(P149*H149,3)</f>
        <v>0</v>
      </c>
      <c r="L149" s="132"/>
      <c r="M149" s="24"/>
      <c r="N149" s="133" t="s">
        <v>1</v>
      </c>
      <c r="O149" s="134" t="s">
        <v>35</v>
      </c>
      <c r="P149" s="135">
        <f>I149+J149</f>
        <v>0</v>
      </c>
      <c r="Q149" s="135">
        <f>ROUND(I149*H149,3)</f>
        <v>0</v>
      </c>
      <c r="R149" s="135">
        <f>ROUND(J149*H149,3)</f>
        <v>0</v>
      </c>
      <c r="S149" s="136">
        <v>1.1679999999999999</v>
      </c>
      <c r="T149" s="136">
        <f>S149*H149</f>
        <v>5.84</v>
      </c>
      <c r="U149" s="136">
        <v>0.50574816</v>
      </c>
      <c r="V149" s="136">
        <f>U149*H149</f>
        <v>2.5287408</v>
      </c>
      <c r="W149" s="136">
        <v>0</v>
      </c>
      <c r="X149" s="137">
        <f>W149*H149</f>
        <v>0</v>
      </c>
      <c r="AR149" s="138" t="s">
        <v>125</v>
      </c>
      <c r="AT149" s="138" t="s">
        <v>121</v>
      </c>
      <c r="AU149" s="138" t="s">
        <v>126</v>
      </c>
      <c r="AY149" s="13" t="s">
        <v>119</v>
      </c>
      <c r="BE149" s="139">
        <f>IF(O149="základná",K149,0)</f>
        <v>0</v>
      </c>
      <c r="BF149" s="139">
        <f>IF(O149="znížená",K149,0)</f>
        <v>0</v>
      </c>
      <c r="BG149" s="139">
        <f>IF(O149="zákl. prenesená",K149,0)</f>
        <v>0</v>
      </c>
      <c r="BH149" s="139">
        <f>IF(O149="zníž. prenesená",K149,0)</f>
        <v>0</v>
      </c>
      <c r="BI149" s="139">
        <f>IF(O149="nulová",K149,0)</f>
        <v>0</v>
      </c>
      <c r="BJ149" s="13" t="s">
        <v>126</v>
      </c>
      <c r="BK149" s="140">
        <f>ROUND(P149*H149,3)</f>
        <v>0</v>
      </c>
      <c r="BL149" s="13" t="s">
        <v>125</v>
      </c>
      <c r="BM149" s="138" t="s">
        <v>359</v>
      </c>
    </row>
    <row r="150" spans="2:65" s="1" customFormat="1" ht="16.5" customHeight="1" x14ac:dyDescent="0.2">
      <c r="B150" s="126"/>
      <c r="C150" s="141" t="s">
        <v>194</v>
      </c>
      <c r="D150" s="141" t="s">
        <v>158</v>
      </c>
      <c r="E150" s="142" t="s">
        <v>360</v>
      </c>
      <c r="F150" s="143" t="s">
        <v>361</v>
      </c>
      <c r="G150" s="144" t="s">
        <v>192</v>
      </c>
      <c r="H150" s="145">
        <v>5</v>
      </c>
      <c r="I150" s="145">
        <v>0</v>
      </c>
      <c r="J150" s="146"/>
      <c r="K150" s="145">
        <f>ROUND(P150*H150,3)</f>
        <v>0</v>
      </c>
      <c r="L150" s="146"/>
      <c r="M150" s="147"/>
      <c r="N150" s="148" t="s">
        <v>1</v>
      </c>
      <c r="O150" s="134" t="s">
        <v>35</v>
      </c>
      <c r="P150" s="135">
        <f>I150+J150</f>
        <v>0</v>
      </c>
      <c r="Q150" s="135">
        <f>ROUND(I150*H150,3)</f>
        <v>0</v>
      </c>
      <c r="R150" s="135">
        <f>ROUND(J150*H150,3)</f>
        <v>0</v>
      </c>
      <c r="S150" s="136">
        <v>0</v>
      </c>
      <c r="T150" s="136">
        <f>S150*H150</f>
        <v>0</v>
      </c>
      <c r="U150" s="136">
        <v>3.6999999999999999E-4</v>
      </c>
      <c r="V150" s="136">
        <f>U150*H150</f>
        <v>1.8500000000000001E-3</v>
      </c>
      <c r="W150" s="136">
        <v>0</v>
      </c>
      <c r="X150" s="137">
        <f>W150*H150</f>
        <v>0</v>
      </c>
      <c r="AR150" s="138" t="s">
        <v>147</v>
      </c>
      <c r="AT150" s="138" t="s">
        <v>158</v>
      </c>
      <c r="AU150" s="138" t="s">
        <v>126</v>
      </c>
      <c r="AY150" s="13" t="s">
        <v>119</v>
      </c>
      <c r="BE150" s="139">
        <f>IF(O150="základná",K150,0)</f>
        <v>0</v>
      </c>
      <c r="BF150" s="139">
        <f>IF(O150="znížená",K150,0)</f>
        <v>0</v>
      </c>
      <c r="BG150" s="139">
        <f>IF(O150="zákl. prenesená",K150,0)</f>
        <v>0</v>
      </c>
      <c r="BH150" s="139">
        <f>IF(O150="zníž. prenesená",K150,0)</f>
        <v>0</v>
      </c>
      <c r="BI150" s="139">
        <f>IF(O150="nulová",K150,0)</f>
        <v>0</v>
      </c>
      <c r="BJ150" s="13" t="s">
        <v>126</v>
      </c>
      <c r="BK150" s="140">
        <f>ROUND(P150*H150,3)</f>
        <v>0</v>
      </c>
      <c r="BL150" s="13" t="s">
        <v>125</v>
      </c>
      <c r="BM150" s="138" t="s">
        <v>362</v>
      </c>
    </row>
    <row r="151" spans="2:65" s="1" customFormat="1" ht="24" customHeight="1" x14ac:dyDescent="0.2">
      <c r="B151" s="126"/>
      <c r="C151" s="141" t="s">
        <v>197</v>
      </c>
      <c r="D151" s="141" t="s">
        <v>158</v>
      </c>
      <c r="E151" s="142" t="s">
        <v>363</v>
      </c>
      <c r="F151" s="143" t="s">
        <v>364</v>
      </c>
      <c r="G151" s="144" t="s">
        <v>192</v>
      </c>
      <c r="H151" s="145">
        <v>5</v>
      </c>
      <c r="I151" s="145">
        <v>0</v>
      </c>
      <c r="J151" s="146"/>
      <c r="K151" s="145">
        <f>ROUND(P151*H151,3)</f>
        <v>0</v>
      </c>
      <c r="L151" s="146"/>
      <c r="M151" s="147"/>
      <c r="N151" s="148" t="s">
        <v>1</v>
      </c>
      <c r="O151" s="134" t="s">
        <v>35</v>
      </c>
      <c r="P151" s="135">
        <f>I151+J151</f>
        <v>0</v>
      </c>
      <c r="Q151" s="135">
        <f>ROUND(I151*H151,3)</f>
        <v>0</v>
      </c>
      <c r="R151" s="135">
        <f>ROUND(J151*H151,3)</f>
        <v>0</v>
      </c>
      <c r="S151" s="136">
        <v>0</v>
      </c>
      <c r="T151" s="136">
        <f>S151*H151</f>
        <v>0</v>
      </c>
      <c r="U151" s="136">
        <v>3.9E-2</v>
      </c>
      <c r="V151" s="136">
        <f>U151*H151</f>
        <v>0.19500000000000001</v>
      </c>
      <c r="W151" s="136">
        <v>0</v>
      </c>
      <c r="X151" s="137">
        <f>W151*H151</f>
        <v>0</v>
      </c>
      <c r="AR151" s="138" t="s">
        <v>147</v>
      </c>
      <c r="AT151" s="138" t="s">
        <v>158</v>
      </c>
      <c r="AU151" s="138" t="s">
        <v>126</v>
      </c>
      <c r="AY151" s="13" t="s">
        <v>119</v>
      </c>
      <c r="BE151" s="139">
        <f>IF(O151="základná",K151,0)</f>
        <v>0</v>
      </c>
      <c r="BF151" s="139">
        <f>IF(O151="znížená",K151,0)</f>
        <v>0</v>
      </c>
      <c r="BG151" s="139">
        <f>IF(O151="zákl. prenesená",K151,0)</f>
        <v>0</v>
      </c>
      <c r="BH151" s="139">
        <f>IF(O151="zníž. prenesená",K151,0)</f>
        <v>0</v>
      </c>
      <c r="BI151" s="139">
        <f>IF(O151="nulová",K151,0)</f>
        <v>0</v>
      </c>
      <c r="BJ151" s="13" t="s">
        <v>126</v>
      </c>
      <c r="BK151" s="140">
        <f>ROUND(P151*H151,3)</f>
        <v>0</v>
      </c>
      <c r="BL151" s="13" t="s">
        <v>125</v>
      </c>
      <c r="BM151" s="138" t="s">
        <v>365</v>
      </c>
    </row>
    <row r="152" spans="2:65" s="1" customFormat="1" ht="24" customHeight="1" x14ac:dyDescent="0.2">
      <c r="B152" s="126"/>
      <c r="C152" s="141" t="s">
        <v>8</v>
      </c>
      <c r="D152" s="141" t="s">
        <v>158</v>
      </c>
      <c r="E152" s="142" t="s">
        <v>366</v>
      </c>
      <c r="F152" s="143" t="s">
        <v>367</v>
      </c>
      <c r="G152" s="144" t="s">
        <v>192</v>
      </c>
      <c r="H152" s="145">
        <v>5</v>
      </c>
      <c r="I152" s="145">
        <v>0</v>
      </c>
      <c r="J152" s="146"/>
      <c r="K152" s="145">
        <f>ROUND(P152*H152,3)</f>
        <v>0</v>
      </c>
      <c r="L152" s="146"/>
      <c r="M152" s="147"/>
      <c r="N152" s="148" t="s">
        <v>1</v>
      </c>
      <c r="O152" s="134" t="s">
        <v>35</v>
      </c>
      <c r="P152" s="135">
        <f>I152+J152</f>
        <v>0</v>
      </c>
      <c r="Q152" s="135">
        <f>ROUND(I152*H152,3)</f>
        <v>0</v>
      </c>
      <c r="R152" s="135">
        <f>ROUND(J152*H152,3)</f>
        <v>0</v>
      </c>
      <c r="S152" s="136">
        <v>0</v>
      </c>
      <c r="T152" s="136">
        <f>S152*H152</f>
        <v>0</v>
      </c>
      <c r="U152" s="136">
        <v>0.09</v>
      </c>
      <c r="V152" s="136">
        <f>U152*H152</f>
        <v>0.44999999999999996</v>
      </c>
      <c r="W152" s="136">
        <v>0</v>
      </c>
      <c r="X152" s="137">
        <f>W152*H152</f>
        <v>0</v>
      </c>
      <c r="AR152" s="138" t="s">
        <v>147</v>
      </c>
      <c r="AT152" s="138" t="s">
        <v>158</v>
      </c>
      <c r="AU152" s="138" t="s">
        <v>126</v>
      </c>
      <c r="AY152" s="13" t="s">
        <v>119</v>
      </c>
      <c r="BE152" s="139">
        <f>IF(O152="základná",K152,0)</f>
        <v>0</v>
      </c>
      <c r="BF152" s="139">
        <f>IF(O152="znížená",K152,0)</f>
        <v>0</v>
      </c>
      <c r="BG152" s="139">
        <f>IF(O152="zákl. prenesená",K152,0)</f>
        <v>0</v>
      </c>
      <c r="BH152" s="139">
        <f>IF(O152="zníž. prenesená",K152,0)</f>
        <v>0</v>
      </c>
      <c r="BI152" s="139">
        <f>IF(O152="nulová",K152,0)</f>
        <v>0</v>
      </c>
      <c r="BJ152" s="13" t="s">
        <v>126</v>
      </c>
      <c r="BK152" s="140">
        <f>ROUND(P152*H152,3)</f>
        <v>0</v>
      </c>
      <c r="BL152" s="13" t="s">
        <v>125</v>
      </c>
      <c r="BM152" s="138" t="s">
        <v>368</v>
      </c>
    </row>
    <row r="153" spans="2:65" s="1" customFormat="1" ht="16.5" customHeight="1" x14ac:dyDescent="0.2">
      <c r="B153" s="126"/>
      <c r="C153" s="141" t="s">
        <v>203</v>
      </c>
      <c r="D153" s="141" t="s">
        <v>158</v>
      </c>
      <c r="E153" s="142" t="s">
        <v>369</v>
      </c>
      <c r="F153" s="143" t="s">
        <v>370</v>
      </c>
      <c r="G153" s="144" t="s">
        <v>192</v>
      </c>
      <c r="H153" s="145">
        <v>5</v>
      </c>
      <c r="I153" s="145">
        <v>0</v>
      </c>
      <c r="J153" s="146"/>
      <c r="K153" s="145">
        <f>ROUND(P153*H153,3)</f>
        <v>0</v>
      </c>
      <c r="L153" s="146"/>
      <c r="M153" s="147"/>
      <c r="N153" s="148" t="s">
        <v>1</v>
      </c>
      <c r="O153" s="134" t="s">
        <v>35</v>
      </c>
      <c r="P153" s="135">
        <f>I153+J153</f>
        <v>0</v>
      </c>
      <c r="Q153" s="135">
        <f>ROUND(I153*H153,3)</f>
        <v>0</v>
      </c>
      <c r="R153" s="135">
        <f>ROUND(J153*H153,3)</f>
        <v>0</v>
      </c>
      <c r="S153" s="136">
        <v>0</v>
      </c>
      <c r="T153" s="136">
        <f>S153*H153</f>
        <v>0</v>
      </c>
      <c r="U153" s="136">
        <v>0.08</v>
      </c>
      <c r="V153" s="136">
        <f>U153*H153</f>
        <v>0.4</v>
      </c>
      <c r="W153" s="136">
        <v>0</v>
      </c>
      <c r="X153" s="137">
        <f>W153*H153</f>
        <v>0</v>
      </c>
      <c r="AR153" s="138" t="s">
        <v>147</v>
      </c>
      <c r="AT153" s="138" t="s">
        <v>158</v>
      </c>
      <c r="AU153" s="138" t="s">
        <v>126</v>
      </c>
      <c r="AY153" s="13" t="s">
        <v>119</v>
      </c>
      <c r="BE153" s="139">
        <f>IF(O153="základná",K153,0)</f>
        <v>0</v>
      </c>
      <c r="BF153" s="139">
        <f>IF(O153="znížená",K153,0)</f>
        <v>0</v>
      </c>
      <c r="BG153" s="139">
        <f>IF(O153="zákl. prenesená",K153,0)</f>
        <v>0</v>
      </c>
      <c r="BH153" s="139">
        <f>IF(O153="zníž. prenesená",K153,0)</f>
        <v>0</v>
      </c>
      <c r="BI153" s="139">
        <f>IF(O153="nulová",K153,0)</f>
        <v>0</v>
      </c>
      <c r="BJ153" s="13" t="s">
        <v>126</v>
      </c>
      <c r="BK153" s="140">
        <f>ROUND(P153*H153,3)</f>
        <v>0</v>
      </c>
      <c r="BL153" s="13" t="s">
        <v>125</v>
      </c>
      <c r="BM153" s="138" t="s">
        <v>371</v>
      </c>
    </row>
    <row r="154" spans="2:65" s="11" customFormat="1" ht="22.9" customHeight="1" x14ac:dyDescent="0.2">
      <c r="B154" s="114"/>
      <c r="D154" s="115" t="s">
        <v>70</v>
      </c>
      <c r="E154" s="124" t="s">
        <v>260</v>
      </c>
      <c r="F154" s="124" t="s">
        <v>261</v>
      </c>
      <c r="K154" s="125">
        <f>BK154</f>
        <v>0</v>
      </c>
      <c r="M154" s="114"/>
      <c r="N154" s="118"/>
      <c r="Q154" s="119">
        <f>Q155</f>
        <v>0</v>
      </c>
      <c r="R154" s="119">
        <f>R155</f>
        <v>0</v>
      </c>
      <c r="T154" s="120">
        <f>T155</f>
        <v>0</v>
      </c>
      <c r="V154" s="120">
        <f>V155</f>
        <v>0</v>
      </c>
      <c r="X154" s="121">
        <f>X155</f>
        <v>0</v>
      </c>
      <c r="AR154" s="115" t="s">
        <v>76</v>
      </c>
      <c r="AT154" s="122" t="s">
        <v>70</v>
      </c>
      <c r="AU154" s="122" t="s">
        <v>76</v>
      </c>
      <c r="AY154" s="115" t="s">
        <v>119</v>
      </c>
      <c r="BK154" s="123">
        <f>BK155</f>
        <v>0</v>
      </c>
    </row>
    <row r="155" spans="2:65" s="1" customFormat="1" ht="24" customHeight="1" x14ac:dyDescent="0.2">
      <c r="B155" s="126"/>
      <c r="C155" s="127" t="s">
        <v>206</v>
      </c>
      <c r="D155" s="127" t="s">
        <v>121</v>
      </c>
      <c r="E155" s="128" t="s">
        <v>372</v>
      </c>
      <c r="F155" s="129" t="s">
        <v>400</v>
      </c>
      <c r="G155" s="130" t="s">
        <v>170</v>
      </c>
      <c r="H155" s="131">
        <v>0</v>
      </c>
      <c r="I155" s="131">
        <v>0</v>
      </c>
      <c r="J155" s="131">
        <v>0</v>
      </c>
      <c r="K155" s="131">
        <f>ROUND(P155*H155,3)</f>
        <v>0</v>
      </c>
      <c r="L155" s="132"/>
      <c r="M155" s="24"/>
      <c r="N155" s="149" t="s">
        <v>1</v>
      </c>
      <c r="O155" s="150" t="s">
        <v>35</v>
      </c>
      <c r="P155" s="151">
        <f>I155+J155</f>
        <v>0</v>
      </c>
      <c r="Q155" s="151">
        <f>ROUND(I155*H155,3)</f>
        <v>0</v>
      </c>
      <c r="R155" s="151">
        <f>ROUND(J155*H155,3)</f>
        <v>0</v>
      </c>
      <c r="S155" s="152">
        <v>1.2889999999999999</v>
      </c>
      <c r="T155" s="152">
        <f>S155*H155</f>
        <v>0</v>
      </c>
      <c r="U155" s="152">
        <v>0</v>
      </c>
      <c r="V155" s="152">
        <f>U155*H155</f>
        <v>0</v>
      </c>
      <c r="W155" s="152">
        <v>0</v>
      </c>
      <c r="X155" s="153">
        <f>W155*H155</f>
        <v>0</v>
      </c>
      <c r="AR155" s="138" t="s">
        <v>125</v>
      </c>
      <c r="AT155" s="138" t="s">
        <v>121</v>
      </c>
      <c r="AU155" s="138" t="s">
        <v>126</v>
      </c>
      <c r="AY155" s="13" t="s">
        <v>119</v>
      </c>
      <c r="BE155" s="139">
        <f>IF(O155="základná",K155,0)</f>
        <v>0</v>
      </c>
      <c r="BF155" s="139">
        <f>IF(O155="znížená",K155,0)</f>
        <v>0</v>
      </c>
      <c r="BG155" s="139">
        <f>IF(O155="zákl. prenesená",K155,0)</f>
        <v>0</v>
      </c>
      <c r="BH155" s="139">
        <f>IF(O155="zníž. prenesená",K155,0)</f>
        <v>0</v>
      </c>
      <c r="BI155" s="139">
        <f>IF(O155="nulová",K155,0)</f>
        <v>0</v>
      </c>
      <c r="BJ155" s="13" t="s">
        <v>126</v>
      </c>
      <c r="BK155" s="140">
        <f>ROUND(P155*H155,3)</f>
        <v>0</v>
      </c>
      <c r="BL155" s="13" t="s">
        <v>125</v>
      </c>
      <c r="BM155" s="138" t="s">
        <v>373</v>
      </c>
    </row>
    <row r="156" spans="2:65" s="1" customFormat="1" ht="6.95" customHeight="1" x14ac:dyDescent="0.2">
      <c r="B156" s="36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24"/>
    </row>
  </sheetData>
  <autoFilter ref="C122:L155" xr:uid="{00000000-0009-0000-0000-000003000000}"/>
  <mergeCells count="14">
    <mergeCell ref="E85:H85"/>
    <mergeCell ref="I48:K48"/>
    <mergeCell ref="M2:Z2"/>
    <mergeCell ref="E7:H7"/>
    <mergeCell ref="E9:H9"/>
    <mergeCell ref="E18:H18"/>
    <mergeCell ref="E27:H27"/>
    <mergeCell ref="J120:K120"/>
    <mergeCell ref="J119:K119"/>
    <mergeCell ref="J92:K92"/>
    <mergeCell ref="J91:K91"/>
    <mergeCell ref="E87:H87"/>
    <mergeCell ref="E113:H113"/>
    <mergeCell ref="E115:H115"/>
  </mergeCells>
  <pageMargins left="0.39374999999999999" right="0.39374999999999999" top="0.39374999999999999" bottom="0.39374999999999999" header="0" footer="0"/>
  <pageSetup paperSize="9" scale="85" fitToHeight="100" orientation="landscape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11170823K - Betónový nadz...</vt:lpstr>
      <vt:lpstr>111708SO02 - SO 02 Spevne...</vt:lpstr>
      <vt:lpstr>111708SO03 - Kanalizácia ...</vt:lpstr>
      <vt:lpstr>'11170823K - Betónový nadz...'!Názvy_tlače</vt:lpstr>
      <vt:lpstr>'111708SO02 - SO 02 Spevne...'!Názvy_tlače</vt:lpstr>
      <vt:lpstr>'111708SO03 - Kanalizácia ...'!Názvy_tlače</vt:lpstr>
      <vt:lpstr>'Rekapitulácia stavby'!Názvy_tlače</vt:lpstr>
      <vt:lpstr>'11170823K - Betónový nadz...'!Oblasť_tlače</vt:lpstr>
      <vt:lpstr>'111708SO02 - SO 02 Spevne...'!Oblasť_tlače</vt:lpstr>
      <vt:lpstr>'111708SO03 - Kanalizácia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DESKTOP-HKOENPO\Asus</dc:creator>
  <cp:lastModifiedBy>Boris Haulík</cp:lastModifiedBy>
  <dcterms:created xsi:type="dcterms:W3CDTF">2025-04-29T12:30:22Z</dcterms:created>
  <dcterms:modified xsi:type="dcterms:W3CDTF">2025-04-30T10:17:07Z</dcterms:modified>
</cp:coreProperties>
</file>