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ondrikova\Documents\2025\PHM\Súťažné podklady\"/>
    </mc:Choice>
  </mc:AlternateContent>
  <bookViews>
    <workbookView xWindow="0" yWindow="0" windowWidth="7530" windowHeight="9015"/>
  </bookViews>
  <sheets>
    <sheet name="časť č. 1" sheetId="1" r:id="rId1"/>
    <sheet name="časť č. 2" sheetId="2" r:id="rId2"/>
    <sheet name="časť č. 3" sheetId="3" r:id="rId3"/>
    <sheet name="časť č. 4" sheetId="4" r:id="rId4"/>
    <sheet name="časť č. 5" sheetId="5" r:id="rId5"/>
    <sheet name="časť č. 6" sheetId="6" r:id="rId6"/>
    <sheet name="časť č. 7" sheetId="7" r:id="rId7"/>
    <sheet name="časť č. 8" sheetId="8" r:id="rId8"/>
    <sheet name="časť č. 9" sheetId="9" r:id="rId9"/>
    <sheet name="časť č. 10" sheetId="10" r:id="rId10"/>
    <sheet name="časť č. 11" sheetId="12" r:id="rId11"/>
  </sheets>
  <definedNames>
    <definedName name="_Hlk17393469" localSheetId="0">'časť č. 1'!$A$2</definedName>
    <definedName name="_Hlk17393469" localSheetId="9">'časť č. 10'!$A$2</definedName>
    <definedName name="_Hlk17393469" localSheetId="10">'časť č. 11'!$A$2</definedName>
    <definedName name="_Hlk17393469" localSheetId="1">'časť č. 2'!$A$2</definedName>
    <definedName name="_Hlk17393469" localSheetId="2">'časť č. 3'!$A$2</definedName>
    <definedName name="_Hlk17393469" localSheetId="3">'časť č. 4'!$A$2</definedName>
    <definedName name="_Hlk17393469" localSheetId="4">'časť č. 5'!$A$2</definedName>
    <definedName name="_Hlk17393469" localSheetId="5">'časť č. 6'!$A$2</definedName>
    <definedName name="_Hlk17393469" localSheetId="6">'časť č. 7'!$A$2</definedName>
    <definedName name="_Hlk17393469" localSheetId="7">'časť č. 8'!$A$2</definedName>
    <definedName name="_Hlk17393469" localSheetId="8">'časť č. 9'!$A$2</definedName>
    <definedName name="_xlnm.Print_Area" localSheetId="0">'časť č. 1'!$A$1:$R$34</definedName>
    <definedName name="_xlnm.Print_Area" localSheetId="9">'časť č. 10'!$A$1:$N$33</definedName>
    <definedName name="_xlnm.Print_Area" localSheetId="10">'časť č. 11'!$A$1:$R$36</definedName>
    <definedName name="_xlnm.Print_Area" localSheetId="1">'časť č. 2'!$A$1:$R$34</definedName>
    <definedName name="_xlnm.Print_Area" localSheetId="2">'časť č. 3'!$A$1:$R$34</definedName>
    <definedName name="_xlnm.Print_Area" localSheetId="3">'časť č. 4'!$A$1:$R$34</definedName>
    <definedName name="_xlnm.Print_Area" localSheetId="4">'časť č. 5'!$A$1:$R$34</definedName>
    <definedName name="_xlnm.Print_Area" localSheetId="5">'časť č. 6'!$A$1:$R$34</definedName>
    <definedName name="_xlnm.Print_Area" localSheetId="6">'časť č. 7'!$A$1:$R$34</definedName>
    <definedName name="_xlnm.Print_Area" localSheetId="7">'časť č. 8'!$A$1:$R$34</definedName>
    <definedName name="_xlnm.Print_Area" localSheetId="8">'časť č. 9'!$A$1:$R$34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2" l="1"/>
  <c r="L17" i="1"/>
  <c r="L16" i="1"/>
  <c r="H17" i="12" l="1"/>
  <c r="E17" i="9"/>
  <c r="E16" i="9"/>
  <c r="E17" i="8"/>
  <c r="E16" i="8"/>
  <c r="E17" i="7"/>
  <c r="E16" i="7"/>
  <c r="E17" i="6"/>
  <c r="E16" i="6"/>
  <c r="E17" i="5"/>
  <c r="E16" i="5"/>
  <c r="E17" i="4"/>
  <c r="E16" i="4"/>
  <c r="E17" i="3"/>
  <c r="E16" i="3"/>
  <c r="E17" i="2"/>
  <c r="E16" i="2"/>
  <c r="E17" i="1"/>
  <c r="E16" i="1"/>
  <c r="H19" i="12"/>
  <c r="L19" i="12" s="1"/>
  <c r="P19" i="12" s="1"/>
  <c r="E19" i="12"/>
  <c r="E18" i="12"/>
  <c r="E17" i="12"/>
  <c r="P17" i="12" l="1"/>
  <c r="H18" i="12"/>
  <c r="L18" i="12" s="1"/>
  <c r="P18" i="12" s="1"/>
  <c r="O20" i="12" s="1"/>
  <c r="K20" i="12" l="1"/>
  <c r="L20" i="12"/>
  <c r="M20" i="12" s="1"/>
  <c r="H14" i="10"/>
  <c r="H17" i="10" l="1"/>
  <c r="H16" i="10"/>
  <c r="L16" i="10" s="1"/>
  <c r="H15" i="10"/>
  <c r="L15" i="10" s="1"/>
  <c r="H18" i="10" l="1"/>
  <c r="L14" i="10"/>
  <c r="F17" i="9"/>
  <c r="F17" i="8"/>
  <c r="F17" i="7"/>
  <c r="F17" i="6"/>
  <c r="F17" i="5"/>
  <c r="F17" i="4"/>
  <c r="F17" i="3"/>
  <c r="F17" i="2"/>
  <c r="F17" i="1"/>
  <c r="H16" i="1"/>
  <c r="P16" i="1" s="1"/>
  <c r="H16" i="7"/>
  <c r="L16" i="7" s="1"/>
  <c r="P16" i="7" s="1"/>
  <c r="H16" i="6"/>
  <c r="L16" i="6" s="1"/>
  <c r="P16" i="6" s="1"/>
  <c r="H16" i="4"/>
  <c r="L16" i="4" s="1"/>
  <c r="P16" i="4" s="1"/>
  <c r="H16" i="3"/>
  <c r="L16" i="3" s="1"/>
  <c r="P16" i="3" s="1"/>
  <c r="H17" i="2"/>
  <c r="L17" i="2" s="1"/>
  <c r="P17" i="2" s="1"/>
  <c r="H17" i="1"/>
  <c r="P17" i="1" s="1"/>
  <c r="H17" i="9" l="1"/>
  <c r="L17" i="9" s="1"/>
  <c r="P17" i="9" s="1"/>
  <c r="H16" i="9"/>
  <c r="H17" i="8"/>
  <c r="L17" i="8" s="1"/>
  <c r="P17" i="8" s="1"/>
  <c r="O18" i="8" s="1"/>
  <c r="H16" i="8"/>
  <c r="L16" i="8" s="1"/>
  <c r="P16" i="8" s="1"/>
  <c r="H17" i="7"/>
  <c r="L17" i="7" s="1"/>
  <c r="P17" i="7" s="1"/>
  <c r="H17" i="6"/>
  <c r="L17" i="6" s="1"/>
  <c r="P17" i="6" s="1"/>
  <c r="H16" i="5"/>
  <c r="L16" i="5" s="1"/>
  <c r="P16" i="5" s="1"/>
  <c r="H17" i="5"/>
  <c r="L17" i="5" s="1"/>
  <c r="P17" i="5" s="1"/>
  <c r="H17" i="4"/>
  <c r="L17" i="4" s="1"/>
  <c r="P17" i="4" s="1"/>
  <c r="H17" i="3"/>
  <c r="L17" i="3" s="1"/>
  <c r="P17" i="3" s="1"/>
  <c r="H16" i="2"/>
  <c r="L16" i="2" s="1"/>
  <c r="P16" i="2" s="1"/>
  <c r="G18" i="10"/>
  <c r="L17" i="10"/>
  <c r="L18" i="10" s="1"/>
  <c r="I18" i="10" s="1"/>
  <c r="L16" i="9" l="1"/>
  <c r="P16" i="9" s="1"/>
  <c r="O18" i="9" s="1"/>
  <c r="K18" i="8"/>
  <c r="L18" i="8"/>
  <c r="K18" i="2"/>
  <c r="O18" i="5"/>
  <c r="K18" i="5"/>
  <c r="L18" i="5"/>
  <c r="L18" i="7"/>
  <c r="K18" i="7"/>
  <c r="O18" i="7"/>
  <c r="O18" i="6"/>
  <c r="L18" i="6"/>
  <c r="K18" i="6"/>
  <c r="O18" i="4"/>
  <c r="L18" i="4"/>
  <c r="K18" i="4"/>
  <c r="L18" i="3"/>
  <c r="K18" i="3"/>
  <c r="O18" i="3"/>
  <c r="L18" i="2"/>
  <c r="O18" i="2"/>
  <c r="L18" i="1"/>
  <c r="L18" i="9" l="1"/>
  <c r="K18" i="9"/>
  <c r="O18" i="1"/>
  <c r="K18" i="1"/>
</calcChain>
</file>

<file path=xl/sharedStrings.xml><?xml version="1.0" encoding="utf-8"?>
<sst xmlns="http://schemas.openxmlformats.org/spreadsheetml/2006/main" count="318" uniqueCount="62">
  <si>
    <t xml:space="preserve"> </t>
  </si>
  <si>
    <t xml:space="preserve">Názov uchádzača: </t>
  </si>
  <si>
    <t xml:space="preserve">Sídlo uchádzača: </t>
  </si>
  <si>
    <t xml:space="preserve">Nafta motorová na palivové karty </t>
  </si>
  <si>
    <t>V ................................................dňa........................</t>
  </si>
  <si>
    <t>Upozornenie: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</si>
  <si>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</si>
  <si>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</si>
  <si>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</si>
  <si>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</si>
  <si>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t>Podpisom potvrdzujem za uchádzača</t>
  </si>
  <si>
    <t xml:space="preserve"> .........................................................</t>
  </si>
  <si>
    <t xml:space="preserve"> Návrh uchádzača na plnenie kritérií časť č. 1</t>
  </si>
  <si>
    <t>motorová nafta</t>
  </si>
  <si>
    <t xml:space="preserve">Benzín automobilový bezolovnatý na palivové karty </t>
  </si>
  <si>
    <t xml:space="preserve">benzín natural 95 </t>
  </si>
  <si>
    <t xml:space="preserve">Stanovenie celkovej ceny </t>
  </si>
  <si>
    <t>Príloha č. 1 a)</t>
  </si>
  <si>
    <t xml:space="preserve">Celková informatívna ponuková cena za časť  č. 1  predmetu zákazky po zohľadnení zliav: </t>
  </si>
  <si>
    <t xml:space="preserve">Výška zľavy  v % z aktuálnej jednotkovej ceny za liter </t>
  </si>
  <si>
    <t>Uchádzač v tabuľke vypĺňa žlté políčka. Výšku zľavy v % uchádzač uvedie ako kladné číslo zaokrúhlené na dve desatinné miesta. Ostatné hodnoty v tabuľke sa automaticky prepočítajú podľa matematického vzorca.</t>
  </si>
  <si>
    <t xml:space="preserve"> Návrh uchádzača na plnenie kritérií časť č. 2</t>
  </si>
  <si>
    <t xml:space="preserve">Celková informatívna ponuková cena za časť  č. 2  predmetu zákazky po zohľadnení zľavy: </t>
  </si>
  <si>
    <t xml:space="preserve"> Návrh uchádzača na plnenie kritérií časť č. 3</t>
  </si>
  <si>
    <t xml:space="preserve">Celková informatívna ponuková cena za časť  č. 3  predmetu zákazky po zohľadnení zľavy: </t>
  </si>
  <si>
    <t xml:space="preserve"> Návrh uchádzača na plnenie kritérií časť č. 4</t>
  </si>
  <si>
    <t xml:space="preserve">Celková informatívna ponuková cena za časť  č. 4  predmetu zákazky po zohľadnení zľavy: </t>
  </si>
  <si>
    <t xml:space="preserve"> Návrh uchádzača na plnenie kritérií časť č. 5</t>
  </si>
  <si>
    <t xml:space="preserve">Celková informatívna ponuková cena za časť  č. 5  predmetu zákazky po zohľadnení zľavy: </t>
  </si>
  <si>
    <t xml:space="preserve"> Návrh uchádzača na plnenie kritérií časť č. 9</t>
  </si>
  <si>
    <t xml:space="preserve">Celková informatívna ponuková cena za časť  č. 9  predmetu zákazky po zohľadnení zľavy: </t>
  </si>
  <si>
    <t xml:space="preserve">Celková informatívna ponuková cena za časť  č. 8  predmetu zákazky po zohľadnení zľavy: </t>
  </si>
  <si>
    <t xml:space="preserve"> Návrh uchádzača na plnenie kritérií časť č. 8</t>
  </si>
  <si>
    <t xml:space="preserve"> Návrh uchádzača na plnenie kritérií časť č. 7</t>
  </si>
  <si>
    <t xml:space="preserve">Celková informatívna ponuková cena za časť  č. 7  predmetu zákazky po zohľadnení zľavy: </t>
  </si>
  <si>
    <t xml:space="preserve">Celková informatívna ponuková cena za časť  č. 6  predmetu zákazky po zohľadnení zľavy: </t>
  </si>
  <si>
    <t xml:space="preserve"> Návrh uchádzača na plnenie kritérií časť č. 6</t>
  </si>
  <si>
    <t>Jednotková cena v Eur bez DPH za liter po zohľadnení zľavy</t>
  </si>
  <si>
    <t>V Eur bez DPH za jeden liter aktuálnej ceny ku dňu termínu predkladania ponúk</t>
  </si>
  <si>
    <r>
      <rPr>
        <b/>
        <sz val="10"/>
        <color theme="1"/>
        <rFont val="Arial"/>
        <family val="2"/>
        <charset val="238"/>
      </rPr>
      <t>Názov zákazky:</t>
    </r>
    <r>
      <rPr>
        <sz val="10"/>
        <color theme="1"/>
        <rFont val="Arial"/>
        <family val="2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š.p.2025 - 2029</t>
    </r>
  </si>
  <si>
    <t>Názov zákazky: Nákup pohonných látok a súvisiacich produktov a služieb prostredníctvom palivových kariet (bezhotovostne) a veľkoobchodných dodávok do veľkokapacitných nádrží pre LESY Slovenskej republiky, š.p.2025 - 2029</t>
  </si>
  <si>
    <t xml:space="preserve"> Návrh uchádzača na plnenie kritérií časť č. 10</t>
  </si>
  <si>
    <t>Cena za predmet zákazky pri odbere do 1.500 litrov</t>
  </si>
  <si>
    <t xml:space="preserve">Celková informatívna ponuková cena za časť  č. 10  predmetu zákazky. </t>
  </si>
  <si>
    <t>Cena za predmet zákazky pri odbere nad 1.500 litrov</t>
  </si>
  <si>
    <t>Cena za predmet zákazky pri odbere 200 litrov/sud</t>
  </si>
  <si>
    <t xml:space="preserve">Cena za predmet zákazky pri odbere 10litrov/kanister </t>
  </si>
  <si>
    <t xml:space="preserve">V Eur bez DPH za jeden liter </t>
  </si>
  <si>
    <t xml:space="preserve">ŠPECIFIKÁCIA A KALKULÁCIA CENY </t>
  </si>
  <si>
    <t xml:space="preserve"> Návrh uchádzača na plnenie kritérií časť č. 11</t>
  </si>
  <si>
    <t>Uchádzač v tabuľke vypĺňa žlté políčka.  Ostatné hodnoty v tabuľke sa automaticky prepočítajú podľa matematického vzorca.</t>
  </si>
  <si>
    <t>Elektrická energia AC nabíjanie</t>
  </si>
  <si>
    <t>Elektrická energia DC nabíjanie</t>
  </si>
  <si>
    <t>Elektrická energia ultra nabíjanie</t>
  </si>
  <si>
    <t xml:space="preserve">Celková informatívna ponuková cena za časť  č. 11 predmetu zákazky po zohľadnení zľavy: 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</si>
  <si>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0"/>
        <color theme="1"/>
        <rFont val="Arial"/>
        <family val="2"/>
        <charset val="238"/>
      </rPr>
      <t>(časť C Súťažných podkladov - spôsob určenia ceny) Vychádza sa z cien za apríl 2025</t>
    </r>
  </si>
  <si>
    <t>Nafta motorová</t>
  </si>
  <si>
    <t xml:space="preserve">Benzín automobilový bezolovnatý </t>
  </si>
  <si>
    <r>
      <t>Priemernou cenou za jeden 1 kWh elektrickej energie (AC, DC, ultra)  v EUR s DPH v Slovenskej republike zverejnená Štatistickým úradom Slovenskej republiky pod názvom „Priemerné ceny pohonných látok v SR (mesačné)“ v EUR/</t>
    </r>
    <r>
      <rPr>
        <sz val="10"/>
        <color rgb="FFFF0000"/>
        <rFont val="Arial"/>
        <family val="2"/>
        <charset val="238"/>
      </rPr>
      <t>kWh</t>
    </r>
    <r>
      <rPr>
        <sz val="10"/>
        <color theme="1"/>
        <rFont val="Arial"/>
        <family val="2"/>
        <charset val="238"/>
      </rPr>
      <t xml:space="preserve"> s DPH </t>
    </r>
    <r>
      <rPr>
        <i/>
        <sz val="10"/>
        <color theme="1"/>
        <rFont val="Arial"/>
        <family val="2"/>
        <charset val="238"/>
      </rPr>
      <t>(časť C Súťažných podkladov - spôsob určenia ceny) Vychádza sa z cien za apríl 2025</t>
    </r>
  </si>
  <si>
    <r>
      <t>V Eur bez DPH za jeden</t>
    </r>
    <r>
      <rPr>
        <b/>
        <sz val="10"/>
        <color rgb="FFFF0000"/>
        <rFont val="Arial"/>
        <family val="2"/>
        <charset val="238"/>
      </rPr>
      <t xml:space="preserve"> kWh</t>
    </r>
    <r>
      <rPr>
        <b/>
        <sz val="10"/>
        <color theme="1"/>
        <rFont val="Arial"/>
        <family val="2"/>
        <charset val="238"/>
      </rPr>
      <t xml:space="preserve"> aktuálnej ceny ku dňu termínu predkladania ponúk</t>
    </r>
  </si>
  <si>
    <r>
      <t xml:space="preserve">Výška zľavy  v % z aktuálnej jednotkovej ceny za </t>
    </r>
    <r>
      <rPr>
        <b/>
        <sz val="10"/>
        <color rgb="FFFF0000"/>
        <rFont val="Arial"/>
        <family val="2"/>
        <charset val="238"/>
      </rPr>
      <t>kWh</t>
    </r>
  </si>
  <si>
    <r>
      <t xml:space="preserve">Predpokladaný nákup v </t>
    </r>
    <r>
      <rPr>
        <b/>
        <sz val="10"/>
        <color rgb="FFFF0000"/>
        <rFont val="Arial"/>
        <family val="2"/>
        <charset val="238"/>
      </rPr>
      <t>kWh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</si>
</sst>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right" vertical="center" wrapText="1"/>
    </xf>
    <xf numFmtId="165" fontId="6" fillId="3" borderId="24" xfId="0" applyNumberFormat="1" applyFont="1" applyFill="1" applyBorder="1" applyAlignment="1">
      <alignment horizontal="right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2" fontId="6" fillId="5" borderId="8" xfId="0" applyNumberFormat="1" applyFont="1" applyFill="1" applyBorder="1" applyAlignment="1">
      <alignment horizontal="right" vertical="center" wrapText="1"/>
    </xf>
    <xf numFmtId="2" fontId="6" fillId="5" borderId="10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165" fontId="6" fillId="3" borderId="15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24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9" fontId="6" fillId="0" borderId="5" xfId="0" applyNumberFormat="1" applyFont="1" applyFill="1" applyBorder="1" applyAlignment="1">
      <alignment horizontal="right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165" fontId="6" fillId="3" borderId="12" xfId="0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 wrapText="1"/>
    </xf>
    <xf numFmtId="9" fontId="10" fillId="0" borderId="5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9" fontId="10" fillId="0" borderId="2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>
      <selection activeCell="P16" sqref="P16:R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12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38.25" customHeight="1" x14ac:dyDescent="0.25">
      <c r="A6" s="106" t="s">
        <v>39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21200000</v>
      </c>
      <c r="K16" s="36"/>
      <c r="L16" s="23">
        <f>H16*J16</f>
        <v>24888800</v>
      </c>
      <c r="M16" s="63">
        <v>0.23</v>
      </c>
      <c r="N16" s="64"/>
      <c r="O16" s="64"/>
      <c r="P16" s="85">
        <f>L16*(1.23)</f>
        <v>30613224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1300000</v>
      </c>
      <c r="K17" s="38"/>
      <c r="L17" s="23">
        <f>H17*J17</f>
        <v>1592500</v>
      </c>
      <c r="M17" s="63">
        <v>0.23</v>
      </c>
      <c r="N17" s="64"/>
      <c r="O17" s="65"/>
      <c r="P17" s="66">
        <f>L17*(1.23)</f>
        <v>1958775</v>
      </c>
      <c r="Q17" s="67"/>
      <c r="R17" s="68"/>
    </row>
    <row r="18" spans="1:18" ht="15" customHeight="1" x14ac:dyDescent="0.25">
      <c r="A18" s="90" t="s">
        <v>18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26481300</v>
      </c>
      <c r="L18" s="102">
        <f>SUM(L16:L17)</f>
        <v>26481300</v>
      </c>
      <c r="M18" s="11"/>
      <c r="N18" s="12"/>
      <c r="O18" s="96">
        <f>SUM(P16:R17)</f>
        <v>32571999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K10:M10"/>
    <mergeCell ref="K11:M11"/>
    <mergeCell ref="A6:P6"/>
    <mergeCell ref="A10:J11"/>
    <mergeCell ref="C8:R8"/>
    <mergeCell ref="C9:R9"/>
    <mergeCell ref="N10:R10"/>
    <mergeCell ref="N11:R11"/>
    <mergeCell ref="A34:P34"/>
    <mergeCell ref="A30:P30"/>
    <mergeCell ref="A28:P28"/>
    <mergeCell ref="L12:L15"/>
    <mergeCell ref="M16:O16"/>
    <mergeCell ref="F12:G15"/>
    <mergeCell ref="H12:I15"/>
    <mergeCell ref="H16:I16"/>
    <mergeCell ref="P16:R16"/>
    <mergeCell ref="K18:K19"/>
    <mergeCell ref="A17:D17"/>
    <mergeCell ref="H17:I17"/>
    <mergeCell ref="A18:J19"/>
    <mergeCell ref="O18:R19"/>
    <mergeCell ref="L18:L19"/>
    <mergeCell ref="A2:P2"/>
    <mergeCell ref="J16:K16"/>
    <mergeCell ref="J17:K17"/>
    <mergeCell ref="F16:G16"/>
    <mergeCell ref="F17:G17"/>
    <mergeCell ref="A4:P4"/>
    <mergeCell ref="A8:B8"/>
    <mergeCell ref="A9:B9"/>
    <mergeCell ref="A12:D15"/>
    <mergeCell ref="J12:K15"/>
    <mergeCell ref="P12:R15"/>
    <mergeCell ref="M17:O17"/>
    <mergeCell ref="P17:R17"/>
    <mergeCell ref="A16:D16"/>
    <mergeCell ref="M12:O15"/>
    <mergeCell ref="E12:E15"/>
  </mergeCell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L16" sqref="L16:N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15.42578125" customWidth="1"/>
    <col min="6" max="6" width="15.140625" customWidth="1"/>
    <col min="7" max="7" width="0.140625" customWidth="1"/>
    <col min="8" max="8" width="15.7109375" customWidth="1"/>
    <col min="9" max="9" width="4.7109375" customWidth="1"/>
    <col min="10" max="10" width="3.5703125" customWidth="1"/>
    <col min="11" max="11" width="8" customWidth="1"/>
    <col min="12" max="12" width="5.42578125" customWidth="1"/>
    <col min="13" max="13" width="3.85546875" customWidth="1"/>
    <col min="14" max="14" width="9.140625" customWidth="1"/>
  </cols>
  <sheetData>
    <row r="1" spans="1:14" x14ac:dyDescent="0.25">
      <c r="J1" s="20" t="s">
        <v>17</v>
      </c>
      <c r="L1" s="2"/>
    </row>
    <row r="2" spans="1:14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"/>
      <c r="N2" s="2"/>
    </row>
    <row r="3" spans="1:14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customHeight="1" x14ac:dyDescent="0.25">
      <c r="A4" s="43" t="s">
        <v>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2"/>
      <c r="N4" s="2"/>
    </row>
    <row r="5" spans="1:14" ht="10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"/>
      <c r="N5" s="2"/>
    </row>
    <row r="6" spans="1:14" ht="39.75" customHeight="1" x14ac:dyDescent="0.25">
      <c r="A6" s="123" t="s">
        <v>40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9.75" customHeight="1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9"/>
      <c r="N7" s="9"/>
    </row>
    <row r="8" spans="1:14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5"/>
    </row>
    <row r="9" spans="1:14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16"/>
    </row>
    <row r="10" spans="1:14" ht="36.75" customHeight="1" x14ac:dyDescent="0.25">
      <c r="A10" s="48" t="s">
        <v>48</v>
      </c>
      <c r="B10" s="49"/>
      <c r="C10" s="49"/>
      <c r="D10" s="50"/>
      <c r="E10" s="78" t="s">
        <v>47</v>
      </c>
      <c r="F10" s="57" t="s">
        <v>9</v>
      </c>
      <c r="G10" s="50"/>
      <c r="H10" s="78" t="s">
        <v>6</v>
      </c>
      <c r="I10" s="72" t="s">
        <v>7</v>
      </c>
      <c r="J10" s="73"/>
      <c r="K10" s="73"/>
      <c r="L10" s="48" t="s">
        <v>8</v>
      </c>
      <c r="M10" s="49"/>
      <c r="N10" s="60"/>
    </row>
    <row r="11" spans="1:14" ht="52.5" customHeight="1" x14ac:dyDescent="0.25">
      <c r="A11" s="51"/>
      <c r="B11" s="52"/>
      <c r="C11" s="52"/>
      <c r="D11" s="53"/>
      <c r="E11" s="79"/>
      <c r="F11" s="58"/>
      <c r="G11" s="53"/>
      <c r="H11" s="79"/>
      <c r="I11" s="74"/>
      <c r="J11" s="75"/>
      <c r="K11" s="75"/>
      <c r="L11" s="51"/>
      <c r="M11" s="52"/>
      <c r="N11" s="61"/>
    </row>
    <row r="12" spans="1:14" ht="9" customHeight="1" x14ac:dyDescent="0.25">
      <c r="A12" s="51"/>
      <c r="B12" s="52"/>
      <c r="C12" s="52"/>
      <c r="D12" s="53"/>
      <c r="E12" s="79"/>
      <c r="F12" s="58"/>
      <c r="G12" s="53"/>
      <c r="H12" s="79"/>
      <c r="I12" s="74"/>
      <c r="J12" s="75"/>
      <c r="K12" s="75"/>
      <c r="L12" s="51"/>
      <c r="M12" s="52"/>
      <c r="N12" s="61"/>
    </row>
    <row r="13" spans="1:14" ht="2.25" customHeight="1" thickBot="1" x14ac:dyDescent="0.3">
      <c r="A13" s="54"/>
      <c r="B13" s="55"/>
      <c r="C13" s="55"/>
      <c r="D13" s="56"/>
      <c r="E13" s="80"/>
      <c r="F13" s="59"/>
      <c r="G13" s="56"/>
      <c r="H13" s="80"/>
      <c r="I13" s="76"/>
      <c r="J13" s="77"/>
      <c r="K13" s="77"/>
      <c r="L13" s="54"/>
      <c r="M13" s="55"/>
      <c r="N13" s="62"/>
    </row>
    <row r="14" spans="1:14" ht="41.25" customHeight="1" thickBot="1" x14ac:dyDescent="0.3">
      <c r="A14" s="69" t="s">
        <v>42</v>
      </c>
      <c r="B14" s="70"/>
      <c r="C14" s="70"/>
      <c r="D14" s="71"/>
      <c r="E14" s="26">
        <v>0</v>
      </c>
      <c r="F14" s="35">
        <v>110000</v>
      </c>
      <c r="G14" s="36"/>
      <c r="H14" s="24">
        <f>E14*F14</f>
        <v>0</v>
      </c>
      <c r="I14" s="63">
        <v>0.23</v>
      </c>
      <c r="J14" s="64"/>
      <c r="K14" s="64"/>
      <c r="L14" s="85">
        <f>H14*(1.23)</f>
        <v>0</v>
      </c>
      <c r="M14" s="35"/>
      <c r="N14" s="36"/>
    </row>
    <row r="15" spans="1:14" ht="44.25" customHeight="1" thickBot="1" x14ac:dyDescent="0.3">
      <c r="A15" s="69" t="s">
        <v>44</v>
      </c>
      <c r="B15" s="70"/>
      <c r="C15" s="70"/>
      <c r="D15" s="71"/>
      <c r="E15" s="26">
        <v>0</v>
      </c>
      <c r="F15" s="35">
        <v>110000</v>
      </c>
      <c r="G15" s="36"/>
      <c r="H15" s="24">
        <f>E15*F15</f>
        <v>0</v>
      </c>
      <c r="I15" s="63">
        <v>0.23</v>
      </c>
      <c r="J15" s="64"/>
      <c r="K15" s="64"/>
      <c r="L15" s="85">
        <f>H15*(1.23)</f>
        <v>0</v>
      </c>
      <c r="M15" s="35"/>
      <c r="N15" s="36"/>
    </row>
    <row r="16" spans="1:14" ht="43.5" customHeight="1" thickBot="1" x14ac:dyDescent="0.3">
      <c r="A16" s="69" t="s">
        <v>45</v>
      </c>
      <c r="B16" s="70"/>
      <c r="C16" s="70"/>
      <c r="D16" s="71"/>
      <c r="E16" s="26">
        <v>0</v>
      </c>
      <c r="F16" s="35">
        <v>110000</v>
      </c>
      <c r="G16" s="36"/>
      <c r="H16" s="24">
        <f>E16*F16</f>
        <v>0</v>
      </c>
      <c r="I16" s="63">
        <v>0.23</v>
      </c>
      <c r="J16" s="64"/>
      <c r="K16" s="64"/>
      <c r="L16" s="85">
        <f>H16*(1.23)</f>
        <v>0</v>
      </c>
      <c r="M16" s="35"/>
      <c r="N16" s="36"/>
    </row>
    <row r="17" spans="1:14" ht="48.75" customHeight="1" thickBot="1" x14ac:dyDescent="0.3">
      <c r="A17" s="88" t="s">
        <v>46</v>
      </c>
      <c r="B17" s="89"/>
      <c r="C17" s="89"/>
      <c r="D17" s="89"/>
      <c r="E17" s="26">
        <v>0</v>
      </c>
      <c r="F17" s="67">
        <v>110000</v>
      </c>
      <c r="G17" s="68"/>
      <c r="H17" s="24">
        <f>E17*F17</f>
        <v>0</v>
      </c>
      <c r="I17" s="130">
        <v>0.23</v>
      </c>
      <c r="J17" s="65"/>
      <c r="K17" s="65"/>
      <c r="L17" s="66">
        <f>H17*(1.23)</f>
        <v>0</v>
      </c>
      <c r="M17" s="67"/>
      <c r="N17" s="68"/>
    </row>
    <row r="18" spans="1:14" ht="39" customHeight="1" thickBot="1" x14ac:dyDescent="0.3">
      <c r="A18" s="127" t="s">
        <v>43</v>
      </c>
      <c r="B18" s="128"/>
      <c r="C18" s="128"/>
      <c r="D18" s="128"/>
      <c r="E18" s="128"/>
      <c r="F18" s="129"/>
      <c r="G18" s="27">
        <f>SUM(H14:H17)</f>
        <v>0</v>
      </c>
      <c r="H18" s="28">
        <f>SUM(H14:H17)</f>
        <v>0</v>
      </c>
      <c r="I18" s="124">
        <f>L18-H18</f>
        <v>0</v>
      </c>
      <c r="J18" s="125"/>
      <c r="K18" s="126"/>
      <c r="L18" s="125">
        <f>SUM(L14:N17)</f>
        <v>0</v>
      </c>
      <c r="M18" s="125"/>
      <c r="N18" s="126"/>
    </row>
    <row r="19" spans="1:14" ht="13.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7"/>
      <c r="N19" s="17"/>
    </row>
    <row r="20" spans="1:14" ht="9" hidden="1" customHeight="1" thickBo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</row>
    <row r="21" spans="1:14" ht="9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</row>
    <row r="22" spans="1:14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</row>
    <row r="23" spans="1:14" ht="18.75" customHeight="1" x14ac:dyDescent="0.25">
      <c r="A23" s="3" t="s">
        <v>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9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3" t="s">
        <v>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9.75" customHeight="1" x14ac:dyDescent="0.25">
      <c r="A26" s="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82" t="s">
        <v>11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17"/>
      <c r="N27" s="17"/>
    </row>
    <row r="28" spans="1:14" ht="11.25" customHeight="1" x14ac:dyDescent="0.25">
      <c r="A28" s="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82" t="s">
        <v>10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9"/>
      <c r="N29" s="19"/>
    </row>
    <row r="30" spans="1:14" ht="6.75" customHeight="1" x14ac:dyDescent="0.25">
      <c r="A30" s="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6" customHeight="1" x14ac:dyDescent="0.25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7" t="s">
        <v>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2"/>
      <c r="N32" s="2"/>
    </row>
    <row r="33" spans="1:14" ht="45.75" customHeight="1" x14ac:dyDescent="0.25">
      <c r="A33" s="81" t="s">
        <v>50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2"/>
      <c r="N33" s="2"/>
    </row>
    <row r="34" spans="1:14" x14ac:dyDescent="0.25">
      <c r="A34" s="1"/>
    </row>
  </sheetData>
  <mergeCells count="35">
    <mergeCell ref="A33:L33"/>
    <mergeCell ref="A15:D15"/>
    <mergeCell ref="A16:D16"/>
    <mergeCell ref="F15:G15"/>
    <mergeCell ref="F16:G16"/>
    <mergeCell ref="I15:K15"/>
    <mergeCell ref="I16:K16"/>
    <mergeCell ref="I18:K18"/>
    <mergeCell ref="L18:N18"/>
    <mergeCell ref="L15:N15"/>
    <mergeCell ref="A18:F18"/>
    <mergeCell ref="A27:L27"/>
    <mergeCell ref="A29:L29"/>
    <mergeCell ref="A17:D17"/>
    <mergeCell ref="F17:G17"/>
    <mergeCell ref="I17:K17"/>
    <mergeCell ref="L17:N17"/>
    <mergeCell ref="H10:H13"/>
    <mergeCell ref="I10:K13"/>
    <mergeCell ref="L10:N13"/>
    <mergeCell ref="L16:N16"/>
    <mergeCell ref="A14:D14"/>
    <mergeCell ref="F14:G14"/>
    <mergeCell ref="I14:K14"/>
    <mergeCell ref="L14:N14"/>
    <mergeCell ref="A10:D13"/>
    <mergeCell ref="E10:E13"/>
    <mergeCell ref="F10:G13"/>
    <mergeCell ref="A2:L2"/>
    <mergeCell ref="A4:L4"/>
    <mergeCell ref="A8:B8"/>
    <mergeCell ref="C8:N8"/>
    <mergeCell ref="A9:B9"/>
    <mergeCell ref="C9:N9"/>
    <mergeCell ref="A6:N6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zoomScaleSheetLayoutView="100" workbookViewId="0">
      <selection activeCell="L19" sqref="L19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3.42578125" customWidth="1"/>
    <col min="13" max="13" width="4" customWidth="1"/>
    <col min="14" max="14" width="6.5703125" customWidth="1"/>
    <col min="15" max="15" width="3.140625" hidden="1" customWidth="1"/>
    <col min="16" max="16" width="5.42578125" customWidth="1"/>
    <col min="17" max="17" width="3.85546875" customWidth="1"/>
    <col min="18" max="18" width="4.855468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49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2"/>
      <c r="R5" s="2"/>
    </row>
    <row r="6" spans="1:18" ht="29.25" customHeight="1" x14ac:dyDescent="0.25">
      <c r="A6" s="123" t="s">
        <v>40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1:18" ht="9.75" customHeight="1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58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51</v>
      </c>
      <c r="L10" s="105"/>
      <c r="M10" s="105"/>
      <c r="N10" s="117">
        <v>0.41</v>
      </c>
      <c r="O10" s="118"/>
      <c r="P10" s="118"/>
      <c r="Q10" s="118"/>
      <c r="R10" s="119"/>
    </row>
    <row r="11" spans="1:18" ht="42" customHeight="1" thickBot="1" x14ac:dyDescent="0.3">
      <c r="A11" s="147"/>
      <c r="B11" s="123"/>
      <c r="C11" s="123"/>
      <c r="D11" s="123"/>
      <c r="E11" s="123"/>
      <c r="F11" s="123"/>
      <c r="G11" s="123"/>
      <c r="H11" s="123"/>
      <c r="I11" s="123"/>
      <c r="J11" s="148"/>
      <c r="K11" s="104" t="s">
        <v>52</v>
      </c>
      <c r="L11" s="105"/>
      <c r="M11" s="105"/>
      <c r="N11" s="117">
        <v>0.55000000000000004</v>
      </c>
      <c r="O11" s="118"/>
      <c r="P11" s="118"/>
      <c r="Q11" s="118"/>
      <c r="R11" s="119"/>
    </row>
    <row r="12" spans="1:18" ht="37.5" customHeight="1" thickBot="1" x14ac:dyDescent="0.3">
      <c r="A12" s="110"/>
      <c r="B12" s="111"/>
      <c r="C12" s="111"/>
      <c r="D12" s="111"/>
      <c r="E12" s="111"/>
      <c r="F12" s="111"/>
      <c r="G12" s="111"/>
      <c r="H12" s="111"/>
      <c r="I12" s="111"/>
      <c r="J12" s="112"/>
      <c r="K12" s="104" t="s">
        <v>53</v>
      </c>
      <c r="L12" s="105"/>
      <c r="M12" s="105"/>
      <c r="N12" s="120">
        <v>0.69</v>
      </c>
      <c r="O12" s="121"/>
      <c r="P12" s="121"/>
      <c r="Q12" s="121"/>
      <c r="R12" s="122"/>
    </row>
    <row r="13" spans="1:18" ht="60" customHeight="1" x14ac:dyDescent="0.25">
      <c r="A13" s="48" t="s">
        <v>48</v>
      </c>
      <c r="B13" s="49"/>
      <c r="C13" s="49"/>
      <c r="D13" s="50"/>
      <c r="E13" s="78" t="s">
        <v>59</v>
      </c>
      <c r="F13" s="57" t="s">
        <v>60</v>
      </c>
      <c r="G13" s="50"/>
      <c r="H13" s="57" t="s">
        <v>37</v>
      </c>
      <c r="I13" s="50"/>
      <c r="J13" s="57" t="s">
        <v>61</v>
      </c>
      <c r="K13" s="50"/>
      <c r="L13" s="78" t="s">
        <v>6</v>
      </c>
      <c r="M13" s="72" t="s">
        <v>7</v>
      </c>
      <c r="N13" s="73"/>
      <c r="O13" s="73"/>
      <c r="P13" s="48" t="s">
        <v>8</v>
      </c>
      <c r="Q13" s="49"/>
      <c r="R13" s="60"/>
    </row>
    <row r="14" spans="1:18" ht="52.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23.25" customHeight="1" x14ac:dyDescent="0.25">
      <c r="A15" s="51"/>
      <c r="B15" s="52"/>
      <c r="C15" s="52"/>
      <c r="D15" s="53"/>
      <c r="E15" s="79"/>
      <c r="F15" s="58"/>
      <c r="G15" s="53"/>
      <c r="H15" s="58"/>
      <c r="I15" s="53"/>
      <c r="J15" s="58"/>
      <c r="K15" s="53"/>
      <c r="L15" s="79"/>
      <c r="M15" s="74"/>
      <c r="N15" s="75"/>
      <c r="O15" s="75"/>
      <c r="P15" s="51"/>
      <c r="Q15" s="52"/>
      <c r="R15" s="61"/>
    </row>
    <row r="16" spans="1:18" ht="4.5" customHeight="1" thickBot="1" x14ac:dyDescent="0.3">
      <c r="A16" s="54"/>
      <c r="B16" s="55"/>
      <c r="C16" s="55"/>
      <c r="D16" s="56"/>
      <c r="E16" s="80"/>
      <c r="F16" s="59"/>
      <c r="G16" s="56"/>
      <c r="H16" s="59"/>
      <c r="I16" s="56"/>
      <c r="J16" s="59"/>
      <c r="K16" s="56"/>
      <c r="L16" s="80"/>
      <c r="M16" s="76"/>
      <c r="N16" s="77"/>
      <c r="O16" s="77"/>
      <c r="P16" s="54"/>
      <c r="Q16" s="55"/>
      <c r="R16" s="62"/>
    </row>
    <row r="17" spans="1:18" ht="34.5" customHeight="1" thickBot="1" x14ac:dyDescent="0.3">
      <c r="A17" s="69" t="s">
        <v>51</v>
      </c>
      <c r="B17" s="70"/>
      <c r="C17" s="70"/>
      <c r="D17" s="71"/>
      <c r="E17" s="33">
        <f>N10/1.19</f>
        <v>0.34453781512605042</v>
      </c>
      <c r="F17" s="39">
        <v>0</v>
      </c>
      <c r="G17" s="40"/>
      <c r="H17" s="83">
        <f>ROUND(E17-(E17*(F17/100)),3)</f>
        <v>0.34499999999999997</v>
      </c>
      <c r="I17" s="84"/>
      <c r="J17" s="35">
        <v>120000</v>
      </c>
      <c r="K17" s="36"/>
      <c r="L17" s="31">
        <f>H17*J17</f>
        <v>41400</v>
      </c>
      <c r="M17" s="145">
        <v>0.19</v>
      </c>
      <c r="N17" s="146"/>
      <c r="O17" s="146"/>
      <c r="P17" s="85">
        <f>L17*(1.19)</f>
        <v>49266</v>
      </c>
      <c r="Q17" s="35"/>
      <c r="R17" s="36"/>
    </row>
    <row r="18" spans="1:18" ht="34.5" customHeight="1" thickBot="1" x14ac:dyDescent="0.3">
      <c r="A18" s="69" t="s">
        <v>52</v>
      </c>
      <c r="B18" s="70"/>
      <c r="C18" s="70"/>
      <c r="D18" s="71"/>
      <c r="E18" s="33">
        <f>N11/1.19</f>
        <v>0.46218487394957991</v>
      </c>
      <c r="F18" s="39">
        <v>0</v>
      </c>
      <c r="G18" s="40"/>
      <c r="H18" s="83">
        <f>ROUND(E18-(E18*(F18/100)),3)</f>
        <v>0.46200000000000002</v>
      </c>
      <c r="I18" s="84"/>
      <c r="J18" s="35">
        <v>230000</v>
      </c>
      <c r="K18" s="36"/>
      <c r="L18" s="31">
        <f>H18*J18</f>
        <v>106260</v>
      </c>
      <c r="M18" s="145">
        <v>0.19</v>
      </c>
      <c r="N18" s="146"/>
      <c r="O18" s="146"/>
      <c r="P18" s="85">
        <f>L18*(1.19)</f>
        <v>126449.4</v>
      </c>
      <c r="Q18" s="35"/>
      <c r="R18" s="36"/>
    </row>
    <row r="19" spans="1:18" ht="39" customHeight="1" thickBot="1" x14ac:dyDescent="0.3">
      <c r="A19" s="136" t="s">
        <v>53</v>
      </c>
      <c r="B19" s="137"/>
      <c r="C19" s="137"/>
      <c r="D19" s="138"/>
      <c r="E19" s="33">
        <f>N12/1.19</f>
        <v>0.57983193277310918</v>
      </c>
      <c r="F19" s="39">
        <v>0</v>
      </c>
      <c r="G19" s="40"/>
      <c r="H19" s="139">
        <f>ROUND(E19-(E19*(F19/100)),3)</f>
        <v>0.57999999999999996</v>
      </c>
      <c r="I19" s="140"/>
      <c r="J19" s="141">
        <v>180000</v>
      </c>
      <c r="K19" s="142"/>
      <c r="L19" s="31">
        <f>H19*J19</f>
        <v>104400</v>
      </c>
      <c r="M19" s="143">
        <v>0.19</v>
      </c>
      <c r="N19" s="144"/>
      <c r="O19" s="144"/>
      <c r="P19" s="66">
        <f>L19*(1.19)</f>
        <v>124236</v>
      </c>
      <c r="Q19" s="67"/>
      <c r="R19" s="68"/>
    </row>
    <row r="20" spans="1:18" ht="15" customHeight="1" x14ac:dyDescent="0.25">
      <c r="A20" s="90" t="s">
        <v>54</v>
      </c>
      <c r="B20" s="91"/>
      <c r="C20" s="91"/>
      <c r="D20" s="91"/>
      <c r="E20" s="91"/>
      <c r="F20" s="91"/>
      <c r="G20" s="91"/>
      <c r="H20" s="91"/>
      <c r="I20" s="91"/>
      <c r="J20" s="91"/>
      <c r="K20" s="131">
        <f>SUM(L17:L19)</f>
        <v>252060</v>
      </c>
      <c r="L20" s="102">
        <f>SUM(L17:L19)</f>
        <v>252060</v>
      </c>
      <c r="M20" s="96">
        <f>O20-L20</f>
        <v>47891.400000000023</v>
      </c>
      <c r="N20" s="133"/>
      <c r="O20" s="96">
        <f>SUM(P17:R19)</f>
        <v>299951.40000000002</v>
      </c>
      <c r="P20" s="97"/>
      <c r="Q20" s="97"/>
      <c r="R20" s="98"/>
    </row>
    <row r="21" spans="1:18" ht="31.5" customHeight="1" thickBot="1" x14ac:dyDescent="0.3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132"/>
      <c r="L21" s="103"/>
      <c r="M21" s="134"/>
      <c r="N21" s="135"/>
      <c r="O21" s="99"/>
      <c r="P21" s="100"/>
      <c r="Q21" s="100"/>
      <c r="R21" s="101"/>
    </row>
    <row r="22" spans="1:18" ht="13.5" customHeight="1" x14ac:dyDescent="0.25">
      <c r="A22" s="2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7"/>
      <c r="R22" s="17"/>
    </row>
    <row r="23" spans="1:18" ht="9" hidden="1" customHeight="1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9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7"/>
      <c r="R24" s="17"/>
    </row>
    <row r="25" spans="1:18" ht="9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7"/>
      <c r="R25" s="17"/>
    </row>
    <row r="26" spans="1:18" ht="18.75" customHeight="1" x14ac:dyDescent="0.25">
      <c r="A26" s="3" t="s">
        <v>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" customHeight="1" x14ac:dyDescent="0.25">
      <c r="A27" s="3" t="s">
        <v>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3" t="s">
        <v>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9.7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11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7"/>
      <c r="R30" s="17"/>
    </row>
    <row r="31" spans="1:18" ht="11.25" customHeight="1" x14ac:dyDescent="0.25">
      <c r="A31" s="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82" t="s">
        <v>10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9"/>
      <c r="R32" s="19"/>
    </row>
    <row r="33" spans="1:18" ht="6.75" customHeight="1" x14ac:dyDescent="0.25">
      <c r="A33" s="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6" customHeight="1" x14ac:dyDescent="0.25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7" t="s">
        <v>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"/>
      <c r="R35" s="2"/>
    </row>
    <row r="36" spans="1:18" ht="45.75" customHeight="1" x14ac:dyDescent="0.25">
      <c r="A36" s="81" t="s">
        <v>20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2"/>
      <c r="R36" s="2"/>
    </row>
    <row r="37" spans="1:18" x14ac:dyDescent="0.25">
      <c r="A37" s="1"/>
    </row>
  </sheetData>
  <mergeCells count="48">
    <mergeCell ref="A9:B9"/>
    <mergeCell ref="C9:R9"/>
    <mergeCell ref="A2:P2"/>
    <mergeCell ref="A4:P4"/>
    <mergeCell ref="A6:R6"/>
    <mergeCell ref="A8:B8"/>
    <mergeCell ref="C8:R8"/>
    <mergeCell ref="A10:J12"/>
    <mergeCell ref="K10:M10"/>
    <mergeCell ref="N10:R10"/>
    <mergeCell ref="K11:M11"/>
    <mergeCell ref="N11:R11"/>
    <mergeCell ref="K12:M12"/>
    <mergeCell ref="N12:R12"/>
    <mergeCell ref="M13:O16"/>
    <mergeCell ref="P13:R16"/>
    <mergeCell ref="A17:D17"/>
    <mergeCell ref="F17:G17"/>
    <mergeCell ref="H17:I17"/>
    <mergeCell ref="J17:K17"/>
    <mergeCell ref="M17:O17"/>
    <mergeCell ref="P17:R17"/>
    <mergeCell ref="A13:D16"/>
    <mergeCell ref="E13:E16"/>
    <mergeCell ref="F13:G16"/>
    <mergeCell ref="H13:I16"/>
    <mergeCell ref="J13:K16"/>
    <mergeCell ref="L13:L16"/>
    <mergeCell ref="P19:R19"/>
    <mergeCell ref="A18:D18"/>
    <mergeCell ref="F18:G18"/>
    <mergeCell ref="H18:I18"/>
    <mergeCell ref="J18:K18"/>
    <mergeCell ref="M18:O18"/>
    <mergeCell ref="P18:R18"/>
    <mergeCell ref="A19:D19"/>
    <mergeCell ref="F19:G19"/>
    <mergeCell ref="H19:I19"/>
    <mergeCell ref="J19:K19"/>
    <mergeCell ref="M19:O19"/>
    <mergeCell ref="A32:P32"/>
    <mergeCell ref="A36:P36"/>
    <mergeCell ref="A20:J21"/>
    <mergeCell ref="K20:K21"/>
    <mergeCell ref="L20:L21"/>
    <mergeCell ref="M20:N21"/>
    <mergeCell ref="O20:R21"/>
    <mergeCell ref="A30:P30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E17" sqref="E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100000</v>
      </c>
      <c r="K16" s="36"/>
      <c r="L16" s="29">
        <f>H16*J16</f>
        <v>117400</v>
      </c>
      <c r="M16" s="63">
        <v>0.23</v>
      </c>
      <c r="N16" s="64"/>
      <c r="O16" s="64"/>
      <c r="P16" s="85">
        <f>L16*(1.23)</f>
        <v>144402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10000</v>
      </c>
      <c r="K17" s="38"/>
      <c r="L17" s="29">
        <f>H17*J17</f>
        <v>12250</v>
      </c>
      <c r="M17" s="63">
        <v>0.23</v>
      </c>
      <c r="N17" s="64"/>
      <c r="O17" s="65"/>
      <c r="P17" s="66">
        <f>L17*(1.23)</f>
        <v>15067.5</v>
      </c>
      <c r="Q17" s="67"/>
      <c r="R17" s="68"/>
    </row>
    <row r="18" spans="1:18" ht="15" customHeight="1" x14ac:dyDescent="0.25">
      <c r="A18" s="90" t="s">
        <v>22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129650</v>
      </c>
      <c r="L18" s="102">
        <f>SUM(L16:L17)</f>
        <v>129650</v>
      </c>
      <c r="M18" s="11"/>
      <c r="N18" s="12"/>
      <c r="O18" s="96">
        <f>SUM(P16:R17)</f>
        <v>159469.5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20000</v>
      </c>
      <c r="K16" s="36"/>
      <c r="L16" s="29">
        <f>H16*J16</f>
        <v>23480</v>
      </c>
      <c r="M16" s="63">
        <v>0.23</v>
      </c>
      <c r="N16" s="64"/>
      <c r="O16" s="64"/>
      <c r="P16" s="85">
        <f>L16*(1.23)</f>
        <v>28880.399999999998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2000</v>
      </c>
      <c r="K17" s="38"/>
      <c r="L17" s="29">
        <f>H17*J17</f>
        <v>2450</v>
      </c>
      <c r="M17" s="63">
        <v>0.23</v>
      </c>
      <c r="N17" s="64"/>
      <c r="O17" s="65"/>
      <c r="P17" s="66">
        <f>L17*(1.23)</f>
        <v>3013.5</v>
      </c>
      <c r="Q17" s="67"/>
      <c r="R17" s="68"/>
    </row>
    <row r="18" spans="1:18" ht="15" customHeight="1" x14ac:dyDescent="0.25">
      <c r="A18" s="90" t="s">
        <v>24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25930</v>
      </c>
      <c r="L18" s="102">
        <f>SUM(L16:L17)</f>
        <v>25930</v>
      </c>
      <c r="M18" s="11"/>
      <c r="N18" s="12"/>
      <c r="O18" s="96">
        <f>SUM(P16:R17)</f>
        <v>31893.899999999998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E17" sqref="E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25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55000</v>
      </c>
      <c r="K16" s="36"/>
      <c r="L16" s="29">
        <f>H16*J16</f>
        <v>64569.999999999993</v>
      </c>
      <c r="M16" s="63">
        <v>0.23</v>
      </c>
      <c r="N16" s="64"/>
      <c r="O16" s="64"/>
      <c r="P16" s="85">
        <f>L16*(1.23)</f>
        <v>79421.099999999991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5000</v>
      </c>
      <c r="K17" s="38"/>
      <c r="L17" s="29">
        <f>H17*J17</f>
        <v>6125</v>
      </c>
      <c r="M17" s="63">
        <v>0.23</v>
      </c>
      <c r="N17" s="64"/>
      <c r="O17" s="65"/>
      <c r="P17" s="66">
        <f>L17*(1.23)</f>
        <v>7533.75</v>
      </c>
      <c r="Q17" s="67"/>
      <c r="R17" s="68"/>
    </row>
    <row r="18" spans="1:18" ht="15" customHeight="1" x14ac:dyDescent="0.25">
      <c r="A18" s="90" t="s">
        <v>26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70695</v>
      </c>
      <c r="L18" s="102">
        <f>SUM(L16:L17)</f>
        <v>70695</v>
      </c>
      <c r="M18" s="11"/>
      <c r="N18" s="12"/>
      <c r="O18" s="96">
        <f>SUM(P16:R17)</f>
        <v>86954.849999999991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27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34000</v>
      </c>
      <c r="K16" s="36"/>
      <c r="L16" s="29">
        <f>H16*J16</f>
        <v>39916</v>
      </c>
      <c r="M16" s="63">
        <v>0.23</v>
      </c>
      <c r="N16" s="64"/>
      <c r="O16" s="64"/>
      <c r="P16" s="85">
        <f>L16*(1.23)</f>
        <v>49096.68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1000</v>
      </c>
      <c r="K17" s="38"/>
      <c r="L17" s="29">
        <f>H17*J17</f>
        <v>1225</v>
      </c>
      <c r="M17" s="63">
        <v>0.23</v>
      </c>
      <c r="N17" s="64"/>
      <c r="O17" s="65"/>
      <c r="P17" s="66">
        <f>L17*(1.23)</f>
        <v>1506.75</v>
      </c>
      <c r="Q17" s="67"/>
      <c r="R17" s="68"/>
    </row>
    <row r="18" spans="1:18" ht="15" customHeight="1" x14ac:dyDescent="0.25">
      <c r="A18" s="90" t="s">
        <v>28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41141</v>
      </c>
      <c r="L18" s="102">
        <f>SUM(L16:L17)</f>
        <v>41141</v>
      </c>
      <c r="M18" s="11"/>
      <c r="N18" s="12"/>
      <c r="O18" s="96">
        <f>SUM(P16:R17)</f>
        <v>50603.43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E17" sqref="E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380000</v>
      </c>
      <c r="K16" s="36"/>
      <c r="L16" s="29">
        <f>H16*J16</f>
        <v>446120</v>
      </c>
      <c r="M16" s="63">
        <v>0.23</v>
      </c>
      <c r="N16" s="64"/>
      <c r="O16" s="64"/>
      <c r="P16" s="85">
        <f>L16*(1.23)</f>
        <v>548727.6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5000</v>
      </c>
      <c r="K17" s="38"/>
      <c r="L17" s="29">
        <f>H17*J17</f>
        <v>6125</v>
      </c>
      <c r="M17" s="63">
        <v>0.23</v>
      </c>
      <c r="N17" s="64"/>
      <c r="O17" s="65"/>
      <c r="P17" s="66">
        <f>L17*(1.23)</f>
        <v>7533.75</v>
      </c>
      <c r="Q17" s="67"/>
      <c r="R17" s="68"/>
    </row>
    <row r="18" spans="1:18" ht="15" customHeight="1" x14ac:dyDescent="0.25">
      <c r="A18" s="90" t="s">
        <v>35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452245</v>
      </c>
      <c r="L18" s="102">
        <f>SUM(L16:L17)</f>
        <v>452245</v>
      </c>
      <c r="M18" s="11"/>
      <c r="N18" s="12"/>
      <c r="O18" s="96">
        <f>SUM(P16:R17)</f>
        <v>556261.35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E16" sqref="E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380000</v>
      </c>
      <c r="K16" s="36"/>
      <c r="L16" s="29">
        <f>H16*J16</f>
        <v>446120</v>
      </c>
      <c r="M16" s="63">
        <v>0.23</v>
      </c>
      <c r="N16" s="64"/>
      <c r="O16" s="64"/>
      <c r="P16" s="85">
        <f>L16*(1.23)</f>
        <v>548727.6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5000</v>
      </c>
      <c r="K17" s="38"/>
      <c r="L17" s="29">
        <f>H17*J17</f>
        <v>6125</v>
      </c>
      <c r="M17" s="63">
        <v>0.23</v>
      </c>
      <c r="N17" s="64"/>
      <c r="O17" s="65"/>
      <c r="P17" s="66">
        <f>L17*(1.23)</f>
        <v>7533.75</v>
      </c>
      <c r="Q17" s="67"/>
      <c r="R17" s="68"/>
    </row>
    <row r="18" spans="1:18" ht="15" customHeight="1" x14ac:dyDescent="0.25">
      <c r="A18" s="90" t="s">
        <v>34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452245</v>
      </c>
      <c r="L18" s="102">
        <f>SUM(L16:L17)</f>
        <v>452245</v>
      </c>
      <c r="M18" s="11"/>
      <c r="N18" s="12"/>
      <c r="O18" s="96">
        <f>SUM(P16:R17)</f>
        <v>556261.35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E17" sqref="E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3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55000</v>
      </c>
      <c r="K16" s="36"/>
      <c r="L16" s="29">
        <f>H16*J16</f>
        <v>64569.999999999993</v>
      </c>
      <c r="M16" s="63">
        <v>0.23</v>
      </c>
      <c r="N16" s="64"/>
      <c r="O16" s="64"/>
      <c r="P16" s="85">
        <f>L16*(1.23)</f>
        <v>79421.099999999991</v>
      </c>
      <c r="Q16" s="35"/>
      <c r="R16" s="36"/>
    </row>
    <row r="17" spans="1:18" ht="39" customHeight="1" thickBot="1" x14ac:dyDescent="0.3">
      <c r="A17" s="88" t="s">
        <v>14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5000</v>
      </c>
      <c r="K17" s="38"/>
      <c r="L17" s="29">
        <f>H17*J17</f>
        <v>6125</v>
      </c>
      <c r="M17" s="63">
        <v>0.23</v>
      </c>
      <c r="N17" s="64"/>
      <c r="O17" s="65"/>
      <c r="P17" s="66">
        <f>L17*(1.23)</f>
        <v>7533.75</v>
      </c>
      <c r="Q17" s="67"/>
      <c r="R17" s="68"/>
    </row>
    <row r="18" spans="1:18" ht="15" customHeight="1" x14ac:dyDescent="0.25">
      <c r="A18" s="90" t="s">
        <v>31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70695</v>
      </c>
      <c r="L18" s="102">
        <f>SUM(L16:L17)</f>
        <v>70695</v>
      </c>
      <c r="M18" s="11"/>
      <c r="N18" s="12"/>
      <c r="O18" s="96">
        <f>SUM(P16:R17)</f>
        <v>86954.849999999991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10" zoomScaleNormal="100" zoomScaleSheetLayoutView="100" workbookViewId="0">
      <selection activeCell="E16" sqref="E16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43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6" t="s">
        <v>40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44" t="s">
        <v>1</v>
      </c>
      <c r="B8" s="45"/>
      <c r="C8" s="113" t="s">
        <v>0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</row>
    <row r="9" spans="1:18" ht="28.5" customHeight="1" thickBot="1" x14ac:dyDescent="0.3">
      <c r="A9" s="46" t="s">
        <v>2</v>
      </c>
      <c r="B9" s="47"/>
      <c r="C9" s="104" t="s">
        <v>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16"/>
    </row>
    <row r="10" spans="1:18" ht="42" customHeight="1" thickBot="1" x14ac:dyDescent="0.3">
      <c r="A10" s="107" t="s">
        <v>55</v>
      </c>
      <c r="B10" s="108"/>
      <c r="C10" s="108"/>
      <c r="D10" s="108"/>
      <c r="E10" s="108"/>
      <c r="F10" s="108"/>
      <c r="G10" s="108"/>
      <c r="H10" s="108"/>
      <c r="I10" s="108"/>
      <c r="J10" s="109"/>
      <c r="K10" s="104" t="s">
        <v>13</v>
      </c>
      <c r="L10" s="105"/>
      <c r="M10" s="105"/>
      <c r="N10" s="117">
        <v>1.444</v>
      </c>
      <c r="O10" s="118"/>
      <c r="P10" s="118"/>
      <c r="Q10" s="118"/>
      <c r="R10" s="119"/>
    </row>
    <row r="11" spans="1:18" ht="37.5" customHeight="1" thickBot="1" x14ac:dyDescent="0.3">
      <c r="A11" s="110"/>
      <c r="B11" s="111"/>
      <c r="C11" s="111"/>
      <c r="D11" s="111"/>
      <c r="E11" s="111"/>
      <c r="F11" s="111"/>
      <c r="G11" s="111"/>
      <c r="H11" s="111"/>
      <c r="I11" s="111"/>
      <c r="J11" s="112"/>
      <c r="K11" s="104" t="s">
        <v>15</v>
      </c>
      <c r="L11" s="105"/>
      <c r="M11" s="105"/>
      <c r="N11" s="120">
        <v>1.5069999999999999</v>
      </c>
      <c r="O11" s="121"/>
      <c r="P11" s="121"/>
      <c r="Q11" s="121"/>
      <c r="R11" s="122"/>
    </row>
    <row r="12" spans="1:18" ht="60" customHeight="1" x14ac:dyDescent="0.25">
      <c r="A12" s="48" t="s">
        <v>48</v>
      </c>
      <c r="B12" s="49"/>
      <c r="C12" s="49"/>
      <c r="D12" s="50"/>
      <c r="E12" s="78" t="s">
        <v>38</v>
      </c>
      <c r="F12" s="57" t="s">
        <v>19</v>
      </c>
      <c r="G12" s="50"/>
      <c r="H12" s="57" t="s">
        <v>37</v>
      </c>
      <c r="I12" s="50"/>
      <c r="J12" s="57" t="s">
        <v>9</v>
      </c>
      <c r="K12" s="50"/>
      <c r="L12" s="78" t="s">
        <v>6</v>
      </c>
      <c r="M12" s="72" t="s">
        <v>7</v>
      </c>
      <c r="N12" s="73"/>
      <c r="O12" s="73"/>
      <c r="P12" s="48" t="s">
        <v>8</v>
      </c>
      <c r="Q12" s="49"/>
      <c r="R12" s="60"/>
    </row>
    <row r="13" spans="1:18" ht="52.5" customHeight="1" x14ac:dyDescent="0.25">
      <c r="A13" s="51"/>
      <c r="B13" s="52"/>
      <c r="C13" s="52"/>
      <c r="D13" s="53"/>
      <c r="E13" s="79"/>
      <c r="F13" s="58"/>
      <c r="G13" s="53"/>
      <c r="H13" s="58"/>
      <c r="I13" s="53"/>
      <c r="J13" s="58"/>
      <c r="K13" s="53"/>
      <c r="L13" s="79"/>
      <c r="M13" s="74"/>
      <c r="N13" s="75"/>
      <c r="O13" s="75"/>
      <c r="P13" s="51"/>
      <c r="Q13" s="52"/>
      <c r="R13" s="61"/>
    </row>
    <row r="14" spans="1:18" ht="23.25" customHeight="1" x14ac:dyDescent="0.25">
      <c r="A14" s="51"/>
      <c r="B14" s="52"/>
      <c r="C14" s="52"/>
      <c r="D14" s="53"/>
      <c r="E14" s="79"/>
      <c r="F14" s="58"/>
      <c r="G14" s="53"/>
      <c r="H14" s="58"/>
      <c r="I14" s="53"/>
      <c r="J14" s="58"/>
      <c r="K14" s="53"/>
      <c r="L14" s="79"/>
      <c r="M14" s="74"/>
      <c r="N14" s="75"/>
      <c r="O14" s="75"/>
      <c r="P14" s="51"/>
      <c r="Q14" s="52"/>
      <c r="R14" s="61"/>
    </row>
    <row r="15" spans="1:18" ht="47.25" customHeight="1" thickBot="1" x14ac:dyDescent="0.3">
      <c r="A15" s="54"/>
      <c r="B15" s="55"/>
      <c r="C15" s="55"/>
      <c r="D15" s="56"/>
      <c r="E15" s="80"/>
      <c r="F15" s="59"/>
      <c r="G15" s="56"/>
      <c r="H15" s="59"/>
      <c r="I15" s="56"/>
      <c r="J15" s="59"/>
      <c r="K15" s="56"/>
      <c r="L15" s="80"/>
      <c r="M15" s="76"/>
      <c r="N15" s="77"/>
      <c r="O15" s="77"/>
      <c r="P15" s="54"/>
      <c r="Q15" s="55"/>
      <c r="R15" s="62"/>
    </row>
    <row r="16" spans="1:18" ht="34.5" customHeight="1" thickBot="1" x14ac:dyDescent="0.3">
      <c r="A16" s="69" t="s">
        <v>56</v>
      </c>
      <c r="B16" s="70"/>
      <c r="C16" s="70"/>
      <c r="D16" s="71"/>
      <c r="E16" s="5">
        <f>N10/1.23</f>
        <v>1.1739837398373985</v>
      </c>
      <c r="F16" s="39">
        <v>0</v>
      </c>
      <c r="G16" s="40"/>
      <c r="H16" s="83">
        <f>ROUND(E16-(E16*(F16/100)),3)</f>
        <v>1.1739999999999999</v>
      </c>
      <c r="I16" s="84"/>
      <c r="J16" s="35">
        <v>5700000</v>
      </c>
      <c r="K16" s="36"/>
      <c r="L16" s="29">
        <f>H16*J16</f>
        <v>6691800</v>
      </c>
      <c r="M16" s="63">
        <v>0.23</v>
      </c>
      <c r="N16" s="64"/>
      <c r="O16" s="64"/>
      <c r="P16" s="85">
        <f>L16*(1.23)</f>
        <v>8230914</v>
      </c>
      <c r="Q16" s="35"/>
      <c r="R16" s="36"/>
    </row>
    <row r="17" spans="1:18" ht="39" customHeight="1" thickBot="1" x14ac:dyDescent="0.3">
      <c r="A17" s="88" t="s">
        <v>57</v>
      </c>
      <c r="B17" s="89"/>
      <c r="C17" s="89"/>
      <c r="D17" s="89"/>
      <c r="E17" s="5">
        <f>N11/1.23</f>
        <v>1.2252032520325202</v>
      </c>
      <c r="F17" s="41">
        <f>F16</f>
        <v>0</v>
      </c>
      <c r="G17" s="42"/>
      <c r="H17" s="83">
        <f>ROUND(E17-(E17*(F17/100)),3)</f>
        <v>1.2250000000000001</v>
      </c>
      <c r="I17" s="84"/>
      <c r="J17" s="37">
        <v>10000</v>
      </c>
      <c r="K17" s="38"/>
      <c r="L17" s="29">
        <f>H17*J17</f>
        <v>12250</v>
      </c>
      <c r="M17" s="63">
        <v>0.23</v>
      </c>
      <c r="N17" s="64"/>
      <c r="O17" s="65"/>
      <c r="P17" s="66">
        <f>L17*(1.23)</f>
        <v>15067.5</v>
      </c>
      <c r="Q17" s="67"/>
      <c r="R17" s="68"/>
    </row>
    <row r="18" spans="1:18" ht="15" customHeight="1" x14ac:dyDescent="0.25">
      <c r="A18" s="90" t="s">
        <v>30</v>
      </c>
      <c r="B18" s="91"/>
      <c r="C18" s="91"/>
      <c r="D18" s="91"/>
      <c r="E18" s="91"/>
      <c r="F18" s="91"/>
      <c r="G18" s="91"/>
      <c r="H18" s="91"/>
      <c r="I18" s="91"/>
      <c r="J18" s="92"/>
      <c r="K18" s="86">
        <f>SUM(L16:L17)</f>
        <v>6704050</v>
      </c>
      <c r="L18" s="102">
        <f>SUM(L16:L17)</f>
        <v>6704050</v>
      </c>
      <c r="M18" s="11"/>
      <c r="N18" s="12"/>
      <c r="O18" s="96">
        <f>SUM(P16:R17)</f>
        <v>8245981.5</v>
      </c>
      <c r="P18" s="97"/>
      <c r="Q18" s="97"/>
      <c r="R18" s="98"/>
    </row>
    <row r="19" spans="1:18" ht="31.5" customHeight="1" thickBo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87"/>
      <c r="L19" s="103"/>
      <c r="M19" s="13"/>
      <c r="N19" s="14"/>
      <c r="O19" s="99"/>
      <c r="P19" s="100"/>
      <c r="Q19" s="100"/>
      <c r="R19" s="101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82" t="s">
        <v>11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82" t="s">
        <v>10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81" t="s">
        <v>20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časť č. 8</vt:lpstr>
      <vt:lpstr>časť č. 9</vt:lpstr>
      <vt:lpstr>časť č. 10</vt:lpstr>
      <vt:lpstr>časť č. 11</vt:lpstr>
      <vt:lpstr>'časť č. 1'!_Hlk17393469</vt:lpstr>
      <vt:lpstr>'časť č. 10'!_Hlk17393469</vt:lpstr>
      <vt:lpstr>'časť č. 11'!_Hlk17393469</vt:lpstr>
      <vt:lpstr>'časť č. 2'!_Hlk17393469</vt:lpstr>
      <vt:lpstr>'časť č. 3'!_Hlk17393469</vt:lpstr>
      <vt:lpstr>'časť č. 4'!_Hlk17393469</vt:lpstr>
      <vt:lpstr>'časť č. 5'!_Hlk17393469</vt:lpstr>
      <vt:lpstr>'časť č. 6'!_Hlk17393469</vt:lpstr>
      <vt:lpstr>'časť č. 7'!_Hlk17393469</vt:lpstr>
      <vt:lpstr>'časť č. 8'!_Hlk17393469</vt:lpstr>
      <vt:lpstr>'časť č. 9'!_Hlk17393469</vt:lpstr>
      <vt:lpstr>'časť č. 1'!Oblasť_tlače</vt:lpstr>
      <vt:lpstr>'časť č. 10'!Oblasť_tlače</vt:lpstr>
      <vt:lpstr>'časť č. 11'!Oblasť_tlače</vt:lpstr>
      <vt:lpstr>'časť č. 2'!Oblasť_tlače</vt:lpstr>
      <vt:lpstr>'časť č. 3'!Oblasť_tlače</vt:lpstr>
      <vt:lpstr>'časť č. 4'!Oblasť_tlače</vt:lpstr>
      <vt:lpstr>'časť č. 5'!Oblasť_tlače</vt:lpstr>
      <vt:lpstr>'časť č. 6'!Oblasť_tlače</vt:lpstr>
      <vt:lpstr>'časť č. 7'!Oblasť_tlače</vt:lpstr>
      <vt:lpstr>'časť č. 8'!Oblasť_tlače</vt:lpstr>
      <vt:lpstr>'časť č.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2025-06-02T07:49:19Z</cp:lastPrinted>
  <dcterms:created xsi:type="dcterms:W3CDTF">2019-09-12T07:47:18Z</dcterms:created>
  <dcterms:modified xsi:type="dcterms:W3CDTF">2025-06-30T08:32:40Z</dcterms:modified>
</cp:coreProperties>
</file>