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5" windowWidth="11535" windowHeight="8955" activeTab="0"/>
  </bookViews>
  <sheets>
    <sheet name="1. Krycí list rozpočtu" sheetId="1" r:id="rId1"/>
    <sheet name="REKAPITULÁCIA ROZPOČTU" sheetId="2" r:id="rId2"/>
    <sheet name="Krycí list rozpočtu SO 01" sheetId="3" r:id="rId3"/>
    <sheet name="VYKAZ VYMER SO 01" sheetId="4" r:id="rId4"/>
    <sheet name="Krycí list rozpočtu SO 02" sheetId="5" r:id="rId5"/>
    <sheet name="VYKAZ VYMER SO 02" sheetId="6" r:id="rId6"/>
    <sheet name="Krycí list rozpočtu SO 03" sheetId="7" r:id="rId7"/>
    <sheet name="VYKAZ VYMER SO 03" sheetId="8" r:id="rId8"/>
    <sheet name="VYKAZ VYMER SO 04, SO 05" sheetId="9" r:id="rId9"/>
    <sheet name="VYKAZ VYMER SO 06" sheetId="10" r:id="rId10"/>
  </sheets>
  <externalReferences>
    <externalReference r:id="rId13"/>
    <externalReference r:id="rId14"/>
  </externalReferences>
  <definedNames>
    <definedName name="_xlnm.Print_Titles" localSheetId="0">'1. Krycí list rozpočtu'!$1:$3</definedName>
    <definedName name="_xlnm.Print_Titles" localSheetId="1">'REKAPITULÁCIA ROZPOČTU'!$10:$12</definedName>
  </definedNames>
  <calcPr fullCalcOnLoad="1"/>
</workbook>
</file>

<file path=xl/sharedStrings.xml><?xml version="1.0" encoding="utf-8"?>
<sst xmlns="http://schemas.openxmlformats.org/spreadsheetml/2006/main" count="1764" uniqueCount="775">
  <si>
    <t xml:space="preserve">Objekt:   </t>
  </si>
  <si>
    <t xml:space="preserve">Objednávateľ:   </t>
  </si>
  <si>
    <t xml:space="preserve">Zhotoviteľ:   </t>
  </si>
  <si>
    <t xml:space="preserve">Spracoval:   </t>
  </si>
  <si>
    <t>Miesto:  Trnava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</si>
  <si>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</si>
  <si>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</si>
  <si>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</si>
  <si>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</si>
  <si>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</si>
  <si>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</si>
  <si>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</si>
  <si>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</si>
  <si>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</si>
  <si>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</si>
  <si>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</si>
  <si>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</si>
  <si>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</si>
  <si>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</si>
  <si>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</si>
  <si>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</si>
  <si>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</si>
  <si>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</si>
  <si>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</si>
  <si>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111301111</t>
  </si>
  <si>
    <t xml:space="preserve">Zobratie mačiny hr. do 100 mm   </t>
  </si>
  <si>
    <t>m2</t>
  </si>
  <si>
    <t>113107131</t>
  </si>
  <si>
    <t xml:space="preserve">Odstránenie krytu v ploche do 200 m2 z betónu prostého, hr. vrstvy do 150 mm,  -0,22500t   </t>
  </si>
  <si>
    <t>113107241</t>
  </si>
  <si>
    <t xml:space="preserve">Odstránenie krytu v ploche nad 200 m2 asfaltového, hr. vrstvy do 50 mm,  -0,09800t   </t>
  </si>
  <si>
    <t>113208111</t>
  </si>
  <si>
    <t xml:space="preserve">Vytrhanie obrúb betonových, s vybúraním lôžka, záhonových,  -0,04000t   </t>
  </si>
  <si>
    <t>m</t>
  </si>
  <si>
    <t>113307222</t>
  </si>
  <si>
    <t xml:space="preserve">Odstránenie podkladu v ploche nad 200 m2 z kameniva hrubého drveného, hr.100 do 200 mm,  -0,23500t   </t>
  </si>
  <si>
    <t>113307231</t>
  </si>
  <si>
    <t xml:space="preserve">Odstránenie podkladu v ploche nad 200 m2 z betónu prostého, hr. vrstvy do 150 mm,  -0,22500t   </t>
  </si>
  <si>
    <t>122201402</t>
  </si>
  <si>
    <t xml:space="preserve">Nakladanie zeminy na medziskládke na suchu v hornine 3, nad 100 do 1000 m3   </t>
  </si>
  <si>
    <t>m3</t>
  </si>
  <si>
    <t>122202202</t>
  </si>
  <si>
    <t xml:space="preserve">Odkopávka a prekopávka nezapažená pre cesty, v hornine 3 nad 100 do 1000 m3   </t>
  </si>
  <si>
    <t>162501122</t>
  </si>
  <si>
    <t xml:space="preserve">Vodorovné premiestnenie výkopku po spevnenej ceste z horniny tr.1-4, nad 100 do 1000 m3 na medziskládku, vzdialenosť do 3000 m   </t>
  </si>
  <si>
    <t>162502111</t>
  </si>
  <si>
    <t xml:space="preserve">Vodorovné premiestnenie mačiny so zložením na vzdialenosť nad 2000 do 3000 m   </t>
  </si>
  <si>
    <t>171101112</t>
  </si>
  <si>
    <t xml:space="preserve">Uloženie sypaniny do násypu  nesúdržnej horníny   </t>
  </si>
  <si>
    <t>171201202</t>
  </si>
  <si>
    <t xml:space="preserve">Uloženie sypaniny na medziskládky nad 100 do 1000 m3   </t>
  </si>
  <si>
    <t>171209002</t>
  </si>
  <si>
    <t xml:space="preserve">Poplatok za skladovanie - zemina a kamenivo (17 05) ostatné   </t>
  </si>
  <si>
    <t>t</t>
  </si>
  <si>
    <t>171209002a</t>
  </si>
  <si>
    <t xml:space="preserve">Zákonný poplatok za skladovanie - zemina a kamenivo (17 05) ostatné   </t>
  </si>
  <si>
    <t>181101102</t>
  </si>
  <si>
    <t xml:space="preserve">Úprava pláne v zárezoch v hornine 1-4 so zhutnením   </t>
  </si>
  <si>
    <t>182101101</t>
  </si>
  <si>
    <t xml:space="preserve">Svahovanie trvalých svahov v zárezoch v hornine triedy 1-4   </t>
  </si>
  <si>
    <t xml:space="preserve">Zakladanie   </t>
  </si>
  <si>
    <t>211971121</t>
  </si>
  <si>
    <t xml:space="preserve">Zhotov. oplášt. výplne z geotext. v ryhe alebo v záreze pri rozvinutej šírke oplášt. od 0 do 2, 5 m   </t>
  </si>
  <si>
    <t>6936657010</t>
  </si>
  <si>
    <t xml:space="preserve">Netkaná PP separačno-filtračná geotextília 300g/m2,   </t>
  </si>
  <si>
    <t xml:space="preserve">Komunikácie   </t>
  </si>
  <si>
    <t>564201111</t>
  </si>
  <si>
    <t xml:space="preserve">Kryt zo štrkopiesku s rozprestretím, vlhčením a zhutnením, fr. 0/4 mm, po zhutnení hr. 10 mm   </t>
  </si>
  <si>
    <t>564211111</t>
  </si>
  <si>
    <t xml:space="preserve">Podklad alebo podsyp zo štrkopiesku s rozprestretím, vlhčením a zhutnením, fr. 0/8 mm, po zhutnení hr. 50 mm   </t>
  </si>
  <si>
    <t>564751111</t>
  </si>
  <si>
    <t xml:space="preserve">Podklad alebo kryt z kameniva hrubého drveného veľ. 16-32 mm s rozprestretím. hr. 150 mm   </t>
  </si>
  <si>
    <t>5834354400</t>
  </si>
  <si>
    <t xml:space="preserve">Kamenná drť, fr. 16-32, melírovaná   </t>
  </si>
  <si>
    <t>564751115</t>
  </si>
  <si>
    <t xml:space="preserve">Podklad alebo kryt z kameniva hrubého drveného veľ. 0-63 mm s rozprestretím a zhutn.hr. 190 mm   </t>
  </si>
  <si>
    <t>564871111</t>
  </si>
  <si>
    <t xml:space="preserve">Podklad zo štrkodrviny s rozprestretím a zhutnením, fr. 0/32 mm, po zhutnení hr. 250 mm   </t>
  </si>
  <si>
    <t>564932111</t>
  </si>
  <si>
    <t xml:space="preserve">Podklad z mechanicky spevneného kameniva MSK s rozprestretím a zhutnením, po zhutnení hr. 100 mm   </t>
  </si>
  <si>
    <t>596311003</t>
  </si>
  <si>
    <t xml:space="preserve">Položenie dlažby z kociek mozaikových prírodného kameňado do lôžka z kameniva ťaženého   </t>
  </si>
  <si>
    <t>5838010600</t>
  </si>
  <si>
    <t>596911112</t>
  </si>
  <si>
    <t xml:space="preserve">Kladenie zámkovej dlažby  hr. 6 cm pre peších nad 20 m2 so zriadením lôžka z kameniva hr. 4 cm   </t>
  </si>
  <si>
    <t>5922901380</t>
  </si>
  <si>
    <t xml:space="preserve">Rúrové vedenie   </t>
  </si>
  <si>
    <t>899431111</t>
  </si>
  <si>
    <t xml:space="preserve">Výšková úprava uličného vstupu alebo vpuste do 200 mm zvýšením krycieho hrnca   </t>
  </si>
  <si>
    <t>ks</t>
  </si>
  <si>
    <t>5524180170</t>
  </si>
  <si>
    <t>9</t>
  </si>
  <si>
    <t xml:space="preserve">Ostatné konštrukcie a práce-búranie   </t>
  </si>
  <si>
    <t>914812111</t>
  </si>
  <si>
    <t xml:space="preserve">Montáž dočasnej dopravnej značky samostatnej základnej   </t>
  </si>
  <si>
    <t>4044778000</t>
  </si>
  <si>
    <t xml:space="preserve">Prenájom dopravného značenia   </t>
  </si>
  <si>
    <t>915930031</t>
  </si>
  <si>
    <t xml:space="preserve">Osadenie oceľovej pásoviny 100x5 mm, kotvenie pomocou oceľ. tyčí pr. 8 mm   </t>
  </si>
  <si>
    <t>1332485000</t>
  </si>
  <si>
    <t xml:space="preserve">Tyč oceľová plochá š.100xhr.5 mm, s kotviacimi tyčami pr. 8 mm + povrchový náter   </t>
  </si>
  <si>
    <t>916561111</t>
  </si>
  <si>
    <t xml:space="preserve">Osadenie záhonového alebo parkového obrubníka betón., do lôžka z bet. pros. tr. C 12/15 s bočnou oporou   </t>
  </si>
  <si>
    <t>5921954660</t>
  </si>
  <si>
    <t>917732111</t>
  </si>
  <si>
    <t xml:space="preserve">Osadenie chodník. obrubníka betónového ležatého do lôžka z betónu prosteho tr. C 12/15 bez bočnej opory   </t>
  </si>
  <si>
    <t>5922903060</t>
  </si>
  <si>
    <t>918101111</t>
  </si>
  <si>
    <t xml:space="preserve">Lôžko pod obrubníky, krajníky alebo obruby z dlažob. kociek z betónu prostého tr. C 12/15   </t>
  </si>
  <si>
    <t>919735123</t>
  </si>
  <si>
    <t xml:space="preserve">Rezanie existujúceho betónového krytu alebo podkladu hĺbky nad 100 do 150 mm   </t>
  </si>
  <si>
    <t>935112211</t>
  </si>
  <si>
    <t xml:space="preserve">Osadenie priekop. žľabu z betón. priekopových tvárnic šírky 500- 800 mm do betónu C 12/15   </t>
  </si>
  <si>
    <t>5921954710</t>
  </si>
  <si>
    <t>935114223</t>
  </si>
  <si>
    <t xml:space="preserve">Osadenie odvodňovacieho betónového žľabu plytkého s ochrannou hranou vnútornej šírky 150 mm a s roštom triedy C 250   </t>
  </si>
  <si>
    <t>5923001059</t>
  </si>
  <si>
    <t>5923001708</t>
  </si>
  <si>
    <t>976016112</t>
  </si>
  <si>
    <t xml:space="preserve">Vybúranie prefabrik. betónových žľabov,  -0,34500t   </t>
  </si>
  <si>
    <t>979087212</t>
  </si>
  <si>
    <t xml:space="preserve">Nakladanie na dopravné prostriedky pre vodorovnú dopravu sutiny   </t>
  </si>
  <si>
    <t>979089012</t>
  </si>
  <si>
    <t xml:space="preserve">Poplatok za skladovanie - betón, tehly, dlaždice (17 01 ), ostatné   </t>
  </si>
  <si>
    <t>979089012a</t>
  </si>
  <si>
    <t xml:space="preserve">Zákonný poplatok za skladovanie - betón, tehly, dlaždice (17 01 ), ostatné   </t>
  </si>
  <si>
    <t>979089212</t>
  </si>
  <si>
    <t xml:space="preserve">Poplatok za skladovanie - bitúmenové zmesi, uholný decht, dechtové výrobky (17 03 ), ostatné   </t>
  </si>
  <si>
    <t>979089212a</t>
  </si>
  <si>
    <t xml:space="preserve">Zákonný poplatok za skladovanie - bitúmenové zmesi, uholný decht, dechtové výrobky (17 03 ), ostatné   </t>
  </si>
  <si>
    <t>979091211</t>
  </si>
  <si>
    <t xml:space="preserve">Doprava vybúraných hmôt vodorovné premiestnenie sutiny na vzdialenosť do 7000 m   </t>
  </si>
  <si>
    <t>99</t>
  </si>
  <si>
    <t xml:space="preserve">Presun hmôt HSV   </t>
  </si>
  <si>
    <t>998223011</t>
  </si>
  <si>
    <t xml:space="preserve">Presun hmôt pre pozemné komunikácie s krytom dláždeným (822 2.3, 822 5.3) akejkoľvek dĺžky objektu   </t>
  </si>
  <si>
    <t xml:space="preserve">Celkom   </t>
  </si>
  <si>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</si>
  <si>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</si>
  <si>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</si>
  <si>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</si>
  <si>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</si>
  <si>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</si>
  <si>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</si>
  <si>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Trnava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</si>
  <si>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</si>
  <si>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</si>
  <si>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</si>
  <si>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</si>
  <si>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</si>
  <si>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</si>
  <si>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</si>
  <si>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</si>
  <si>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CPV</t>
  </si>
  <si>
    <t>CPA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</si>
  <si>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</si>
  <si>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</si>
  <si>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</si>
  <si>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</si>
  <si>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</si>
  <si>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</si>
  <si>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</si>
  <si>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</si>
  <si>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</si>
  <si>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</si>
  <si>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</si>
  <si>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</si>
  <si>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</si>
  <si>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</si>
  <si>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</si>
  <si>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</si>
  <si>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Práca nadčas</t>
  </si>
  <si>
    <t>13</t>
  </si>
  <si>
    <t xml:space="preserve">GZS   </t>
  </si>
  <si>
    <t>Montáž</t>
  </si>
  <si>
    <t>Bez pevnej podl.</t>
  </si>
  <si>
    <t>14</t>
  </si>
  <si>
    <t xml:space="preserve">Projektové práce   </t>
  </si>
  <si>
    <t>PSV</t>
  </si>
  <si>
    <t>10</t>
  </si>
  <si>
    <t>Kultúrna pamiatka</t>
  </si>
  <si>
    <t>15</t>
  </si>
  <si>
    <t xml:space="preserve">Sťažené podmienky   </t>
  </si>
  <si>
    <t>11</t>
  </si>
  <si>
    <t>16</t>
  </si>
  <si>
    <t xml:space="preserve">Vplyv prostredia   </t>
  </si>
  <si>
    <t>"M"</t>
  </si>
  <si>
    <t>17</t>
  </si>
  <si>
    <t xml:space="preserve">Zar. staveniska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</si>
  <si>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</si>
  <si>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</si>
  <si>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</si>
  <si>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</si>
  <si>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</si>
  <si>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</si>
  <si>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</si>
  <si>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</si>
  <si>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</si>
  <si>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</si>
  <si>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</si>
  <si>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</si>
  <si>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</si>
  <si>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</si>
  <si>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</si>
  <si>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</si>
  <si>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</si>
  <si>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</si>
  <si>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</si>
  <si>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</si>
  <si>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</si>
  <si>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</si>
  <si>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</si>
  <si>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</si>
  <si>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</si>
  <si>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</si>
  <si>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</si>
  <si>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</si>
  <si>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</si>
  <si>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</si>
  <si>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</si>
  <si>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</si>
  <si>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>G.Dusíka – spoločné priestory podľa námetu mestských zásahov</t>
  </si>
  <si>
    <t>SO 01 Spevnené plochy, chodníky, terénne úpravy</t>
  </si>
  <si>
    <t>Atelier DUMA s.r.o.</t>
  </si>
  <si>
    <t>Stavba:   G.Dusíka – spoločné priestory podľa námetu mestských zásahov</t>
  </si>
  <si>
    <t>Ing. Juraj Horňák</t>
  </si>
  <si>
    <t>december 2017</t>
  </si>
  <si>
    <t>Mesto Trnava, Hlavná č.1, 917 71 Trnava</t>
  </si>
  <si>
    <t>Dátum:  december 2017</t>
  </si>
  <si>
    <t xml:space="preserve">betónová dlažba 10/20/6 cm, svetlosivá   </t>
  </si>
  <si>
    <t xml:space="preserve">Obrubník betónový cestný 100/25/15 cm, so skosením, sivá   </t>
  </si>
  <si>
    <t xml:space="preserve">Mozaiková kocka, tr. I žula 4x6 cm, hr. 60 , farba melír  </t>
  </si>
  <si>
    <t xml:space="preserve">Liatinová mreža štvorcová B125 na teleskopickú rúru DN 315, (napr. WAVIN )  </t>
  </si>
  <si>
    <t>Obrubník záhradný so skosením _50-100x25x8cm sivý</t>
  </si>
  <si>
    <t xml:space="preserve">priekopová tvárnica TBM 1-60  62x30x15,45 cm   </t>
  </si>
  <si>
    <t>Odvodňovací žľab plytký šírky 150, dĺžky 1 m, výšky 100 mm, dl. 1m, bez spádu, betónový s pozinkovanou hranou</t>
  </si>
  <si>
    <t xml:space="preserve">Mriežkový rošt šírky 150, lxšxhr 1000x197x25 mm, rozmer štrbiny MW 30x10 mm, trieda C 250, s rýchlouzáverom, pozink, pre žľaby s ochrannou hranou, </t>
  </si>
  <si>
    <t>Rekapitulácia rozpočtu</t>
  </si>
  <si>
    <t>REKAPITULÁCIA ROZPOČTU</t>
  </si>
  <si>
    <t>Objednávateľ:   Mesto Trnava</t>
  </si>
  <si>
    <t>Spracoval:   Ing. Juraj Horňák</t>
  </si>
  <si>
    <t>Rekapitulácia</t>
  </si>
  <si>
    <t>SO 01</t>
  </si>
  <si>
    <t>Spevnené plochy, chodníky, terénne úpravy</t>
  </si>
  <si>
    <t>SO 02</t>
  </si>
  <si>
    <t>Herné prvky, mobiliár</t>
  </si>
  <si>
    <t>SO 03</t>
  </si>
  <si>
    <t>Vegetačné úpravy</t>
  </si>
  <si>
    <t>SO 04, 05</t>
  </si>
  <si>
    <t>Verejné osvetlenie, NN prípojka</t>
  </si>
  <si>
    <t>SO 06</t>
  </si>
  <si>
    <t>Vodovodná prípojka , Hmlovisko</t>
  </si>
  <si>
    <t>Celkom</t>
  </si>
  <si>
    <t>VÝKAZ VÝMER</t>
  </si>
  <si>
    <t>SO 02 HERNÉ PRVKY, MOBILIÁR</t>
  </si>
  <si>
    <t>Mesto Trnava,    Hlavná č.1, 917 71 Trnava</t>
  </si>
  <si>
    <t xml:space="preserve">Atelier DUMA s.r.o.   </t>
  </si>
  <si>
    <t xml:space="preserve">Iné VRN   </t>
  </si>
  <si>
    <t>Objekt:   SO 02 HERNÉ PRVKY, MOBILIÁR</t>
  </si>
  <si>
    <t>Objednávateľ:   Mesto Trnava, Hlavná č.1, 917 71 Trnava</t>
  </si>
  <si>
    <t>Dátum:   december 2017</t>
  </si>
  <si>
    <t>Búracie práce</t>
  </si>
  <si>
    <t>ODS -LA</t>
  </si>
  <si>
    <t>Demontáž lavičiek - betónové lavičky s drevenými sedákmi a operadlami</t>
  </si>
  <si>
    <t>R</t>
  </si>
  <si>
    <t>Demontáž lavičiek - vybúranie betónových základov</t>
  </si>
  <si>
    <t>ODS -HP</t>
  </si>
  <si>
    <t>Demontáž herných prvkov - ocelové konštrukcie</t>
  </si>
  <si>
    <t>Demontáž herných prvkov - vybúranie betónových základov</t>
  </si>
  <si>
    <t>ODS - OK</t>
  </si>
  <si>
    <t>Demontáž odpadkového koša - plechová nádoba so stojkou</t>
  </si>
  <si>
    <t>Demontáž odpadkového koša - vybúranie betónového základu</t>
  </si>
  <si>
    <t>ODS -SŠK</t>
  </si>
  <si>
    <t xml:space="preserve">Demontáž oceľových sušiakov </t>
  </si>
  <si>
    <t>Demontáž oceľových sušiakov - vybúranie betónových základov</t>
  </si>
  <si>
    <t>ODS PRCH</t>
  </si>
  <si>
    <t>Demontáž oceľových konštrukcií na prášenie kobercov / pracháre/</t>
  </si>
  <si>
    <t>Demontáž oceľových konštrukcií na prášenie kobercov - búranie betónových základov</t>
  </si>
  <si>
    <t>Odvoz vybúraného materiálu na skládku - vybúraný odpad</t>
  </si>
  <si>
    <t>Uloženie odpadu na skládke - stavebná suť, zmiešaný odpad - poplatok za uloženie odpadu</t>
  </si>
  <si>
    <t>Uloženie odpadu na skládke - stavebná suť, zmiešaný odpad - zákonný poplatok obci</t>
  </si>
  <si>
    <t>Mobiliár</t>
  </si>
  <si>
    <t>LA1</t>
  </si>
  <si>
    <t>LA 2</t>
  </si>
  <si>
    <t>Sedací betónový blok veľký 2200*460*358 - dodávka a montáž</t>
  </si>
  <si>
    <t>LA 3a</t>
  </si>
  <si>
    <t>LA 3b</t>
  </si>
  <si>
    <t>Sedací betónový blok veľký 2200*460*418 - dodávka a montáž</t>
  </si>
  <si>
    <t>LA 4a</t>
  </si>
  <si>
    <t>LA 4b</t>
  </si>
  <si>
    <t>LA 5a</t>
  </si>
  <si>
    <t>Sedací betónový blok malý 1400*460*358 - dodávka a montáž</t>
  </si>
  <si>
    <t>LA 5b</t>
  </si>
  <si>
    <t>Sedací betónový blok malý 1400*460*418 - dodávka a montáž</t>
  </si>
  <si>
    <t>PS1</t>
  </si>
  <si>
    <t>OK 1</t>
  </si>
  <si>
    <t>MS 1</t>
  </si>
  <si>
    <t>SB1</t>
  </si>
  <si>
    <t>IP 1</t>
  </si>
  <si>
    <t>IP 2</t>
  </si>
  <si>
    <t>ZS 1</t>
  </si>
  <si>
    <t>SUŠIAK</t>
  </si>
  <si>
    <t>Sušiak na prádlo - dodávka</t>
  </si>
  <si>
    <t>Sušiak na prádlo - montáž</t>
  </si>
  <si>
    <t>Sušiak na prádlo - spodná stavba</t>
  </si>
  <si>
    <t>Oplotenie typ A</t>
  </si>
  <si>
    <t>Oplotenie detského ihriska TYP A - Drevené dielce Agát, spojovací materiál nerez - dodávka</t>
  </si>
  <si>
    <t>sub</t>
  </si>
  <si>
    <t>Oplotenie detského ihriska TYP A - Drevené dielce Agát, spojovací materiál nerez - montáž</t>
  </si>
  <si>
    <t>Oplotenie detského ihriska TYP A - Drevené dielce Agát, spojovací materiál nerez - spodná stavba</t>
  </si>
  <si>
    <t>Oplotenie typ B</t>
  </si>
  <si>
    <t>Oplotenie detského ihriska TYP B - zvárané pletivo - dodávka pletivo, stĺpiky, spojovací materiál, montáž, betonáž základov</t>
  </si>
  <si>
    <t>HP 1</t>
  </si>
  <si>
    <t>HP 2</t>
  </si>
  <si>
    <t xml:space="preserve">HP 3 </t>
  </si>
  <si>
    <t>HP 4</t>
  </si>
  <si>
    <t>HP 5</t>
  </si>
  <si>
    <t>HP 6</t>
  </si>
  <si>
    <t>HP 7</t>
  </si>
  <si>
    <t>HP 8</t>
  </si>
  <si>
    <t>HP 9</t>
  </si>
  <si>
    <t>FP 1</t>
  </si>
  <si>
    <t>FP 2</t>
  </si>
  <si>
    <t>FP 3</t>
  </si>
  <si>
    <t>Konštrukcia hernej plochy z riečneho štrku - riečny štrk fr. 8-16 mm, HRUBKY 300MM,a podkladová geotextília 300g/m2  - cena za materiály a montáž</t>
  </si>
  <si>
    <t>SO 3 VEGETAČNÉ ÚPRAVY</t>
  </si>
  <si>
    <t xml:space="preserve">Mesto Trnava , Hlavná č.1, 917 71 Trnava  </t>
  </si>
  <si>
    <t>Objekt:   SO 03 VEGETAČNÉ ÚPRAVY</t>
  </si>
  <si>
    <t xml:space="preserve">Objednávateľ:   Mesto Trnava, Hlavná č.1, 917 71 Trnava </t>
  </si>
  <si>
    <t>Odstránenie stromov a krov</t>
  </si>
  <si>
    <t>Odstránenie drevín priem. nad 100 mm s odstránením pňa v rovine alebo na svahu do 1:5</t>
  </si>
  <si>
    <t>111212121</t>
  </si>
  <si>
    <t xml:space="preserve">Odstránenie drevín priem. do 100 mm bez odstránenia pňa v rovine alebo na svahu do 1:5   </t>
  </si>
  <si>
    <t>112101111</t>
  </si>
  <si>
    <t xml:space="preserve">Vyrúbanie stromu listnatého vo svahu do 1:5 priem. kmeňa do 200 mm   </t>
  </si>
  <si>
    <t>112101221</t>
  </si>
  <si>
    <t xml:space="preserve">Vyrúbanie stromu ihl. v rovine alebo vo svahu do 1:5 priemer kmeňa do 200 mm   </t>
  </si>
  <si>
    <t>112103121</t>
  </si>
  <si>
    <t xml:space="preserve">Vyrúbanie stromu v sťažených podm. vo svahu do 1:5, priemer kmeňa nad 100 do 200 mm   </t>
  </si>
  <si>
    <t>112103122</t>
  </si>
  <si>
    <t xml:space="preserve">Vyrúbanie stromu v sťažených podm. vo svahu do 1:5, priemer kmeňa nad 200 do 300 mm   </t>
  </si>
  <si>
    <t>112103123</t>
  </si>
  <si>
    <t xml:space="preserve">Vyrúbanie stromu v sťažených podm. vo svahu do 1:5, priemer kmeňa nad 300 do 400 mm   </t>
  </si>
  <si>
    <t>112201111</t>
  </si>
  <si>
    <t xml:space="preserve">Odstránenie pňa v rovine a na svahu do 1:5, priemer do 200 mm  ,  vrátanie zpetného zásypu jamy   </t>
  </si>
  <si>
    <t>112201112</t>
  </si>
  <si>
    <t xml:space="preserve">Odstránenie pňa v rovine a na svahu do 1:5, priemer nad 200 do 300 mm   ,  vrátanie zpetného zásypu jamy  </t>
  </si>
  <si>
    <t>112201113</t>
  </si>
  <si>
    <t xml:space="preserve">Odstránenie pňa v rovine a na svahu do 1:5, priemer nad 300 do 400 mm , vrátanie zpetného zásypu jamy  </t>
  </si>
  <si>
    <t>Presun drevnej hmoty na skládku</t>
  </si>
  <si>
    <t>Uloženie odpadu na skládke - poplatok za uloženie odpadu</t>
  </si>
  <si>
    <t>Uloženie odpadu na skládke -  zákonný poplatok obci</t>
  </si>
  <si>
    <t>Sadové úpravy</t>
  </si>
  <si>
    <t>184802111</t>
  </si>
  <si>
    <t xml:space="preserve">Chemické odburinenie pôdy v rovine alebo na svahu do 1:5 postrekom naširoko   </t>
  </si>
  <si>
    <t>2523401000</t>
  </si>
  <si>
    <t>184807111</t>
  </si>
  <si>
    <t xml:space="preserve">Ochrana stromu debnením pred poškodením stavebnou činnosťou zhotovenie   </t>
  </si>
  <si>
    <t>184807112</t>
  </si>
  <si>
    <t xml:space="preserve">Ochrana stromu debnením pred poškodením stavebnou činnosťou odstránenie   </t>
  </si>
  <si>
    <t>Plošná úprava terénu pri nerovnostiach terénu nad 50-100mm v rovine alebo na svahu do 1:5</t>
  </si>
  <si>
    <t>183403114</t>
  </si>
  <si>
    <t xml:space="preserve">Obrobenie pôdy kultivátorovaním v rovine alebo na svahu do 1:5   </t>
  </si>
  <si>
    <t>183403132</t>
  </si>
  <si>
    <t xml:space="preserve">Obrobenie pôdy rýľovaním pôdy hĺbky do 200 mm v hornine 3 v rovine alebo na svahu do 1:5   </t>
  </si>
  <si>
    <t>183403153</t>
  </si>
  <si>
    <t xml:space="preserve">Obrobenie pôdy hrabaním v rovine alebo na svahu do 1:5   </t>
  </si>
  <si>
    <t>183403161</t>
  </si>
  <si>
    <t xml:space="preserve">Obrobenie pôdy valcovaním v rovine alebo na svahu do 1:5   </t>
  </si>
  <si>
    <t>180403111</t>
  </si>
  <si>
    <t xml:space="preserve">Založenie trávnika parterového výsevom v rovine do 1:5   </t>
  </si>
  <si>
    <t>0057211200</t>
  </si>
  <si>
    <t>Trávové semeno - parková zmes    do sucha so zvýš.podielom kostravy drsnolistej _ viz. Technická správa</t>
  </si>
  <si>
    <t>kg</t>
  </si>
  <si>
    <t>185802113</t>
  </si>
  <si>
    <t>Hnojenie pôdy v rovine alebo na svahu do 1:5 umelým hnojivom naširoko  pôdny kondicioner - trávnik</t>
  </si>
  <si>
    <t>2519115500</t>
  </si>
  <si>
    <t>Hnojenie pôdy v rovine alebo na svahu do 1:5 umelým hnojivom naširoko   - štartovacie hnojivo - trávnik</t>
  </si>
  <si>
    <t>Výsadba kvetín do pripravovanej pôdy so zaliatím s jednoduchými koreňami cibuliek alebo hľúz</t>
  </si>
  <si>
    <t>183101111</t>
  </si>
  <si>
    <t xml:space="preserve">Hĺbenie jamky v rovine alebo na svahu do 1:5, objem do 0,01 m3   </t>
  </si>
  <si>
    <t>183101113</t>
  </si>
  <si>
    <t xml:space="preserve">Hĺbenie jamky v rovine alebo na svahu do 1:5, objem nad 0,02 do 0,05 m3   </t>
  </si>
  <si>
    <t>183101114</t>
  </si>
  <si>
    <t xml:space="preserve">Hĺbenie jamky v rovine alebo na svahu do 1:5, objem nad 0,05 do 0,125 m3   </t>
  </si>
  <si>
    <t>183101121</t>
  </si>
  <si>
    <t xml:space="preserve">Hĺbenie jamky v rovine alebo na svahu do 1:5, objem nad 0,40 do 1,00 m3   </t>
  </si>
  <si>
    <t>184102110</t>
  </si>
  <si>
    <t xml:space="preserve">Výsadba dreviny s balom v rovine alebo na svahu do 1:5, priemer balu do 100 mm   </t>
  </si>
  <si>
    <t>184102111</t>
  </si>
  <si>
    <t xml:space="preserve">Výsadba dreviny s balom v rovine alebo na svahu do 1:5, priemer balu nad 100 do 200 mm   </t>
  </si>
  <si>
    <t>184102112</t>
  </si>
  <si>
    <t xml:space="preserve">Výsadba dreviny s balom v rovine alebo na svahu do 1:5, priemer balu nad 200 do 300 mm   </t>
  </si>
  <si>
    <t>184102113</t>
  </si>
  <si>
    <t xml:space="preserve">Výsadba dreviny s balom v rovine alebo na svahu do 1:5, priemer balu nad 300 do 400 mm   </t>
  </si>
  <si>
    <t>184102116</t>
  </si>
  <si>
    <t xml:space="preserve">Výsadba dreviny s balom v rovine alebo na svahu do 1:5, priemer balu nad 600 do 800 mm   </t>
  </si>
  <si>
    <t>184502114</t>
  </si>
  <si>
    <t xml:space="preserve">Vyzdvihnutie dreviny na presad. s balom v rovine alebo na svahu do 1:5, priemer balu nad 600 do 800 mm   </t>
  </si>
  <si>
    <t>Presun presadzovaných rastlín v rámci mesta Trnava . Podľa určenia investora, preprava do 5km, naloženie a vyloženie rastlín</t>
  </si>
  <si>
    <t>Hĺbenie jamky v rovine alebo na svahu do 1:5, objem nad 0,40 do 1,00 m3   - presádzané rastliny v rámci TT</t>
  </si>
  <si>
    <t>Výsadba dreviny s balom v rovine alebo na svahu do 1:5, priemer balu nad 600 do 800 mm   presádzané rastliny v rámci TT</t>
  </si>
  <si>
    <t>Jednovrstvový substrát pre výmenu pôdy - stromy</t>
  </si>
  <si>
    <t>185802114</t>
  </si>
  <si>
    <t>Hnojenie pôdy v rovine alebo na svahu do 1:5 umelým hnojivom   - stromy</t>
  </si>
  <si>
    <t>APC</t>
  </si>
  <si>
    <t>Acer platanoides ´Cleveland´ alt. ´Emerald Queen´ 16/18</t>
  </si>
  <si>
    <t>AR</t>
  </si>
  <si>
    <t>Acer rubrum ´October Glory´ alt.´Red Sunset´ 350/400</t>
  </si>
  <si>
    <t xml:space="preserve">PAP </t>
  </si>
  <si>
    <t>Prunus avium ´Plena´ 20/25</t>
  </si>
  <si>
    <t>PSE</t>
  </si>
  <si>
    <t>Prunus serrulata ´Shirofugen´, alt. Prunus Accolade 300-350</t>
  </si>
  <si>
    <t>RP</t>
  </si>
  <si>
    <t>Robinia pseudoacacia ´Semperflorens´ 18/20</t>
  </si>
  <si>
    <t>AML</t>
  </si>
  <si>
    <t>Amelanchier lamarckii 200/250</t>
  </si>
  <si>
    <t>BXS</t>
  </si>
  <si>
    <t>Buxus sempervirens 60/80</t>
  </si>
  <si>
    <t>HM</t>
  </si>
  <si>
    <t>Hydrangea macrophylla v sorte 40/60</t>
  </si>
  <si>
    <t>PHI</t>
  </si>
  <si>
    <t>Philladelphus ´Belle Etoile´, ´Dame Blanche´, ´Lemoinei´40/60</t>
  </si>
  <si>
    <t>CSK</t>
  </si>
  <si>
    <t>Cornus sericea ´Kelseyi´30/40</t>
  </si>
  <si>
    <t>RA</t>
  </si>
  <si>
    <t>Ribes alpinum ´Schmidt´60/80</t>
  </si>
  <si>
    <t>RO</t>
  </si>
  <si>
    <t>Rosa "Winchester Cathedral" a "Stanwell Perpetual" 1:1 30/40</t>
  </si>
  <si>
    <t>SB</t>
  </si>
  <si>
    <t>Spiraea betulifolia 40/60</t>
  </si>
  <si>
    <t>SV</t>
  </si>
  <si>
    <t>Syringa vulgaris mix  ´Sensation´, ´Charles Joly´, ´Mme Lemoine´, ´Michel buchner´175/200</t>
  </si>
  <si>
    <t>VCA</t>
  </si>
  <si>
    <t>Viburnum carlesii ´Aurora´, alt. Viburnum carlcephallum 60/80</t>
  </si>
  <si>
    <t>ADP</t>
  </si>
  <si>
    <t>Aster dumosus "Prof. Kippenberg" - 60%, Aster amellus "Rudolf Goethe" - 40 %</t>
  </si>
  <si>
    <t>AM</t>
  </si>
  <si>
    <t>Alchemilla mollis "Auslese"</t>
  </si>
  <si>
    <t>AQ</t>
  </si>
  <si>
    <t>Aquilegia vulgaris</t>
  </si>
  <si>
    <t>AST</t>
  </si>
  <si>
    <t>Astrantia major</t>
  </si>
  <si>
    <t>AT</t>
  </si>
  <si>
    <t>Anthemis x hybrida "Sauce Hollandaise</t>
  </si>
  <si>
    <t xml:space="preserve">CA </t>
  </si>
  <si>
    <t>Campanula persicifolia</t>
  </si>
  <si>
    <t>CAL</t>
  </si>
  <si>
    <t>Calamintha nepeta ssp. nepeta</t>
  </si>
  <si>
    <t>EP</t>
  </si>
  <si>
    <t>Echinacea palida</t>
  </si>
  <si>
    <t>EUP</t>
  </si>
  <si>
    <t>Euphorbia polychroma</t>
  </si>
  <si>
    <t>FES</t>
  </si>
  <si>
    <t>Festuca maieri</t>
  </si>
  <si>
    <t>GP</t>
  </si>
  <si>
    <t>Geranium phaeum</t>
  </si>
  <si>
    <t>GS</t>
  </si>
  <si>
    <t>Geranium sylvaticum</t>
  </si>
  <si>
    <t>HEM</t>
  </si>
  <si>
    <t>Hemerocalis hybrida</t>
  </si>
  <si>
    <t>KN</t>
  </si>
  <si>
    <t>Knautia macedonica</t>
  </si>
  <si>
    <t>ME</t>
  </si>
  <si>
    <t>Mentha spicata, Mentha suaveolens</t>
  </si>
  <si>
    <t>NF</t>
  </si>
  <si>
    <t>Nepeta x faassenii ´Superba´</t>
  </si>
  <si>
    <t>PA</t>
  </si>
  <si>
    <t>Perovskia atriplicifolia ´Little Spire´</t>
  </si>
  <si>
    <t>PE</t>
  </si>
  <si>
    <t>Pennisetum alopecuroides Hammeln</t>
  </si>
  <si>
    <t>SH</t>
  </si>
  <si>
    <t xml:space="preserve">Sporobolus heterolepis </t>
  </si>
  <si>
    <t>SNC</t>
  </si>
  <si>
    <t>Salvia nemorosa ´Caradonna´</t>
  </si>
  <si>
    <t>SNO</t>
  </si>
  <si>
    <t>Salvia nemorosa ´Ostfriesland´</t>
  </si>
  <si>
    <t>SSM</t>
  </si>
  <si>
    <t>Sedum spectabile 'Matrona'</t>
  </si>
  <si>
    <t>ST</t>
  </si>
  <si>
    <t>Stipa tenuissima ´Ponytails´</t>
  </si>
  <si>
    <t>VM</t>
  </si>
  <si>
    <t>Vinca minor</t>
  </si>
  <si>
    <t>AS</t>
  </si>
  <si>
    <t>Allium spherocephalon</t>
  </si>
  <si>
    <t>CR1</t>
  </si>
  <si>
    <t xml:space="preserve">Crocus sp.- mix:   Crocus  tommasinianus 40%, C. tommasinianus RUBY GIANT 30%, Crocus  tommasinianus BARRS PURPLE 30%,  </t>
  </si>
  <si>
    <t>NR</t>
  </si>
  <si>
    <t>Narcissus - zmes: February Gold, Mounthood, Marieke</t>
  </si>
  <si>
    <t>Zakotvenie dreviny troma a viac kolmi pri priemere kolov do 100 mm pri dĺžke kolov do 2 m do 3 m</t>
  </si>
  <si>
    <t>Sada na kotvenie stromov - 3 x drevený kôl pr. 8 cm, dĺžka 2,5 m, 1 x polkol, viazací a spojovací materiál - sada k 1 stromu</t>
  </si>
  <si>
    <t xml:space="preserve">Zakotvenie dreviny zemnou kotvou </t>
  </si>
  <si>
    <t xml:space="preserve">Zhotovenie obalu kmeňa stromu z trstinovej rohože   </t>
  </si>
  <si>
    <t>Trstinová rohož</t>
  </si>
  <si>
    <t>Zátka k perforovanej hadici DN 65</t>
  </si>
  <si>
    <t xml:space="preserve">Osadenie ochranej textilie vôči prerastaniu koreňov do výkopu </t>
  </si>
  <si>
    <t>bm</t>
  </si>
  <si>
    <t>184921240</t>
  </si>
  <si>
    <t xml:space="preserve">Mulčovanie záhonu štrkom alebo štrkodrvou hr. vrstvy nad 50 do 100 mm v rovine alebo na svahu do 1:5   </t>
  </si>
  <si>
    <t>Kamenná drť fr.4/8 - farba šedá/čierna lom lošonec</t>
  </si>
  <si>
    <t>Kamenná drť fr.16/32 - farba šedá/čierna lom lošonec</t>
  </si>
  <si>
    <t>Hnojenie pôdy v rovine alebo na svahu do 1:5 umelým hnojivom naširoko   - trvalky a trávy, 20g/m2</t>
  </si>
  <si>
    <t>Rašelina ku kyslomilným rastlinám</t>
  </si>
  <si>
    <t>185804312</t>
  </si>
  <si>
    <t xml:space="preserve">Zaliatie rastlín vodou, plochy jednotlivo nad 20 m2   </t>
  </si>
  <si>
    <t>Voda na zaliatie rastlín</t>
  </si>
  <si>
    <t>Ornitologický posudok</t>
  </si>
  <si>
    <t>998231311</t>
  </si>
  <si>
    <t xml:space="preserve">Presun hmôt pre sadovnícke a krajinárske úpravy do 5000 m vodorovne bez zvislého presunu   </t>
  </si>
  <si>
    <t xml:space="preserve">POPIS  OCENENÝCH  PRÁC A  DODÁVOK                                                                                          
</t>
  </si>
  <si>
    <t>DODÁVATEĽ:</t>
  </si>
  <si>
    <t>NÁZOV STAVBY:</t>
  </si>
  <si>
    <t xml:space="preserve">G. DUSÍKA - SPOLOČNÉ PRIESTORY PODĽA NÁMETU </t>
  </si>
  <si>
    <t>MESTSKÝCH ZÁSAHOV</t>
  </si>
  <si>
    <t>VYPRACOVAL:</t>
  </si>
  <si>
    <t xml:space="preserve">Luboš Fraňo </t>
  </si>
  <si>
    <t>č.</t>
  </si>
  <si>
    <t>Skrátený popis prác a dodávok</t>
  </si>
  <si>
    <t>M.j.</t>
  </si>
  <si>
    <t>Počet</t>
  </si>
  <si>
    <t>Jed. cena</t>
  </si>
  <si>
    <t>Dodávka</t>
  </si>
  <si>
    <t>pol.</t>
  </si>
  <si>
    <t>dod.</t>
  </si>
  <si>
    <t>mont.</t>
  </si>
  <si>
    <t>REKAPITULÁCIA</t>
  </si>
  <si>
    <t>1.</t>
  </si>
  <si>
    <t>SO05 NN prípojka + elektro</t>
  </si>
  <si>
    <t>2.</t>
  </si>
  <si>
    <t>SO04 Verejné osvetlenie</t>
  </si>
  <si>
    <t>3.</t>
  </si>
  <si>
    <t>Slaboprúd</t>
  </si>
  <si>
    <t>4.</t>
  </si>
  <si>
    <t>Rezerva</t>
  </si>
  <si>
    <t>5.</t>
  </si>
  <si>
    <t>6.</t>
  </si>
  <si>
    <t>7.</t>
  </si>
  <si>
    <t>8.</t>
  </si>
  <si>
    <t>9.</t>
  </si>
  <si>
    <t>10.</t>
  </si>
  <si>
    <t>CELKOVÉ NÁKLADY :</t>
  </si>
  <si>
    <t>SPOLU:</t>
  </si>
  <si>
    <t>Poistková vložka v00 63A gG</t>
  </si>
  <si>
    <t>Istič 20B-3</t>
  </si>
  <si>
    <t>Istič 10B-1</t>
  </si>
  <si>
    <t>Istič 10C-1</t>
  </si>
  <si>
    <t>Ukončenie kábla v rozvádzači vč. zapojenia do 6mm2</t>
  </si>
  <si>
    <t>Ukončenie kábla v rozvádzači vč. zapojenia do 50mm2</t>
  </si>
  <si>
    <t>Kábel  NAYY-J 4x16mm2</t>
  </si>
  <si>
    <t>Kábel  CYKY-J 3x4mm2</t>
  </si>
  <si>
    <t>Kábel  CYKY-J 5x4mm2</t>
  </si>
  <si>
    <t>FeZn 4x30</t>
  </si>
  <si>
    <t>11.</t>
  </si>
  <si>
    <t>12.</t>
  </si>
  <si>
    <t>Piesok</t>
  </si>
  <si>
    <t>13.</t>
  </si>
  <si>
    <t>Výstražná fólia</t>
  </si>
  <si>
    <t>14.</t>
  </si>
  <si>
    <t>15.</t>
  </si>
  <si>
    <t>Hĺbenie káblovej ryhy 70 cm širokej a 80 cm hlbokej, v zemine triedy 3</t>
  </si>
  <si>
    <t>16.</t>
  </si>
  <si>
    <t>Kladenie úložného kábla (káblov) v zemine triedy 3, vrátane zásypu</t>
  </si>
  <si>
    <t>DODÁVKA SPOLU :</t>
  </si>
  <si>
    <t>MONTÁŽ SPOLU :</t>
  </si>
  <si>
    <t xml:space="preserve">  Spolu:</t>
  </si>
  <si>
    <t>Montáž základov pre stĺp do 6m</t>
  </si>
  <si>
    <t>Kábel  CYKY-J 4x10mm2</t>
  </si>
  <si>
    <t>Hĺbenie káblovej ryhy 35 cm širokej a 80 cm hlbokej, v zemine triedy 3</t>
  </si>
  <si>
    <t>Demontáž existujúcich stĺpov VO vrátane odstránenia základov</t>
  </si>
  <si>
    <t>Odvoz odpadu na skládku</t>
  </si>
  <si>
    <t>km</t>
  </si>
  <si>
    <t>Poplatok za skladovanie - zemina a kamenivo (17 05)</t>
  </si>
  <si>
    <t>Zákonný poplatok obci za uskladnenie zeminy</t>
  </si>
  <si>
    <t xml:space="preserve">chránička HDPE 40,vnútorný povrch-silicore, farba - modrá so štyrmi žltými pásikmi </t>
  </si>
  <si>
    <t>Správa o OPaOS</t>
  </si>
  <si>
    <t>hod</t>
  </si>
  <si>
    <t>Mimostavenisková doprava</t>
  </si>
  <si>
    <t>%</t>
  </si>
  <si>
    <t>Inžinierske činnosti, koordinácia</t>
  </si>
  <si>
    <t xml:space="preserve">Odberateľ: </t>
  </si>
  <si>
    <t>Mesto Trnava</t>
  </si>
  <si>
    <t xml:space="preserve">Spracoval:                                         </t>
  </si>
  <si>
    <t xml:space="preserve">Projektant: </t>
  </si>
  <si>
    <t>Ing. Soňa Drobná</t>
  </si>
  <si>
    <t xml:space="preserve">JKSO : </t>
  </si>
  <si>
    <t xml:space="preserve">Dodávateľ: </t>
  </si>
  <si>
    <t>Dátum: 18.12.2017</t>
  </si>
  <si>
    <t>Stavba :G. DUSÍKA - SPOLOČNÉ PRIESTORY PODĽA NÁMETU MESTSKÝCH ZÁSAHOV</t>
  </si>
  <si>
    <t>Por.</t>
  </si>
  <si>
    <t>Kód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</si>
  <si>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</si>
  <si>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</si>
  <si>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</si>
  <si>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</si>
  <si>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</si>
  <si>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</si>
  <si>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</si>
  <si>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</si>
  <si>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</si>
  <si>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</si>
  <si>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</si>
  <si>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</si>
  <si>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</si>
  <si>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</si>
  <si>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</si>
  <si>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</si>
  <si>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</si>
  <si>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</si>
  <si>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</si>
  <si>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</si>
  <si>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</si>
  <si>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</si>
  <si>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</si>
  <si>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</si>
  <si>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</si>
  <si>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</si>
  <si>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</si>
  <si>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</si>
  <si>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</si>
  <si>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001</t>
  </si>
  <si>
    <t xml:space="preserve">10000-4101   </t>
  </si>
  <si>
    <t xml:space="preserve">Uloženie sypaniny na24 skládku                                                                                          </t>
  </si>
  <si>
    <t xml:space="preserve">m3     </t>
  </si>
  <si>
    <t xml:space="preserve"> </t>
  </si>
  <si>
    <t xml:space="preserve">E1                  </t>
  </si>
  <si>
    <t>272</t>
  </si>
  <si>
    <t xml:space="preserve">13220-1101   </t>
  </si>
  <si>
    <t xml:space="preserve">Hĺbenie rýh šírka do 60 cm v horn. tr. 3 do 100 m3                                                                      </t>
  </si>
  <si>
    <t xml:space="preserve">13220-1209   </t>
  </si>
  <si>
    <t xml:space="preserve">Príplatok za lepivosť horniny tr.3 v rýhach š. do 200 cm                                                                </t>
  </si>
  <si>
    <t xml:space="preserve">16110-1101   </t>
  </si>
  <si>
    <t xml:space="preserve">Zvislé premiestnenie výkopu horn. tr. 1-4 nad 1 m do 2,5 m                                                              </t>
  </si>
  <si>
    <t xml:space="preserve">16260-1152   </t>
  </si>
  <si>
    <t xml:space="preserve">Vodorovné premiestnenie výkopu do 5000 m horn. tr. 5-7                                                                  </t>
  </si>
  <si>
    <t xml:space="preserve">16710-1100   </t>
  </si>
  <si>
    <t xml:space="preserve">Nakladanie výkopku tr.1-4 ručne                                                                                         </t>
  </si>
  <si>
    <t xml:space="preserve">16710-1103   </t>
  </si>
  <si>
    <t xml:space="preserve">Skladanie alebo prekladanie výkopu v horn. tr. 1-4                                                                      </t>
  </si>
  <si>
    <t xml:space="preserve">16710-1105   </t>
  </si>
  <si>
    <t xml:space="preserve">Poplatok za uloženie sypaniny na skládke                                                                                </t>
  </si>
  <si>
    <t xml:space="preserve">17410-1001   </t>
  </si>
  <si>
    <t xml:space="preserve">Zásyp zhutnený jám, šachiet, rýh, zárezov alebo okolo objektov do 100 m3                                                </t>
  </si>
  <si>
    <t xml:space="preserve">17510-1101   </t>
  </si>
  <si>
    <t xml:space="preserve">Obsyp potrubia bez prehodenia sypaniny                                                                                  </t>
  </si>
  <si>
    <t>1 - ZEMNE PRÁCE spolu :</t>
  </si>
  <si>
    <t>4 - VODOROVNÉ KONŠTRUKCIE</t>
  </si>
  <si>
    <t>271</t>
  </si>
  <si>
    <t xml:space="preserve">45157-3111   </t>
  </si>
  <si>
    <t xml:space="preserve">Lôžko pod potrubie, stoky v otvorenom výkope z piesku a štrkopiesku                                                     </t>
  </si>
  <si>
    <t xml:space="preserve">E4                  </t>
  </si>
  <si>
    <t>MAT</t>
  </si>
  <si>
    <t xml:space="preserve">283 2F0508   </t>
  </si>
  <si>
    <t xml:space="preserve">Fólia výstražná Biela, šír.300, hr.0,075 mm - 84 30 65                                                                  </t>
  </si>
  <si>
    <t xml:space="preserve">m      </t>
  </si>
  <si>
    <t xml:space="preserve">341 811M155  </t>
  </si>
  <si>
    <t xml:space="preserve">Vodič AY - drôt 6                                                                                                       </t>
  </si>
  <si>
    <t xml:space="preserve">422 735A05   </t>
  </si>
  <si>
    <t xml:space="preserve">Navrtavací pás pre PE a PVC potrubie DN 110 ventil 1"                                                                   </t>
  </si>
  <si>
    <t xml:space="preserve">kus    </t>
  </si>
  <si>
    <t xml:space="preserve">422 911100   </t>
  </si>
  <si>
    <t xml:space="preserve">Súprava zemná ventilová Y1021 DN 32                                                                                     </t>
  </si>
  <si>
    <t xml:space="preserve">422 914020   </t>
  </si>
  <si>
    <t xml:space="preserve">Príklop Y4510-ventilový                                                                                                 </t>
  </si>
  <si>
    <t>4 - VODOROVNÉ KONŠTRUKCIE spolu :</t>
  </si>
  <si>
    <t>8 - RÚROVÉ VEDENIA</t>
  </si>
  <si>
    <t xml:space="preserve">87116-1121   </t>
  </si>
  <si>
    <t xml:space="preserve">Montáž potrubia z tlakových rúrok polyetylénových d 32                                                                  </t>
  </si>
  <si>
    <t xml:space="preserve">E8                  </t>
  </si>
  <si>
    <t xml:space="preserve">87917-2199   </t>
  </si>
  <si>
    <t xml:space="preserve">Príplatok za montáž vodovodných prípojok DN 32-80                                                                       </t>
  </si>
  <si>
    <t xml:space="preserve">89116-3111   </t>
  </si>
  <si>
    <t xml:space="preserve">Montáž vodovodných ventilov hlavných pre prípojky DN 25                                                                 </t>
  </si>
  <si>
    <t xml:space="preserve">286 136520   </t>
  </si>
  <si>
    <t xml:space="preserve">Rúra polyetylénová tlaková PN 6 LDPE (rPE) d 32x3                                                                       </t>
  </si>
  <si>
    <t xml:space="preserve">kg     </t>
  </si>
  <si>
    <t xml:space="preserve">89224-1111   </t>
  </si>
  <si>
    <t xml:space="preserve">Tlaková skúška vodovodného potrubia DN do 80                                                                            </t>
  </si>
  <si>
    <t xml:space="preserve">89301-1118   </t>
  </si>
  <si>
    <t xml:space="preserve">Osadenie vodomernej šachty hranatej z PP samonosnej plochy do 1,1 m2 svetlej hĺbky do 1,8 m                             </t>
  </si>
  <si>
    <t xml:space="preserve">89332-2111   </t>
  </si>
  <si>
    <t xml:space="preserve">Šachty armatúrne železobetónové, strop z dielcov, vnútorná plocha nad 1,50 do 2.5 m2                                    </t>
  </si>
  <si>
    <t xml:space="preserve">89440-3011   </t>
  </si>
  <si>
    <t xml:space="preserve">Osadenie betónových dielcov stropov šachiet                                                                             </t>
  </si>
  <si>
    <t xml:space="preserve">89910-4111   </t>
  </si>
  <si>
    <t>8 - RÚROVÉ VEDENIA spolu :</t>
  </si>
  <si>
    <t>PRÁCE A DODÁVKY HSV spolu :</t>
  </si>
  <si>
    <t>PRÁCE A DODÁVKY PSV</t>
  </si>
  <si>
    <t>72 - ZDRAVOTNO - TECHNICKÉ INŠTALÁCIE</t>
  </si>
  <si>
    <t>722 - Vnútorný vodovod</t>
  </si>
  <si>
    <t>721</t>
  </si>
  <si>
    <t xml:space="preserve">72222-2223   </t>
  </si>
  <si>
    <t xml:space="preserve">Armat. vodov. s 1 závitom, ventil vypúšťací KE 275 G 3/4                                                                </t>
  </si>
  <si>
    <t xml:space="preserve">súbor  </t>
  </si>
  <si>
    <t xml:space="preserve">I72 2               </t>
  </si>
  <si>
    <t>I</t>
  </si>
  <si>
    <t xml:space="preserve">72222-4121   </t>
  </si>
  <si>
    <t xml:space="preserve">Armat. vodov. s 1 závitom, ventil odvodňovací K 270M G 1/4                                                              </t>
  </si>
  <si>
    <t xml:space="preserve">72223-1023   </t>
  </si>
  <si>
    <t xml:space="preserve">Armat. vodov. s 2 závitmi, ventil priamy KE 125 T G 1                                                                   </t>
  </si>
  <si>
    <t xml:space="preserve">72223-9103   </t>
  </si>
  <si>
    <t xml:space="preserve">Montáž vodov. armatúr s 2 závitmi G 1                                                                                   </t>
  </si>
  <si>
    <t>722 - Vnútorný vodovod spolu :</t>
  </si>
  <si>
    <t>724 - Strojné vybavenie</t>
  </si>
  <si>
    <t xml:space="preserve">72412-5810   </t>
  </si>
  <si>
    <t xml:space="preserve">Vodomerná zostava DN 25 - komplet                                                                                       </t>
  </si>
  <si>
    <t xml:space="preserve">I72 4               </t>
  </si>
  <si>
    <t xml:space="preserve">72413-1111   </t>
  </si>
  <si>
    <t xml:space="preserve">Vysokotlaký mlžiaci systém + montáž                                                                                     </t>
  </si>
  <si>
    <t xml:space="preserve">72421-1101   </t>
  </si>
  <si>
    <t xml:space="preserve">Dvojitý filtračný set na vodu s manometrom + montáž                                                                     </t>
  </si>
  <si>
    <t>724 - Strojné vybavenie spolu :</t>
  </si>
  <si>
    <t>72 - ZDRAVOTNO - TECHNICKÉ INŠTALÁCIE spolu :</t>
  </si>
  <si>
    <t>PRÁCE A DODÁVKY PSV spolu :</t>
  </si>
  <si>
    <t>Rozpočet celkom :</t>
  </si>
  <si>
    <t>Parková lavička s operadlom a opierkami pod ruky  - dodávka</t>
  </si>
  <si>
    <t>Parková lavička s operadlom a opierkami pod ruky - montáž</t>
  </si>
  <si>
    <t>Parková lavička s operadlom a opierkami pod ruky - spodná stavba</t>
  </si>
  <si>
    <t>Parková lavička s operadlom , opierkami pod ruky na betónovom bloku  - dodávka</t>
  </si>
  <si>
    <t>Parková lavička s operadlom , opierkami pod ruky na betónovom bloku - montáž</t>
  </si>
  <si>
    <t>Parková lavička na betónovom bloku- dodávka</t>
  </si>
  <si>
    <t>Parková lavička na betónovom bloku  - montáž</t>
  </si>
  <si>
    <t>Parková lavička na betónovom bloku - dodávka</t>
  </si>
  <si>
    <t>Piknikový stôl   750*1600*1700 - dodávka</t>
  </si>
  <si>
    <t>Piknikový stôl 750*1600*1700 - montáž</t>
  </si>
  <si>
    <t>Odpadkový koš so strieškou   - dodávka</t>
  </si>
  <si>
    <t>Odpadkový koš so strieškou - montáž</t>
  </si>
  <si>
    <t>Odpadkový koš so strieškou   - spodná stavba</t>
  </si>
  <si>
    <t>Ochranná stromová mreža  - dodávka</t>
  </si>
  <si>
    <t>Ochranná stromová mreža  - montáž</t>
  </si>
  <si>
    <t>Ochranná stromová mreža - spodná stavba</t>
  </si>
  <si>
    <t>Stojan na bicykle - dodávka</t>
  </si>
  <si>
    <t>Stojan na bicykle  - montáž</t>
  </si>
  <si>
    <t>Stojan na bicykle  - spodná stavba</t>
  </si>
  <si>
    <t>Informačný nosič veľký - dodávka</t>
  </si>
  <si>
    <t>Informačný nosič veľký  - montáž</t>
  </si>
  <si>
    <t>Informačný nosič veľký  - spodná stavba</t>
  </si>
  <si>
    <t>Informačný nosič malý - dodávka</t>
  </si>
  <si>
    <t>Informačný nosič malý  - montáž</t>
  </si>
  <si>
    <t>Informačný nosič malý - spodná stavba</t>
  </si>
  <si>
    <t>Zahradzovací stĺpik - dodávka</t>
  </si>
  <si>
    <t>Zahradzovací stĺpik - montáž</t>
  </si>
  <si>
    <t>Zahradzovací stĺpik  - spodná stavba</t>
  </si>
  <si>
    <t>Herná zostava  - dodávka+ montáž</t>
  </si>
  <si>
    <t>Hojdačka Hniezdo - dodávka + montáž</t>
  </si>
  <si>
    <t>Zostava hojdačiek - dodávka, montáž, doprava</t>
  </si>
  <si>
    <t xml:space="preserve">Kresliaca tabuľa </t>
  </si>
  <si>
    <t>Trampolína - dodávka  + zhotovenie základu, montáž, doprava</t>
  </si>
  <si>
    <t>Hopsadlo dvojmiestne - dodávka a montáž</t>
  </si>
  <si>
    <t>Domček , materiál</t>
  </si>
  <si>
    <t>Domček , montáž a spodná stavba</t>
  </si>
  <si>
    <t>Hopsadlo dvojmiestne -dodávka a montáž</t>
  </si>
  <si>
    <t>Fitnes prvok - zostava trup, ruky  - dodávka, montáž, doprava</t>
  </si>
  <si>
    <t>Fitnes prvok Runner  - dodávka, montáž, doprava</t>
  </si>
  <si>
    <t>Fitness Zostava Hrazdy - dodávka, montáž, doprava</t>
  </si>
  <si>
    <t>Konštrukcia dopadovej plochy z liatej gumy / dodávka a montáž /</t>
  </si>
  <si>
    <t>Pieskovisko /kruhové pieskovisko s priemerom 3 m/ - spodná stavba, povrch liata guma, geotextília, kopaný piesok</t>
  </si>
  <si>
    <t>svietidlo  LED</t>
  </si>
  <si>
    <t>Stožiar  výšky 4m</t>
  </si>
  <si>
    <t>Stožiar   výšky 6m</t>
  </si>
  <si>
    <t>Výložník</t>
  </si>
  <si>
    <t>Krabica  rozmerov 460x380x130mm</t>
  </si>
  <si>
    <t xml:space="preserve">540 ml - postrekový prípravok na ničenie burín   </t>
  </si>
  <si>
    <t>Hnojivo priemyselné, pôdny kondicioner - hydrogel  - stromy</t>
  </si>
  <si>
    <t>Hnojivo priemyselné - trávnik</t>
  </si>
  <si>
    <t>Zásobné tabletové hnojivo  - 50g/rastlina - stromy</t>
  </si>
  <si>
    <t>Pôdny kondicioner na báze silikátových koloidov - zapracovaný do pôdy pri výsadbe stromu - stromy</t>
  </si>
  <si>
    <t>Hnojivo priemyselné, pôdny kondicioner - hydrogel   - stromy</t>
  </si>
  <si>
    <t>Zemná kotva  pre ukotvenie drevín s obvodom kmeňa 12-25cm, výška 2,5-4,5 m pomocou zemného balu s mŕtvou záťažou / betónový obrubník - 3 kusy/</t>
  </si>
  <si>
    <t>Osadenie závlahovej a prevzdušňovacej sondy z hadice DN 65</t>
  </si>
  <si>
    <t xml:space="preserve">Drenážna rúra DN 65/50m </t>
  </si>
  <si>
    <t>ochrana vôči prerastaniu koreňov - šírka pásu 0,6 m, 4bm/strom</t>
  </si>
  <si>
    <t>Hnojivo priemyselné  balené   - trvalky</t>
  </si>
  <si>
    <t>Rozvádzač  RE 1.0 V F402 20A PU</t>
  </si>
  <si>
    <t xml:space="preserve">chránička </t>
  </si>
  <si>
    <t xml:space="preserve">Svorka stožiarová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</si>
</sst>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  <numFmt numFmtId="167" formatCode="0.00%;\-0.00%"/>
    <numFmt numFmtId="168" formatCode="#,##0.00_ ;\-#,##0.00\ "/>
    <numFmt numFmtId="169" formatCode="#,##0.000_ ;\-#,##0.000\ "/>
    <numFmt numFmtId="170" formatCode="#,##0.0;\-#,##0.0"/>
    <numFmt numFmtId="171" formatCode="#,##0.000\ &quot;€&quot;;\-#,##0.000\ &quot;€&quot;"/>
    <numFmt numFmtId="172" formatCode="#,##0.000\ &quot;€&quot;"/>
    <numFmt numFmtId="173" formatCode="0.000"/>
    <numFmt numFmtId="174" formatCode="#,##0.00&quot; Sk&quot;"/>
    <numFmt numFmtId="175" formatCode="#,##0.00\ [$€-41B];[Red]\-#,##0.00\ [$€-41B]"/>
    <numFmt numFmtId="176" formatCode="#"/>
    <numFmt numFmtId="177" formatCode="#,##0.00000"/>
    <numFmt numFmtId="178" formatCode="#,##0.000"/>
  </numFmts>
  <fonts count="7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8"/>
      <name val="Arial CYR"/>
      <family val="0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8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 CE"/>
      <family val="2"/>
    </font>
    <font>
      <sz val="8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 CE"/>
      <family val="2"/>
    </font>
    <font>
      <sz val="8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hair"/>
      <right style="hair"/>
      <top style="hair"/>
      <bottom style="hair"/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>
        <color indexed="8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5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63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5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5" fontId="9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12" fillId="0" borderId="16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wrapText="1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164" fontId="0" fillId="0" borderId="38" xfId="0" applyNumberFormat="1" applyFont="1" applyBorder="1" applyAlignment="1" applyProtection="1">
      <alignment horizontal="right" vertical="center"/>
      <protection/>
    </xf>
    <xf numFmtId="164" fontId="0" fillId="0" borderId="39" xfId="0" applyNumberFormat="1" applyFont="1" applyBorder="1" applyAlignment="1" applyProtection="1">
      <alignment horizontal="right" vertical="center"/>
      <protection/>
    </xf>
    <xf numFmtId="164" fontId="15" fillId="0" borderId="40" xfId="0" applyNumberFormat="1" applyFont="1" applyBorder="1" applyAlignment="1" applyProtection="1">
      <alignment horizontal="right" vertical="center"/>
      <protection/>
    </xf>
    <xf numFmtId="166" fontId="15" fillId="0" borderId="41" xfId="0" applyNumberFormat="1" applyFont="1" applyBorder="1" applyAlignment="1" applyProtection="1">
      <alignment horizontal="right" vertical="center"/>
      <protection/>
    </xf>
    <xf numFmtId="164" fontId="0" fillId="0" borderId="40" xfId="0" applyNumberFormat="1" applyFont="1" applyBorder="1" applyAlignment="1" applyProtection="1">
      <alignment horizontal="right" vertical="center"/>
      <protection/>
    </xf>
    <xf numFmtId="164" fontId="0" fillId="0" borderId="41" xfId="0" applyNumberFormat="1" applyFont="1" applyBorder="1" applyAlignment="1" applyProtection="1">
      <alignment horizontal="right" vertical="center"/>
      <protection/>
    </xf>
    <xf numFmtId="164" fontId="15" fillId="0" borderId="39" xfId="0" applyNumberFormat="1" applyFont="1" applyBorder="1" applyAlignment="1" applyProtection="1">
      <alignment horizontal="right" vertical="center"/>
      <protection/>
    </xf>
    <xf numFmtId="164" fontId="0" fillId="0" borderId="18" xfId="0" applyNumberFormat="1" applyFont="1" applyBorder="1" applyAlignment="1" applyProtection="1">
      <alignment horizontal="right" vertical="center"/>
      <protection/>
    </xf>
    <xf numFmtId="166" fontId="15" fillId="0" borderId="39" xfId="0" applyNumberFormat="1" applyFont="1" applyBorder="1" applyAlignment="1" applyProtection="1">
      <alignment horizontal="right" vertical="center"/>
      <protection/>
    </xf>
    <xf numFmtId="164" fontId="0" fillId="0" borderId="42" xfId="0" applyNumberFormat="1" applyFont="1" applyBorder="1" applyAlignment="1" applyProtection="1">
      <alignment horizontal="right" vertical="center"/>
      <protection/>
    </xf>
    <xf numFmtId="0" fontId="14" fillId="0" borderId="3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left" vertical="center"/>
      <protection/>
    </xf>
    <xf numFmtId="0" fontId="12" fillId="0" borderId="45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166" fontId="15" fillId="0" borderId="47" xfId="0" applyNumberFormat="1" applyFont="1" applyBorder="1" applyAlignment="1" applyProtection="1">
      <alignment horizontal="righ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166" fontId="0" fillId="0" borderId="47" xfId="0" applyNumberFormat="1" applyFont="1" applyBorder="1" applyAlignment="1" applyProtection="1">
      <alignment horizontal="right" vertical="center"/>
      <protection/>
    </xf>
    <xf numFmtId="164" fontId="0" fillId="0" borderId="50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0" fontId="12" fillId="0" borderId="50" xfId="0" applyFont="1" applyBorder="1" applyAlignment="1" applyProtection="1">
      <alignment horizontal="left" vertical="center"/>
      <protection/>
    </xf>
    <xf numFmtId="167" fontId="4" fillId="0" borderId="46" xfId="0" applyNumberFormat="1" applyFont="1" applyBorder="1" applyAlignment="1" applyProtection="1">
      <alignment horizontal="right" vertical="center"/>
      <protection/>
    </xf>
    <xf numFmtId="0" fontId="12" fillId="0" borderId="51" xfId="0" applyFont="1" applyBorder="1" applyAlignment="1" applyProtection="1">
      <alignment horizontal="left" vertical="center"/>
      <protection/>
    </xf>
    <xf numFmtId="0" fontId="12" fillId="0" borderId="52" xfId="0" applyFont="1" applyBorder="1" applyAlignment="1" applyProtection="1">
      <alignment horizontal="left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166" fontId="15" fillId="0" borderId="29" xfId="0" applyNumberFormat="1" applyFont="1" applyBorder="1" applyAlignment="1" applyProtection="1">
      <alignment horizontal="right" vertical="center"/>
      <protection/>
    </xf>
    <xf numFmtId="0" fontId="17" fillId="0" borderId="47" xfId="0" applyFont="1" applyBorder="1" applyAlignment="1" applyProtection="1">
      <alignment horizontal="left" vertical="center"/>
      <protection/>
    </xf>
    <xf numFmtId="166" fontId="0" fillId="0" borderId="29" xfId="0" applyNumberFormat="1" applyFont="1" applyBorder="1" applyAlignment="1" applyProtection="1">
      <alignment horizontal="righ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0" fontId="12" fillId="0" borderId="54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left" vertical="center"/>
      <protection/>
    </xf>
    <xf numFmtId="166" fontId="15" fillId="0" borderId="55" xfId="0" applyNumberFormat="1" applyFont="1" applyBorder="1" applyAlignment="1" applyProtection="1">
      <alignment horizontal="right" vertical="center"/>
      <protection/>
    </xf>
    <xf numFmtId="166" fontId="15" fillId="0" borderId="30" xfId="0" applyNumberFormat="1" applyFont="1" applyBorder="1" applyAlignment="1" applyProtection="1">
      <alignment horizontal="right" vertical="center"/>
      <protection/>
    </xf>
    <xf numFmtId="164" fontId="15" fillId="0" borderId="18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horizontal="left" vertical="top"/>
      <protection/>
    </xf>
    <xf numFmtId="0" fontId="12" fillId="0" borderId="56" xfId="0" applyFont="1" applyBorder="1" applyAlignment="1" applyProtection="1">
      <alignment horizontal="left" vertical="center"/>
      <protection/>
    </xf>
    <xf numFmtId="0" fontId="12" fillId="0" borderId="57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12" fillId="0" borderId="59" xfId="0" applyFont="1" applyBorder="1" applyAlignment="1" applyProtection="1">
      <alignment horizontal="left" vertical="center"/>
      <protection/>
    </xf>
    <xf numFmtId="0" fontId="12" fillId="0" borderId="60" xfId="0" applyFont="1" applyBorder="1" applyAlignment="1" applyProtection="1">
      <alignment horizontal="left"/>
      <protection/>
    </xf>
    <xf numFmtId="0" fontId="12" fillId="0" borderId="51" xfId="0" applyFont="1" applyBorder="1" applyAlignment="1" applyProtection="1">
      <alignment horizontal="left"/>
      <protection/>
    </xf>
    <xf numFmtId="2" fontId="4" fillId="0" borderId="50" xfId="0" applyNumberFormat="1" applyFont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166" fontId="4" fillId="0" borderId="50" xfId="0" applyNumberFormat="1" applyFont="1" applyBorder="1" applyAlignment="1" applyProtection="1">
      <alignment horizontal="left" vertical="center"/>
      <protection/>
    </xf>
    <xf numFmtId="166" fontId="15" fillId="0" borderId="51" xfId="0" applyNumberFormat="1" applyFont="1" applyBorder="1" applyAlignment="1" applyProtection="1">
      <alignment horizontal="right" vertical="center"/>
      <protection/>
    </xf>
    <xf numFmtId="0" fontId="12" fillId="0" borderId="61" xfId="0" applyFont="1" applyBorder="1" applyAlignment="1" applyProtection="1">
      <alignment horizontal="left" vertical="center"/>
      <protection/>
    </xf>
    <xf numFmtId="0" fontId="18" fillId="0" borderId="62" xfId="0" applyFont="1" applyBorder="1" applyAlignment="1" applyProtection="1">
      <alignment horizontal="left" vertical="top"/>
      <protection/>
    </xf>
    <xf numFmtId="0" fontId="12" fillId="0" borderId="63" xfId="0" applyFont="1" applyBorder="1" applyAlignment="1" applyProtection="1">
      <alignment horizontal="left" vertical="center"/>
      <protection/>
    </xf>
    <xf numFmtId="0" fontId="12" fillId="0" borderId="44" xfId="0" applyFont="1" applyBorder="1" applyAlignment="1" applyProtection="1">
      <alignment horizontal="left" vertical="center"/>
      <protection/>
    </xf>
    <xf numFmtId="0" fontId="19" fillId="0" borderId="43" xfId="0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5" fillId="0" borderId="50" xfId="0" applyNumberFormat="1" applyFont="1" applyBorder="1" applyAlignment="1" applyProtection="1">
      <alignment horizontal="right" vertical="center"/>
      <protection/>
    </xf>
    <xf numFmtId="166" fontId="5" fillId="0" borderId="47" xfId="0" applyNumberFormat="1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6" fontId="20" fillId="0" borderId="27" xfId="0" applyNumberFormat="1" applyFont="1" applyBorder="1" applyAlignment="1" applyProtection="1">
      <alignment horizontal="righ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14" fillId="0" borderId="62" xfId="0" applyFont="1" applyBorder="1" applyAlignment="1" applyProtection="1">
      <alignment horizontal="left" vertical="top"/>
      <protection/>
    </xf>
    <xf numFmtId="0" fontId="19" fillId="0" borderId="44" xfId="0" applyFont="1" applyBorder="1" applyAlignment="1" applyProtection="1">
      <alignment horizontal="left" vertical="center"/>
      <protection/>
    </xf>
    <xf numFmtId="0" fontId="19" fillId="0" borderId="59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64" xfId="0" applyFont="1" applyBorder="1" applyAlignment="1" applyProtection="1">
      <alignment horizontal="left" vertical="center"/>
      <protection/>
    </xf>
    <xf numFmtId="0" fontId="12" fillId="0" borderId="55" xfId="0" applyFont="1" applyBorder="1" applyAlignment="1" applyProtection="1">
      <alignment horizontal="left"/>
      <protection/>
    </xf>
    <xf numFmtId="0" fontId="12" fillId="0" borderId="65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69" fontId="0" fillId="0" borderId="0" xfId="0" applyNumberForma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165" fontId="3" fillId="0" borderId="0" xfId="0" applyNumberFormat="1" applyFont="1" applyAlignment="1" applyProtection="1">
      <alignment horizontal="right" vertical="top"/>
      <protection/>
    </xf>
    <xf numFmtId="0" fontId="69" fillId="0" borderId="0" xfId="0" applyFont="1" applyAlignment="1">
      <alignment horizontal="left" wrapText="1"/>
    </xf>
    <xf numFmtId="165" fontId="69" fillId="0" borderId="0" xfId="0" applyNumberFormat="1" applyFont="1" applyAlignment="1">
      <alignment horizontal="right"/>
    </xf>
    <xf numFmtId="170" fontId="4" fillId="34" borderId="66" xfId="0" applyNumberFormat="1" applyFont="1" applyFill="1" applyBorder="1" applyAlignment="1">
      <alignment horizontal="center"/>
    </xf>
    <xf numFmtId="170" fontId="4" fillId="34" borderId="66" xfId="0" applyNumberFormat="1" applyFont="1" applyFill="1" applyBorder="1" applyAlignment="1">
      <alignment horizontal="left" wrapText="1"/>
    </xf>
    <xf numFmtId="170" fontId="70" fillId="0" borderId="66" xfId="0" applyNumberFormat="1" applyFont="1" applyBorder="1" applyAlignment="1">
      <alignment vertical="top"/>
    </xf>
    <xf numFmtId="170" fontId="4" fillId="34" borderId="66" xfId="0" applyNumberFormat="1" applyFont="1" applyFill="1" applyBorder="1" applyAlignment="1">
      <alignment horizontal="right"/>
    </xf>
    <xf numFmtId="171" fontId="4" fillId="34" borderId="66" xfId="0" applyNumberFormat="1" applyFont="1" applyFill="1" applyBorder="1" applyAlignment="1">
      <alignment horizontal="right"/>
    </xf>
    <xf numFmtId="164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165" fontId="4" fillId="34" borderId="0" xfId="0" applyNumberFormat="1" applyFont="1" applyFill="1" applyBorder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12" fillId="0" borderId="16" xfId="0" applyFont="1" applyBorder="1" applyAlignment="1" applyProtection="1">
      <alignment horizontal="left" vertical="top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wrapText="1"/>
      <protection/>
    </xf>
    <xf numFmtId="0" fontId="12" fillId="0" borderId="24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12" fillId="0" borderId="3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left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lef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47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0" fontId="12" fillId="0" borderId="50" xfId="0" applyFont="1" applyBorder="1" applyAlignment="1" applyProtection="1">
      <alignment horizontal="left" vertical="center"/>
      <protection/>
    </xf>
    <xf numFmtId="0" fontId="12" fillId="0" borderId="51" xfId="0" applyFont="1" applyBorder="1" applyAlignment="1" applyProtection="1">
      <alignment horizontal="left" vertical="center"/>
      <protection/>
    </xf>
    <xf numFmtId="0" fontId="12" fillId="0" borderId="52" xfId="0" applyFont="1" applyBorder="1" applyAlignment="1" applyProtection="1">
      <alignment horizontal="left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left" vertical="center"/>
      <protection/>
    </xf>
    <xf numFmtId="0" fontId="12" fillId="0" borderId="39" xfId="0" applyFont="1" applyBorder="1" applyAlignment="1" applyProtection="1">
      <alignment horizontal="left" vertical="center"/>
      <protection/>
    </xf>
    <xf numFmtId="0" fontId="12" fillId="0" borderId="40" xfId="0" applyFont="1" applyBorder="1" applyAlignment="1" applyProtection="1">
      <alignment horizontal="left" vertical="center"/>
      <protection/>
    </xf>
    <xf numFmtId="0" fontId="12" fillId="0" borderId="56" xfId="0" applyFont="1" applyBorder="1" applyAlignment="1" applyProtection="1">
      <alignment horizontal="left" vertical="center"/>
      <protection/>
    </xf>
    <xf numFmtId="0" fontId="12" fillId="0" borderId="57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12" fillId="0" borderId="59" xfId="0" applyFont="1" applyBorder="1" applyAlignment="1" applyProtection="1">
      <alignment horizontal="left" vertical="center"/>
      <protection/>
    </xf>
    <xf numFmtId="0" fontId="12" fillId="0" borderId="60" xfId="0" applyFont="1" applyBorder="1" applyAlignment="1" applyProtection="1">
      <alignment horizontal="left"/>
      <protection/>
    </xf>
    <xf numFmtId="0" fontId="12" fillId="0" borderId="51" xfId="0" applyFont="1" applyBorder="1" applyAlignment="1" applyProtection="1">
      <alignment horizontal="left"/>
      <protection/>
    </xf>
    <xf numFmtId="0" fontId="12" fillId="0" borderId="61" xfId="0" applyFont="1" applyBorder="1" applyAlignment="1" applyProtection="1">
      <alignment horizontal="left" vertical="center"/>
      <protection/>
    </xf>
    <xf numFmtId="0" fontId="12" fillId="0" borderId="63" xfId="0" applyFont="1" applyBorder="1" applyAlignment="1" applyProtection="1">
      <alignment horizontal="left" vertical="center"/>
      <protection/>
    </xf>
    <xf numFmtId="0" fontId="12" fillId="0" borderId="44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64" xfId="0" applyFont="1" applyBorder="1" applyAlignment="1" applyProtection="1">
      <alignment horizontal="left" vertical="center"/>
      <protection/>
    </xf>
    <xf numFmtId="0" fontId="12" fillId="0" borderId="55" xfId="0" applyFont="1" applyBorder="1" applyAlignment="1" applyProtection="1">
      <alignment horizontal="left"/>
      <protection/>
    </xf>
    <xf numFmtId="0" fontId="12" fillId="0" borderId="65" xfId="0" applyFont="1" applyBorder="1" applyAlignment="1" applyProtection="1">
      <alignment horizontal="left" vertical="center"/>
      <protection/>
    </xf>
    <xf numFmtId="0" fontId="12" fillId="0" borderId="42" xfId="0" applyFont="1" applyBorder="1" applyAlignment="1" applyProtection="1">
      <alignment horizontal="left" vertical="center"/>
      <protection/>
    </xf>
    <xf numFmtId="169" fontId="0" fillId="0" borderId="0" xfId="0" applyNumberFormat="1" applyAlignment="1">
      <alignment vertical="top"/>
    </xf>
    <xf numFmtId="164" fontId="4" fillId="34" borderId="66" xfId="0" applyNumberFormat="1" applyFont="1" applyFill="1" applyBorder="1" applyAlignment="1">
      <alignment horizontal="center"/>
    </xf>
    <xf numFmtId="0" fontId="4" fillId="34" borderId="66" xfId="0" applyFont="1" applyFill="1" applyBorder="1" applyAlignment="1">
      <alignment horizontal="left" wrapText="1"/>
    </xf>
    <xf numFmtId="165" fontId="4" fillId="34" borderId="66" xfId="0" applyNumberFormat="1" applyFont="1" applyFill="1" applyBorder="1" applyAlignment="1">
      <alignment horizontal="right"/>
    </xf>
    <xf numFmtId="0" fontId="4" fillId="34" borderId="66" xfId="0" applyFont="1" applyFill="1" applyBorder="1" applyAlignment="1">
      <alignment wrapText="1"/>
    </xf>
    <xf numFmtId="0" fontId="4" fillId="34" borderId="66" xfId="0" applyNumberFormat="1" applyFont="1" applyFill="1" applyBorder="1" applyAlignment="1">
      <alignment horizontal="left" wrapText="1"/>
    </xf>
    <xf numFmtId="16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165" fontId="4" fillId="34" borderId="10" xfId="0" applyNumberFormat="1" applyFont="1" applyFill="1" applyBorder="1" applyAlignment="1">
      <alignment horizontal="right"/>
    </xf>
    <xf numFmtId="172" fontId="4" fillId="34" borderId="10" xfId="0" applyNumberFormat="1" applyFont="1" applyFill="1" applyBorder="1" applyAlignment="1">
      <alignment horizontal="right"/>
    </xf>
    <xf numFmtId="0" fontId="4" fillId="34" borderId="67" xfId="0" applyFont="1" applyFill="1" applyBorder="1" applyAlignment="1">
      <alignment horizontal="left" wrapText="1"/>
    </xf>
    <xf numFmtId="165" fontId="4" fillId="34" borderId="67" xfId="0" applyNumberFormat="1" applyFont="1" applyFill="1" applyBorder="1" applyAlignment="1">
      <alignment horizontal="right"/>
    </xf>
    <xf numFmtId="172" fontId="4" fillId="34" borderId="67" xfId="0" applyNumberFormat="1" applyFont="1" applyFill="1" applyBorder="1" applyAlignment="1">
      <alignment horizontal="right"/>
    </xf>
    <xf numFmtId="0" fontId="4" fillId="34" borderId="68" xfId="0" applyFont="1" applyFill="1" applyBorder="1" applyAlignment="1">
      <alignment wrapText="1"/>
    </xf>
    <xf numFmtId="0" fontId="4" fillId="34" borderId="68" xfId="0" applyFont="1" applyFill="1" applyBorder="1" applyAlignment="1">
      <alignment horizontal="left" wrapText="1"/>
    </xf>
    <xf numFmtId="173" fontId="4" fillId="34" borderId="68" xfId="0" applyNumberFormat="1" applyFont="1" applyFill="1" applyBorder="1" applyAlignment="1">
      <alignment/>
    </xf>
    <xf numFmtId="172" fontId="4" fillId="34" borderId="68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66" xfId="0" applyFont="1" applyFill="1" applyBorder="1" applyAlignment="1">
      <alignment horizontal="center" wrapText="1"/>
    </xf>
    <xf numFmtId="173" fontId="4" fillId="34" borderId="66" xfId="0" applyNumberFormat="1" applyFont="1" applyFill="1" applyBorder="1" applyAlignment="1">
      <alignment wrapText="1"/>
    </xf>
    <xf numFmtId="172" fontId="4" fillId="34" borderId="66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/>
    </xf>
    <xf numFmtId="0" fontId="4" fillId="34" borderId="69" xfId="0" applyFont="1" applyFill="1" applyBorder="1" applyAlignment="1">
      <alignment wrapText="1"/>
    </xf>
    <xf numFmtId="0" fontId="4" fillId="34" borderId="69" xfId="0" applyFont="1" applyFill="1" applyBorder="1" applyAlignment="1">
      <alignment horizontal="left" wrapText="1"/>
    </xf>
    <xf numFmtId="173" fontId="4" fillId="34" borderId="69" xfId="0" applyNumberFormat="1" applyFont="1" applyFill="1" applyBorder="1" applyAlignment="1">
      <alignment/>
    </xf>
    <xf numFmtId="172" fontId="4" fillId="34" borderId="69" xfId="0" applyNumberFormat="1" applyFont="1" applyFill="1" applyBorder="1" applyAlignment="1">
      <alignment/>
    </xf>
    <xf numFmtId="0" fontId="4" fillId="34" borderId="66" xfId="0" applyFont="1" applyFill="1" applyBorder="1" applyAlignment="1">
      <alignment vertical="top" wrapText="1"/>
    </xf>
    <xf numFmtId="0" fontId="4" fillId="34" borderId="66" xfId="0" applyFont="1" applyFill="1" applyBorder="1" applyAlignment="1">
      <alignment horizontal="left" vertical="top"/>
    </xf>
    <xf numFmtId="173" fontId="4" fillId="34" borderId="66" xfId="0" applyNumberFormat="1" applyFont="1" applyFill="1" applyBorder="1" applyAlignment="1">
      <alignment vertical="top"/>
    </xf>
    <xf numFmtId="172" fontId="4" fillId="34" borderId="66" xfId="0" applyNumberFormat="1" applyFont="1" applyFill="1" applyBorder="1" applyAlignment="1">
      <alignment vertical="top"/>
    </xf>
    <xf numFmtId="0" fontId="4" fillId="34" borderId="66" xfId="0" applyFont="1" applyFill="1" applyBorder="1" applyAlignment="1">
      <alignment horizontal="center" vertical="top"/>
    </xf>
    <xf numFmtId="49" fontId="12" fillId="34" borderId="66" xfId="0" applyNumberFormat="1" applyFont="1" applyFill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164" fontId="15" fillId="0" borderId="40" xfId="0" applyNumberFormat="1" applyFont="1" applyBorder="1" applyAlignment="1" applyProtection="1">
      <alignment horizontal="right" vertical="center"/>
      <protection/>
    </xf>
    <xf numFmtId="166" fontId="15" fillId="0" borderId="41" xfId="0" applyNumberFormat="1" applyFont="1" applyBorder="1" applyAlignment="1" applyProtection="1">
      <alignment horizontal="right" vertical="center"/>
      <protection/>
    </xf>
    <xf numFmtId="164" fontId="15" fillId="0" borderId="39" xfId="0" applyNumberFormat="1" applyFont="1" applyBorder="1" applyAlignment="1" applyProtection="1">
      <alignment horizontal="right" vertical="center"/>
      <protection/>
    </xf>
    <xf numFmtId="166" fontId="15" fillId="0" borderId="39" xfId="0" applyNumberFormat="1" applyFont="1" applyBorder="1" applyAlignment="1" applyProtection="1">
      <alignment horizontal="right" vertical="center"/>
      <protection/>
    </xf>
    <xf numFmtId="0" fontId="14" fillId="0" borderId="3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7" fillId="0" borderId="44" xfId="0" applyFont="1" applyBorder="1" applyAlignment="1" applyProtection="1">
      <alignment horizontal="left" vertical="center"/>
      <protection/>
    </xf>
    <xf numFmtId="166" fontId="15" fillId="0" borderId="47" xfId="0" applyNumberFormat="1" applyFont="1" applyBorder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67" fontId="4" fillId="0" borderId="46" xfId="0" applyNumberFormat="1" applyFont="1" applyBorder="1" applyAlignment="1" applyProtection="1">
      <alignment horizontal="right" vertical="center"/>
      <protection/>
    </xf>
    <xf numFmtId="166" fontId="15" fillId="0" borderId="29" xfId="0" applyNumberFormat="1" applyFont="1" applyBorder="1" applyAlignment="1" applyProtection="1">
      <alignment horizontal="right" vertical="center"/>
      <protection/>
    </xf>
    <xf numFmtId="0" fontId="17" fillId="0" borderId="47" xfId="0" applyFont="1" applyBorder="1" applyAlignment="1" applyProtection="1">
      <alignment horizontal="left" vertical="center"/>
      <protection/>
    </xf>
    <xf numFmtId="166" fontId="15" fillId="0" borderId="55" xfId="0" applyNumberFormat="1" applyFont="1" applyBorder="1" applyAlignment="1" applyProtection="1">
      <alignment horizontal="right" vertical="center"/>
      <protection/>
    </xf>
    <xf numFmtId="166" fontId="15" fillId="0" borderId="30" xfId="0" applyNumberFormat="1" applyFont="1" applyBorder="1" applyAlignment="1" applyProtection="1">
      <alignment horizontal="right" vertical="center"/>
      <protection/>
    </xf>
    <xf numFmtId="164" fontId="15" fillId="0" borderId="18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horizontal="left" vertical="top"/>
      <protection/>
    </xf>
    <xf numFmtId="2" fontId="4" fillId="0" borderId="50" xfId="0" applyNumberFormat="1" applyFont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166" fontId="4" fillId="0" borderId="50" xfId="0" applyNumberFormat="1" applyFont="1" applyBorder="1" applyAlignment="1" applyProtection="1">
      <alignment horizontal="left" vertical="center"/>
      <protection/>
    </xf>
    <xf numFmtId="166" fontId="15" fillId="0" borderId="51" xfId="0" applyNumberFormat="1" applyFont="1" applyBorder="1" applyAlignment="1" applyProtection="1">
      <alignment horizontal="right" vertical="center"/>
      <protection/>
    </xf>
    <xf numFmtId="0" fontId="18" fillId="0" borderId="62" xfId="0" applyFont="1" applyBorder="1" applyAlignment="1" applyProtection="1">
      <alignment horizontal="left" vertical="top"/>
      <protection/>
    </xf>
    <xf numFmtId="0" fontId="19" fillId="0" borderId="43" xfId="0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5" fillId="0" borderId="50" xfId="0" applyNumberFormat="1" applyFont="1" applyBorder="1" applyAlignment="1" applyProtection="1">
      <alignment horizontal="right" vertical="center"/>
      <protection/>
    </xf>
    <xf numFmtId="166" fontId="5" fillId="0" borderId="47" xfId="0" applyNumberFormat="1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166" fontId="20" fillId="0" borderId="27" xfId="0" applyNumberFormat="1" applyFont="1" applyBorder="1" applyAlignment="1" applyProtection="1">
      <alignment horizontal="right" vertical="center"/>
      <protection/>
    </xf>
    <xf numFmtId="0" fontId="14" fillId="0" borderId="62" xfId="0" applyFont="1" applyBorder="1" applyAlignment="1" applyProtection="1">
      <alignment horizontal="left" vertical="top"/>
      <protection/>
    </xf>
    <xf numFmtId="0" fontId="19" fillId="0" borderId="44" xfId="0" applyFont="1" applyBorder="1" applyAlignment="1" applyProtection="1">
      <alignment horizontal="left" vertical="center"/>
      <protection/>
    </xf>
    <xf numFmtId="0" fontId="19" fillId="0" borderId="5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0" fontId="4" fillId="0" borderId="66" xfId="0" applyFont="1" applyFill="1" applyBorder="1" applyAlignment="1">
      <alignment horizontal="left" wrapText="1"/>
    </xf>
    <xf numFmtId="164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165" fontId="4" fillId="34" borderId="0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center"/>
    </xf>
    <xf numFmtId="173" fontId="4" fillId="34" borderId="66" xfId="0" applyNumberFormat="1" applyFont="1" applyFill="1" applyBorder="1" applyAlignment="1">
      <alignment/>
    </xf>
    <xf numFmtId="0" fontId="4" fillId="34" borderId="66" xfId="0" applyFont="1" applyFill="1" applyBorder="1" applyAlignment="1">
      <alignment vertical="top"/>
    </xf>
    <xf numFmtId="0" fontId="4" fillId="34" borderId="70" xfId="0" applyFont="1" applyFill="1" applyBorder="1" applyAlignment="1" applyProtection="1">
      <alignment/>
      <protection/>
    </xf>
    <xf numFmtId="0" fontId="4" fillId="34" borderId="70" xfId="0" applyFont="1" applyFill="1" applyBorder="1" applyAlignment="1" applyProtection="1">
      <alignment wrapText="1"/>
      <protection/>
    </xf>
    <xf numFmtId="0" fontId="4" fillId="34" borderId="71" xfId="0" applyFont="1" applyFill="1" applyBorder="1" applyAlignment="1">
      <alignment horizontal="left" wrapText="1"/>
    </xf>
    <xf numFmtId="173" fontId="4" fillId="34" borderId="70" xfId="0" applyNumberFormat="1" applyFont="1" applyFill="1" applyBorder="1" applyAlignment="1" applyProtection="1">
      <alignment/>
      <protection/>
    </xf>
    <xf numFmtId="173" fontId="4" fillId="34" borderId="71" xfId="0" applyNumberFormat="1" applyFont="1" applyFill="1" applyBorder="1" applyAlignment="1">
      <alignment/>
    </xf>
    <xf numFmtId="0" fontId="4" fillId="34" borderId="66" xfId="0" applyFont="1" applyFill="1" applyBorder="1" applyAlignment="1" applyProtection="1">
      <alignment/>
      <protection/>
    </xf>
    <xf numFmtId="0" fontId="4" fillId="34" borderId="66" xfId="0" applyFont="1" applyFill="1" applyBorder="1" applyAlignment="1" applyProtection="1">
      <alignment wrapText="1"/>
      <protection/>
    </xf>
    <xf numFmtId="173" fontId="4" fillId="34" borderId="66" xfId="0" applyNumberFormat="1" applyFont="1" applyFill="1" applyBorder="1" applyAlignment="1" applyProtection="1">
      <alignment/>
      <protection/>
    </xf>
    <xf numFmtId="0" fontId="4" fillId="34" borderId="72" xfId="0" applyFont="1" applyFill="1" applyBorder="1" applyAlignment="1" applyProtection="1">
      <alignment/>
      <protection/>
    </xf>
    <xf numFmtId="0" fontId="4" fillId="34" borderId="72" xfId="0" applyFont="1" applyFill="1" applyBorder="1" applyAlignment="1" applyProtection="1">
      <alignment wrapText="1"/>
      <protection/>
    </xf>
    <xf numFmtId="173" fontId="4" fillId="34" borderId="72" xfId="0" applyNumberFormat="1" applyFont="1" applyFill="1" applyBorder="1" applyAlignment="1" applyProtection="1">
      <alignment/>
      <protection/>
    </xf>
    <xf numFmtId="164" fontId="4" fillId="34" borderId="73" xfId="0" applyNumberFormat="1" applyFont="1" applyFill="1" applyBorder="1" applyAlignment="1">
      <alignment horizontal="center"/>
    </xf>
    <xf numFmtId="164" fontId="4" fillId="34" borderId="29" xfId="0" applyNumberFormat="1" applyFont="1" applyFill="1" applyBorder="1" applyAlignment="1">
      <alignment horizontal="center"/>
    </xf>
    <xf numFmtId="0" fontId="4" fillId="34" borderId="66" xfId="45" applyFont="1" applyFill="1" applyBorder="1" applyAlignment="1">
      <alignment vertical="center"/>
      <protection/>
    </xf>
    <xf numFmtId="0" fontId="4" fillId="34" borderId="66" xfId="45" applyFont="1" applyFill="1" applyBorder="1" applyAlignment="1">
      <alignment horizontal="left" vertical="top" wrapText="1"/>
      <protection/>
    </xf>
    <xf numFmtId="173" fontId="4" fillId="34" borderId="66" xfId="0" applyNumberFormat="1" applyFont="1" applyFill="1" applyBorder="1" applyAlignment="1" applyProtection="1">
      <alignment vertical="center"/>
      <protection/>
    </xf>
    <xf numFmtId="0" fontId="4" fillId="34" borderId="66" xfId="0" applyFont="1" applyFill="1" applyBorder="1" applyAlignment="1" applyProtection="1">
      <alignment vertical="center" wrapText="1"/>
      <protection/>
    </xf>
    <xf numFmtId="0" fontId="4" fillId="34" borderId="66" xfId="0" applyFont="1" applyFill="1" applyBorder="1" applyAlignment="1" applyProtection="1">
      <alignment horizontal="left" vertical="center" wrapText="1"/>
      <protection/>
    </xf>
    <xf numFmtId="0" fontId="4" fillId="34" borderId="66" xfId="45" applyFont="1" applyFill="1" applyBorder="1" applyAlignment="1">
      <alignment/>
      <protection/>
    </xf>
    <xf numFmtId="0" fontId="4" fillId="34" borderId="66" xfId="45" applyFont="1" applyFill="1" applyBorder="1" applyAlignment="1">
      <alignment wrapText="1"/>
      <protection/>
    </xf>
    <xf numFmtId="0" fontId="4" fillId="34" borderId="70" xfId="45" applyFont="1" applyFill="1" applyBorder="1" applyAlignment="1">
      <alignment/>
      <protection/>
    </xf>
    <xf numFmtId="0" fontId="4" fillId="34" borderId="70" xfId="45" applyFont="1" applyFill="1" applyBorder="1" applyAlignment="1">
      <alignment wrapText="1"/>
      <protection/>
    </xf>
    <xf numFmtId="0" fontId="4" fillId="34" borderId="70" xfId="0" applyFont="1" applyFill="1" applyBorder="1" applyAlignment="1">
      <alignment horizontal="left" wrapText="1"/>
    </xf>
    <xf numFmtId="173" fontId="4" fillId="34" borderId="70" xfId="0" applyNumberFormat="1" applyFont="1" applyFill="1" applyBorder="1" applyAlignment="1" applyProtection="1">
      <alignment vertical="center"/>
      <protection/>
    </xf>
    <xf numFmtId="173" fontId="4" fillId="34" borderId="7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66" xfId="0" applyFont="1" applyFill="1" applyBorder="1" applyAlignment="1" applyProtection="1">
      <alignment horizontal="left" wrapText="1"/>
      <protection/>
    </xf>
    <xf numFmtId="0" fontId="4" fillId="34" borderId="31" xfId="0" applyFont="1" applyFill="1" applyBorder="1" applyAlignment="1">
      <alignment horizontal="center" wrapText="1"/>
    </xf>
    <xf numFmtId="173" fontId="4" fillId="0" borderId="66" xfId="0" applyNumberFormat="1" applyFont="1" applyFill="1" applyBorder="1" applyAlignment="1">
      <alignment/>
    </xf>
    <xf numFmtId="173" fontId="4" fillId="0" borderId="69" xfId="0" applyNumberFormat="1" applyFont="1" applyFill="1" applyBorder="1" applyAlignment="1">
      <alignment/>
    </xf>
    <xf numFmtId="0" fontId="4" fillId="0" borderId="66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173" fontId="4" fillId="0" borderId="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0" fontId="0" fillId="0" borderId="0" xfId="0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 vertical="center" wrapText="1"/>
      <protection/>
    </xf>
    <xf numFmtId="0" fontId="15" fillId="0" borderId="0" xfId="0" applyFont="1" applyFill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74" fontId="0" fillId="0" borderId="0" xfId="0" applyNumberFormat="1" applyAlignment="1" applyProtection="1">
      <alignment vertical="center"/>
      <protection/>
    </xf>
    <xf numFmtId="0" fontId="24" fillId="0" borderId="74" xfId="0" applyFont="1" applyBorder="1" applyAlignment="1" applyProtection="1">
      <alignment horizontal="center" vertical="center"/>
      <protection/>
    </xf>
    <xf numFmtId="0" fontId="24" fillId="0" borderId="75" xfId="0" applyFont="1" applyBorder="1" applyAlignment="1" applyProtection="1">
      <alignment horizontal="center" vertical="center"/>
      <protection/>
    </xf>
    <xf numFmtId="2" fontId="24" fillId="0" borderId="75" xfId="0" applyNumberFormat="1" applyFont="1" applyBorder="1" applyAlignment="1" applyProtection="1">
      <alignment horizontal="center" vertical="center"/>
      <protection/>
    </xf>
    <xf numFmtId="174" fontId="24" fillId="0" borderId="75" xfId="0" applyNumberFormat="1" applyFont="1" applyBorder="1" applyAlignment="1" applyProtection="1">
      <alignment horizontal="center" vertical="center"/>
      <protection/>
    </xf>
    <xf numFmtId="174" fontId="24" fillId="0" borderId="76" xfId="0" applyNumberFormat="1" applyFont="1" applyBorder="1" applyAlignment="1" applyProtection="1">
      <alignment horizontal="center" vertical="center"/>
      <protection/>
    </xf>
    <xf numFmtId="0" fontId="24" fillId="0" borderId="77" xfId="0" applyFont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 horizontal="center" vertical="center"/>
      <protection/>
    </xf>
    <xf numFmtId="2" fontId="24" fillId="0" borderId="78" xfId="0" applyNumberFormat="1" applyFont="1" applyBorder="1" applyAlignment="1" applyProtection="1">
      <alignment horizontal="center" vertical="center"/>
      <protection/>
    </xf>
    <xf numFmtId="174" fontId="0" fillId="0" borderId="78" xfId="0" applyNumberFormat="1" applyBorder="1" applyAlignment="1" applyProtection="1">
      <alignment horizontal="center" vertical="center"/>
      <protection/>
    </xf>
    <xf numFmtId="174" fontId="10" fillId="0" borderId="79" xfId="0" applyNumberFormat="1" applyFont="1" applyBorder="1" applyAlignment="1" applyProtection="1">
      <alignment horizontal="center" vertical="center"/>
      <protection/>
    </xf>
    <xf numFmtId="0" fontId="25" fillId="0" borderId="80" xfId="0" applyFont="1" applyBorder="1" applyAlignment="1" applyProtection="1">
      <alignment horizontal="center" vertical="center"/>
      <protection/>
    </xf>
    <xf numFmtId="174" fontId="25" fillId="0" borderId="81" xfId="0" applyNumberFormat="1" applyFont="1" applyBorder="1" applyAlignment="1" applyProtection="1">
      <alignment horizontal="left" vertical="center"/>
      <protection/>
    </xf>
    <xf numFmtId="0" fontId="25" fillId="0" borderId="82" xfId="0" applyFont="1" applyBorder="1" applyAlignment="1" applyProtection="1">
      <alignment horizontal="center" vertical="center"/>
      <protection/>
    </xf>
    <xf numFmtId="174" fontId="25" fillId="0" borderId="83" xfId="0" applyNumberFormat="1" applyFont="1" applyBorder="1" applyAlignment="1" applyProtection="1">
      <alignment horizontal="left" vertical="center"/>
      <protection/>
    </xf>
    <xf numFmtId="0" fontId="25" fillId="0" borderId="84" xfId="0" applyFont="1" applyBorder="1" applyAlignment="1" applyProtection="1">
      <alignment horizontal="center" vertical="center"/>
      <protection/>
    </xf>
    <xf numFmtId="174" fontId="25" fillId="0" borderId="85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26" fillId="0" borderId="86" xfId="0" applyFont="1" applyBorder="1" applyAlignment="1" applyProtection="1">
      <alignment horizontal="center" vertical="center"/>
      <protection/>
    </xf>
    <xf numFmtId="0" fontId="26" fillId="0" borderId="87" xfId="0" applyFont="1" applyFill="1" applyBorder="1" applyAlignment="1" applyProtection="1">
      <alignment horizontal="left" vertical="center"/>
      <protection/>
    </xf>
    <xf numFmtId="0" fontId="1" fillId="0" borderId="87" xfId="0" applyFont="1" applyBorder="1" applyAlignment="1" applyProtection="1">
      <alignment horizontal="left" vertical="center"/>
      <protection/>
    </xf>
    <xf numFmtId="2" fontId="1" fillId="0" borderId="87" xfId="0" applyNumberFormat="1" applyFont="1" applyBorder="1" applyAlignment="1" applyProtection="1">
      <alignment horizontal="left" vertical="center"/>
      <protection/>
    </xf>
    <xf numFmtId="2" fontId="25" fillId="0" borderId="87" xfId="0" applyNumberFormat="1" applyFont="1" applyBorder="1" applyAlignment="1" applyProtection="1">
      <alignment horizontal="left" vertical="center"/>
      <protection/>
    </xf>
    <xf numFmtId="175" fontId="24" fillId="0" borderId="87" xfId="0" applyNumberFormat="1" applyFont="1" applyBorder="1" applyAlignment="1" applyProtection="1">
      <alignment horizontal="right" vertical="center"/>
      <protection/>
    </xf>
    <xf numFmtId="175" fontId="24" fillId="0" borderId="88" xfId="0" applyNumberFormat="1" applyFont="1" applyBorder="1" applyAlignment="1" applyProtection="1">
      <alignment horizontal="right" vertical="center"/>
      <protection/>
    </xf>
    <xf numFmtId="0" fontId="26" fillId="0" borderId="89" xfId="0" applyFont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2" fontId="25" fillId="0" borderId="10" xfId="0" applyNumberFormat="1" applyFont="1" applyBorder="1" applyAlignment="1" applyProtection="1">
      <alignment horizontal="left" vertical="center"/>
      <protection/>
    </xf>
    <xf numFmtId="175" fontId="0" fillId="0" borderId="10" xfId="0" applyNumberFormat="1" applyFont="1" applyBorder="1" applyAlignment="1" applyProtection="1">
      <alignment horizontal="left" vertical="center"/>
      <protection/>
    </xf>
    <xf numFmtId="175" fontId="24" fillId="0" borderId="90" xfId="0" applyNumberFormat="1" applyFont="1" applyBorder="1" applyAlignment="1" applyProtection="1">
      <alignment horizontal="right" vertical="center"/>
      <protection/>
    </xf>
    <xf numFmtId="175" fontId="24" fillId="0" borderId="10" xfId="0" applyNumberFormat="1" applyFont="1" applyBorder="1" applyAlignment="1" applyProtection="1">
      <alignment horizontal="right" vertical="center"/>
      <protection/>
    </xf>
    <xf numFmtId="175" fontId="0" fillId="0" borderId="90" xfId="0" applyNumberFormat="1" applyFont="1" applyBorder="1" applyAlignment="1" applyProtection="1">
      <alignment horizontal="right" vertical="center"/>
      <protection/>
    </xf>
    <xf numFmtId="175" fontId="0" fillId="0" borderId="10" xfId="0" applyNumberFormat="1" applyFont="1" applyBorder="1" applyAlignment="1" applyProtection="1">
      <alignment horizontal="right" vertical="center"/>
      <protection/>
    </xf>
    <xf numFmtId="0" fontId="26" fillId="0" borderId="91" xfId="0" applyFont="1" applyBorder="1" applyAlignment="1" applyProtection="1">
      <alignment horizontal="center" vertical="center"/>
      <protection/>
    </xf>
    <xf numFmtId="0" fontId="26" fillId="0" borderId="69" xfId="0" applyFont="1" applyFill="1" applyBorder="1" applyAlignment="1" applyProtection="1">
      <alignment horizontal="left" vertical="center"/>
      <protection/>
    </xf>
    <xf numFmtId="0" fontId="1" fillId="0" borderId="69" xfId="0" applyFont="1" applyBorder="1" applyAlignment="1" applyProtection="1">
      <alignment horizontal="left" vertical="center"/>
      <protection/>
    </xf>
    <xf numFmtId="2" fontId="1" fillId="0" borderId="69" xfId="0" applyNumberFormat="1" applyFont="1" applyBorder="1" applyAlignment="1" applyProtection="1">
      <alignment horizontal="left" vertical="center"/>
      <protection/>
    </xf>
    <xf numFmtId="2" fontId="25" fillId="0" borderId="69" xfId="0" applyNumberFormat="1" applyFont="1" applyBorder="1" applyAlignment="1" applyProtection="1">
      <alignment horizontal="left" vertical="center"/>
      <protection/>
    </xf>
    <xf numFmtId="175" fontId="24" fillId="0" borderId="69" xfId="0" applyNumberFormat="1" applyFont="1" applyBorder="1" applyAlignment="1" applyProtection="1">
      <alignment horizontal="right" vertical="center"/>
      <protection/>
    </xf>
    <xf numFmtId="175" fontId="24" fillId="0" borderId="92" xfId="0" applyNumberFormat="1" applyFont="1" applyBorder="1" applyAlignment="1" applyProtection="1">
      <alignment horizontal="right" vertical="center"/>
      <protection/>
    </xf>
    <xf numFmtId="0" fontId="26" fillId="0" borderId="93" xfId="0" applyFont="1" applyBorder="1" applyAlignment="1" applyProtection="1">
      <alignment horizontal="center" vertical="center"/>
      <protection/>
    </xf>
    <xf numFmtId="0" fontId="26" fillId="0" borderId="94" xfId="0" applyFont="1" applyFill="1" applyBorder="1" applyAlignment="1" applyProtection="1">
      <alignment horizontal="left" vertical="center"/>
      <protection/>
    </xf>
    <xf numFmtId="0" fontId="1" fillId="0" borderId="94" xfId="0" applyFont="1" applyBorder="1" applyAlignment="1" applyProtection="1">
      <alignment horizontal="left" vertical="center"/>
      <protection/>
    </xf>
    <xf numFmtId="2" fontId="1" fillId="0" borderId="94" xfId="0" applyNumberFormat="1" applyFont="1" applyBorder="1" applyAlignment="1" applyProtection="1">
      <alignment horizontal="left" vertical="center"/>
      <protection/>
    </xf>
    <xf numFmtId="2" fontId="25" fillId="0" borderId="94" xfId="0" applyNumberFormat="1" applyFont="1" applyBorder="1" applyAlignment="1" applyProtection="1">
      <alignment horizontal="left" vertical="center"/>
      <protection/>
    </xf>
    <xf numFmtId="175" fontId="24" fillId="0" borderId="94" xfId="0" applyNumberFormat="1" applyFont="1" applyBorder="1" applyAlignment="1" applyProtection="1">
      <alignment horizontal="right" vertical="center"/>
      <protection/>
    </xf>
    <xf numFmtId="175" fontId="24" fillId="0" borderId="95" xfId="0" applyNumberFormat="1" applyFont="1" applyBorder="1" applyAlignment="1" applyProtection="1">
      <alignment horizontal="right" vertical="center"/>
      <protection/>
    </xf>
    <xf numFmtId="0" fontId="26" fillId="0" borderId="96" xfId="0" applyFont="1" applyBorder="1" applyAlignment="1" applyProtection="1">
      <alignment horizontal="center" vertical="center"/>
      <protection/>
    </xf>
    <xf numFmtId="0" fontId="26" fillId="0" borderId="97" xfId="0" applyFont="1" applyFill="1" applyBorder="1" applyAlignment="1" applyProtection="1">
      <alignment horizontal="left" vertical="center"/>
      <protection/>
    </xf>
    <xf numFmtId="0" fontId="1" fillId="0" borderId="97" xfId="0" applyFont="1" applyBorder="1" applyAlignment="1" applyProtection="1">
      <alignment horizontal="left" vertical="center"/>
      <protection/>
    </xf>
    <xf numFmtId="2" fontId="1" fillId="0" borderId="97" xfId="0" applyNumberFormat="1" applyFont="1" applyBorder="1" applyAlignment="1" applyProtection="1">
      <alignment horizontal="left" vertical="center"/>
      <protection/>
    </xf>
    <xf numFmtId="2" fontId="25" fillId="0" borderId="97" xfId="0" applyNumberFormat="1" applyFont="1" applyBorder="1" applyAlignment="1" applyProtection="1">
      <alignment horizontal="left" vertical="center"/>
      <protection/>
    </xf>
    <xf numFmtId="175" fontId="24" fillId="0" borderId="97" xfId="0" applyNumberFormat="1" applyFont="1" applyBorder="1" applyAlignment="1" applyProtection="1">
      <alignment horizontal="right" vertical="center"/>
      <protection/>
    </xf>
    <xf numFmtId="175" fontId="24" fillId="0" borderId="98" xfId="0" applyNumberFormat="1" applyFont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left" vertical="center"/>
      <protection/>
    </xf>
    <xf numFmtId="2" fontId="1" fillId="0" borderId="100" xfId="0" applyNumberFormat="1" applyFont="1" applyFill="1" applyBorder="1" applyAlignment="1" applyProtection="1">
      <alignment horizontal="left" vertical="center"/>
      <protection/>
    </xf>
    <xf numFmtId="2" fontId="10" fillId="0" borderId="100" xfId="0" applyNumberFormat="1" applyFont="1" applyFill="1" applyBorder="1" applyAlignment="1" applyProtection="1">
      <alignment horizontal="left" vertical="center"/>
      <protection/>
    </xf>
    <xf numFmtId="175" fontId="24" fillId="0" borderId="100" xfId="0" applyNumberFormat="1" applyFont="1" applyFill="1" applyBorder="1" applyAlignment="1" applyProtection="1">
      <alignment horizontal="right" vertical="center"/>
      <protection/>
    </xf>
    <xf numFmtId="175" fontId="24" fillId="0" borderId="10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93" xfId="0" applyFont="1" applyFill="1" applyBorder="1" applyAlignment="1" applyProtection="1">
      <alignment horizontal="center" vertical="center"/>
      <protection/>
    </xf>
    <xf numFmtId="0" fontId="1" fillId="0" borderId="94" xfId="0" applyFont="1" applyFill="1" applyBorder="1" applyAlignment="1" applyProtection="1">
      <alignment horizontal="right" vertical="center"/>
      <protection/>
    </xf>
    <xf numFmtId="0" fontId="1" fillId="0" borderId="94" xfId="0" applyFont="1" applyFill="1" applyBorder="1" applyAlignment="1" applyProtection="1">
      <alignment horizontal="left" vertical="center"/>
      <protection/>
    </xf>
    <xf numFmtId="2" fontId="1" fillId="0" borderId="94" xfId="0" applyNumberFormat="1" applyFont="1" applyFill="1" applyBorder="1" applyAlignment="1" applyProtection="1">
      <alignment horizontal="left" vertical="center"/>
      <protection/>
    </xf>
    <xf numFmtId="2" fontId="10" fillId="0" borderId="94" xfId="0" applyNumberFormat="1" applyFont="1" applyFill="1" applyBorder="1" applyAlignment="1" applyProtection="1">
      <alignment horizontal="left" vertical="center"/>
      <protection/>
    </xf>
    <xf numFmtId="0" fontId="25" fillId="0" borderId="84" xfId="0" applyFont="1" applyFill="1" applyBorder="1" applyAlignment="1" applyProtection="1">
      <alignment horizontal="center" vertical="center"/>
      <protection/>
    </xf>
    <xf numFmtId="0" fontId="25" fillId="0" borderId="102" xfId="0" applyFont="1" applyFill="1" applyBorder="1" applyAlignment="1" applyProtection="1">
      <alignment horizontal="left" vertical="center"/>
      <protection/>
    </xf>
    <xf numFmtId="2" fontId="25" fillId="0" borderId="102" xfId="0" applyNumberFormat="1" applyFont="1" applyFill="1" applyBorder="1" applyAlignment="1" applyProtection="1">
      <alignment horizontal="left" vertical="center"/>
      <protection/>
    </xf>
    <xf numFmtId="175" fontId="25" fillId="0" borderId="102" xfId="0" applyNumberFormat="1" applyFont="1" applyFill="1" applyBorder="1" applyAlignment="1" applyProtection="1">
      <alignment horizontal="left" vertical="center"/>
      <protection/>
    </xf>
    <xf numFmtId="175" fontId="25" fillId="0" borderId="85" xfId="0" applyNumberFormat="1" applyFont="1" applyFill="1" applyBorder="1" applyAlignment="1" applyProtection="1">
      <alignment horizontal="left" vertical="center"/>
      <protection/>
    </xf>
    <xf numFmtId="0" fontId="25" fillId="0" borderId="103" xfId="0" applyFont="1" applyFill="1" applyBorder="1" applyAlignment="1" applyProtection="1">
      <alignment horizontal="center" vertical="center"/>
      <protection/>
    </xf>
    <xf numFmtId="0" fontId="10" fillId="0" borderId="71" xfId="0" applyFont="1" applyFill="1" applyBorder="1" applyAlignment="1" applyProtection="1">
      <alignment horizontal="left" vertical="center"/>
      <protection/>
    </xf>
    <xf numFmtId="0" fontId="25" fillId="0" borderId="71" xfId="0" applyFont="1" applyFill="1" applyBorder="1" applyAlignment="1" applyProtection="1">
      <alignment horizontal="left" vertical="center"/>
      <protection/>
    </xf>
    <xf numFmtId="2" fontId="25" fillId="0" borderId="71" xfId="0" applyNumberFormat="1" applyFont="1" applyFill="1" applyBorder="1" applyAlignment="1" applyProtection="1">
      <alignment horizontal="left" vertical="center"/>
      <protection/>
    </xf>
    <xf numFmtId="175" fontId="25" fillId="0" borderId="71" xfId="0" applyNumberFormat="1" applyFont="1" applyFill="1" applyBorder="1" applyAlignment="1" applyProtection="1">
      <alignment horizontal="left" vertical="center"/>
      <protection/>
    </xf>
    <xf numFmtId="175" fontId="25" fillId="0" borderId="104" xfId="0" applyNumberFormat="1" applyFont="1" applyFill="1" applyBorder="1" applyAlignment="1" applyProtection="1">
      <alignment horizontal="left" vertical="center"/>
      <protection/>
    </xf>
    <xf numFmtId="0" fontId="0" fillId="0" borderId="8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75" fontId="0" fillId="0" borderId="10" xfId="0" applyNumberFormat="1" applyFont="1" applyFill="1" applyBorder="1" applyAlignment="1" applyProtection="1">
      <alignment horizontal="right" vertical="center"/>
      <protection/>
    </xf>
    <xf numFmtId="175" fontId="0" fillId="0" borderId="9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6" fontId="15" fillId="0" borderId="105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175" fontId="0" fillId="35" borderId="10" xfId="0" applyNumberFormat="1" applyFont="1" applyFill="1" applyBorder="1" applyAlignment="1" applyProtection="1">
      <alignment horizontal="right" vertical="center"/>
      <protection/>
    </xf>
    <xf numFmtId="175" fontId="0" fillId="35" borderId="90" xfId="0" applyNumberFormat="1" applyFont="1" applyFill="1" applyBorder="1" applyAlignment="1" applyProtection="1">
      <alignment horizontal="right"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175" fontId="2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6" xfId="0" applyFont="1" applyFill="1" applyBorder="1" applyAlignment="1" applyProtection="1">
      <alignment horizontal="center" vertical="center"/>
      <protection/>
    </xf>
    <xf numFmtId="0" fontId="0" fillId="0" borderId="107" xfId="0" applyFont="1" applyFill="1" applyBorder="1" applyAlignment="1" applyProtection="1">
      <alignment vertical="center"/>
      <protection/>
    </xf>
    <xf numFmtId="0" fontId="0" fillId="0" borderId="107" xfId="0" applyFont="1" applyFill="1" applyBorder="1" applyAlignment="1" applyProtection="1">
      <alignment horizontal="right" vertical="center"/>
      <protection/>
    </xf>
    <xf numFmtId="2" fontId="0" fillId="0" borderId="107" xfId="0" applyNumberFormat="1" applyFont="1" applyFill="1" applyBorder="1" applyAlignment="1" applyProtection="1">
      <alignment horizontal="right" vertical="center"/>
      <protection/>
    </xf>
    <xf numFmtId="175" fontId="0" fillId="0" borderId="107" xfId="0" applyNumberFormat="1" applyFont="1" applyFill="1" applyBorder="1" applyAlignment="1" applyProtection="1">
      <alignment horizontal="right" vertical="center"/>
      <protection/>
    </xf>
    <xf numFmtId="175" fontId="20" fillId="0" borderId="108" xfId="0" applyNumberFormat="1" applyFont="1" applyFill="1" applyBorder="1" applyAlignment="1" applyProtection="1">
      <alignment horizontal="right" vertical="center"/>
      <protection/>
    </xf>
    <xf numFmtId="0" fontId="25" fillId="0" borderId="109" xfId="0" applyFont="1" applyFill="1" applyBorder="1" applyAlignment="1" applyProtection="1">
      <alignment horizontal="center" vertical="center"/>
      <protection/>
    </xf>
    <xf numFmtId="0" fontId="24" fillId="0" borderId="110" xfId="0" applyFont="1" applyFill="1" applyBorder="1" applyAlignment="1" applyProtection="1">
      <alignment horizontal="right" vertical="center"/>
      <protection/>
    </xf>
    <xf numFmtId="2" fontId="25" fillId="0" borderId="111" xfId="0" applyNumberFormat="1" applyFont="1" applyFill="1" applyBorder="1" applyAlignment="1" applyProtection="1">
      <alignment horizontal="right" vertical="center"/>
      <protection/>
    </xf>
    <xf numFmtId="0" fontId="25" fillId="0" borderId="96" xfId="0" applyFont="1" applyFill="1" applyBorder="1" applyAlignment="1" applyProtection="1">
      <alignment horizontal="center" vertical="center"/>
      <protection/>
    </xf>
    <xf numFmtId="0" fontId="24" fillId="0" borderId="97" xfId="0" applyFont="1" applyFill="1" applyBorder="1" applyAlignment="1" applyProtection="1">
      <alignment vertical="center"/>
      <protection/>
    </xf>
    <xf numFmtId="0" fontId="25" fillId="0" borderId="97" xfId="0" applyFont="1" applyFill="1" applyBorder="1" applyAlignment="1" applyProtection="1">
      <alignment vertical="center"/>
      <protection/>
    </xf>
    <xf numFmtId="2" fontId="25" fillId="0" borderId="97" xfId="0" applyNumberFormat="1" applyFont="1" applyFill="1" applyBorder="1" applyAlignment="1" applyProtection="1">
      <alignment horizontal="right" vertical="center"/>
      <protection/>
    </xf>
    <xf numFmtId="175" fontId="24" fillId="0" borderId="97" xfId="0" applyNumberFormat="1" applyFont="1" applyFill="1" applyBorder="1" applyAlignment="1" applyProtection="1">
      <alignment horizontal="right" vertical="center"/>
      <protection/>
    </xf>
    <xf numFmtId="175" fontId="25" fillId="0" borderId="98" xfId="0" applyNumberFormat="1" applyFont="1" applyFill="1" applyBorder="1" applyAlignment="1" applyProtection="1">
      <alignment horizontal="right" vertical="center"/>
      <protection/>
    </xf>
    <xf numFmtId="0" fontId="25" fillId="0" borderId="99" xfId="0" applyFont="1" applyFill="1" applyBorder="1" applyAlignment="1" applyProtection="1">
      <alignment horizontal="center" vertical="center"/>
      <protection/>
    </xf>
    <xf numFmtId="0" fontId="10" fillId="0" borderId="100" xfId="0" applyFont="1" applyFill="1" applyBorder="1" applyAlignment="1" applyProtection="1">
      <alignment vertical="center"/>
      <protection/>
    </xf>
    <xf numFmtId="0" fontId="25" fillId="0" borderId="100" xfId="0" applyFont="1" applyFill="1" applyBorder="1" applyAlignment="1" applyProtection="1">
      <alignment vertical="center"/>
      <protection/>
    </xf>
    <xf numFmtId="2" fontId="25" fillId="0" borderId="100" xfId="0" applyNumberFormat="1" applyFont="1" applyFill="1" applyBorder="1" applyAlignment="1" applyProtection="1">
      <alignment horizontal="right" vertical="center"/>
      <protection/>
    </xf>
    <xf numFmtId="175" fontId="25" fillId="0" borderId="100" xfId="0" applyNumberFormat="1" applyFont="1" applyFill="1" applyBorder="1" applyAlignment="1" applyProtection="1">
      <alignment horizontal="right" vertical="center"/>
      <protection/>
    </xf>
    <xf numFmtId="175" fontId="25" fillId="0" borderId="101" xfId="0" applyNumberFormat="1" applyFont="1" applyFill="1" applyBorder="1" applyAlignment="1" applyProtection="1">
      <alignment horizontal="right" vertical="center"/>
      <protection/>
    </xf>
    <xf numFmtId="2" fontId="0" fillId="35" borderId="10" xfId="0" applyNumberFormat="1" applyFont="1" applyFill="1" applyBorder="1" applyAlignment="1" applyProtection="1">
      <alignment horizontal="right" vertical="center"/>
      <protection/>
    </xf>
    <xf numFmtId="0" fontId="10" fillId="0" borderId="71" xfId="0" applyFont="1" applyFill="1" applyBorder="1" applyAlignment="1" applyProtection="1">
      <alignment vertical="center"/>
      <protection/>
    </xf>
    <xf numFmtId="0" fontId="25" fillId="0" borderId="71" xfId="0" applyFont="1" applyFill="1" applyBorder="1" applyAlignment="1" applyProtection="1">
      <alignment vertical="center"/>
      <protection/>
    </xf>
    <xf numFmtId="2" fontId="25" fillId="0" borderId="71" xfId="0" applyNumberFormat="1" applyFont="1" applyFill="1" applyBorder="1" applyAlignment="1" applyProtection="1">
      <alignment vertical="center"/>
      <protection/>
    </xf>
    <xf numFmtId="175" fontId="25" fillId="0" borderId="71" xfId="0" applyNumberFormat="1" applyFont="1" applyFill="1" applyBorder="1" applyAlignment="1" applyProtection="1">
      <alignment vertical="center"/>
      <protection/>
    </xf>
    <xf numFmtId="175" fontId="25" fillId="0" borderId="104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wrapText="1"/>
      <protection/>
    </xf>
    <xf numFmtId="175" fontId="20" fillId="0" borderId="9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vertical="center"/>
      <protection/>
    </xf>
    <xf numFmtId="175" fontId="20" fillId="0" borderId="10" xfId="0" applyNumberFormat="1" applyFont="1" applyFill="1" applyBorder="1" applyAlignment="1" applyProtection="1">
      <alignment vertical="center"/>
      <protection/>
    </xf>
    <xf numFmtId="175" fontId="0" fillId="0" borderId="90" xfId="0" applyNumberFormat="1" applyFont="1" applyFill="1" applyBorder="1" applyAlignment="1" applyProtection="1">
      <alignment vertical="center"/>
      <protection/>
    </xf>
    <xf numFmtId="2" fontId="0" fillId="0" borderId="107" xfId="0" applyNumberFormat="1" applyFont="1" applyFill="1" applyBorder="1" applyAlignment="1" applyProtection="1">
      <alignment vertical="center"/>
      <protection/>
    </xf>
    <xf numFmtId="175" fontId="0" fillId="0" borderId="107" xfId="0" applyNumberFormat="1" applyFont="1" applyFill="1" applyBorder="1" applyAlignment="1" applyProtection="1">
      <alignment vertical="center"/>
      <protection/>
    </xf>
    <xf numFmtId="175" fontId="20" fillId="0" borderId="108" xfId="0" applyNumberFormat="1" applyFont="1" applyFill="1" applyBorder="1" applyAlignment="1" applyProtection="1">
      <alignment vertical="center"/>
      <protection/>
    </xf>
    <xf numFmtId="2" fontId="25" fillId="0" borderId="111" xfId="0" applyNumberFormat="1" applyFont="1" applyFill="1" applyBorder="1" applyAlignment="1" applyProtection="1">
      <alignment vertical="center"/>
      <protection/>
    </xf>
    <xf numFmtId="2" fontId="25" fillId="0" borderId="97" xfId="0" applyNumberFormat="1" applyFont="1" applyFill="1" applyBorder="1" applyAlignment="1" applyProtection="1">
      <alignment vertical="center"/>
      <protection/>
    </xf>
    <xf numFmtId="175" fontId="25" fillId="0" borderId="98" xfId="0" applyNumberFormat="1" applyFont="1" applyFill="1" applyBorder="1" applyAlignment="1" applyProtection="1">
      <alignment vertical="center"/>
      <protection/>
    </xf>
    <xf numFmtId="2" fontId="25" fillId="0" borderId="71" xfId="0" applyNumberFormat="1" applyFont="1" applyFill="1" applyBorder="1" applyAlignment="1" applyProtection="1">
      <alignment horizontal="right" vertical="center"/>
      <protection/>
    </xf>
    <xf numFmtId="175" fontId="10" fillId="0" borderId="71" xfId="0" applyNumberFormat="1" applyFont="1" applyFill="1" applyBorder="1" applyAlignment="1" applyProtection="1">
      <alignment horizontal="right" vertical="center"/>
      <protection/>
    </xf>
    <xf numFmtId="175" fontId="25" fillId="0" borderId="104" xfId="0" applyNumberFormat="1" applyFont="1" applyFill="1" applyBorder="1" applyAlignment="1" applyProtection="1">
      <alignment horizontal="right" vertical="center"/>
      <protection/>
    </xf>
    <xf numFmtId="0" fontId="0" fillId="35" borderId="10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177" fontId="28" fillId="0" borderId="0" xfId="0" applyNumberFormat="1" applyFont="1" applyAlignment="1" applyProtection="1">
      <alignment/>
      <protection/>
    </xf>
    <xf numFmtId="178" fontId="28" fillId="0" borderId="0" xfId="0" applyNumberFormat="1" applyFont="1" applyAlignment="1" applyProtection="1">
      <alignment/>
      <protection/>
    </xf>
    <xf numFmtId="0" fontId="29" fillId="0" borderId="0" xfId="44" applyFont="1">
      <alignment/>
      <protection/>
    </xf>
    <xf numFmtId="49" fontId="28" fillId="0" borderId="0" xfId="0" applyNumberFormat="1" applyFont="1" applyAlignment="1" applyProtection="1">
      <alignment/>
      <protection/>
    </xf>
    <xf numFmtId="0" fontId="30" fillId="0" borderId="0" xfId="44" applyFont="1">
      <alignment/>
      <protection/>
    </xf>
    <xf numFmtId="49" fontId="30" fillId="0" borderId="0" xfId="44" applyNumberFormat="1" applyFont="1">
      <alignment/>
      <protection/>
    </xf>
    <xf numFmtId="49" fontId="28" fillId="0" borderId="0" xfId="0" applyNumberFormat="1" applyFont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28" fillId="0" borderId="112" xfId="0" applyFont="1" applyBorder="1" applyAlignment="1" applyProtection="1">
      <alignment horizontal="center"/>
      <protection/>
    </xf>
    <xf numFmtId="0" fontId="28" fillId="0" borderId="113" xfId="0" applyFont="1" applyBorder="1" applyAlignment="1" applyProtection="1">
      <alignment horizontal="center"/>
      <protection/>
    </xf>
    <xf numFmtId="0" fontId="28" fillId="0" borderId="114" xfId="0" applyFont="1" applyBorder="1" applyAlignment="1" applyProtection="1">
      <alignment horizontal="centerContinuous"/>
      <protection/>
    </xf>
    <xf numFmtId="0" fontId="28" fillId="0" borderId="115" xfId="0" applyFont="1" applyBorder="1" applyAlignment="1" applyProtection="1">
      <alignment horizontal="centerContinuous"/>
      <protection/>
    </xf>
    <xf numFmtId="0" fontId="28" fillId="0" borderId="116" xfId="0" applyFont="1" applyBorder="1" applyAlignment="1" applyProtection="1">
      <alignment horizontal="centerContinuous"/>
      <protection/>
    </xf>
    <xf numFmtId="0" fontId="28" fillId="0" borderId="117" xfId="0" applyFont="1" applyBorder="1" applyAlignment="1" applyProtection="1">
      <alignment horizontal="center"/>
      <protection/>
    </xf>
    <xf numFmtId="0" fontId="28" fillId="0" borderId="112" xfId="0" applyNumberFormat="1" applyFont="1" applyBorder="1" applyAlignment="1" applyProtection="1">
      <alignment horizontal="center"/>
      <protection/>
    </xf>
    <xf numFmtId="0" fontId="28" fillId="0" borderId="113" xfId="0" applyNumberFormat="1" applyFont="1" applyBorder="1" applyAlignment="1" applyProtection="1">
      <alignment horizontal="center"/>
      <protection/>
    </xf>
    <xf numFmtId="0" fontId="28" fillId="0" borderId="118" xfId="0" applyNumberFormat="1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8" fillId="0" borderId="119" xfId="0" applyFont="1" applyBorder="1" applyAlignment="1" applyProtection="1">
      <alignment horizontal="center"/>
      <protection/>
    </xf>
    <xf numFmtId="0" fontId="28" fillId="0" borderId="120" xfId="0" applyFont="1" applyBorder="1" applyAlignment="1" applyProtection="1">
      <alignment horizontal="center"/>
      <protection/>
    </xf>
    <xf numFmtId="0" fontId="28" fillId="0" borderId="120" xfId="0" applyFont="1" applyBorder="1" applyAlignment="1" applyProtection="1">
      <alignment horizontal="center" vertical="center"/>
      <protection/>
    </xf>
    <xf numFmtId="0" fontId="28" fillId="0" borderId="121" xfId="0" applyFont="1" applyBorder="1" applyAlignment="1" applyProtection="1">
      <alignment horizontal="center"/>
      <protection/>
    </xf>
    <xf numFmtId="0" fontId="28" fillId="0" borderId="122" xfId="0" applyFont="1" applyBorder="1" applyAlignment="1" applyProtection="1">
      <alignment horizontal="center"/>
      <protection/>
    </xf>
    <xf numFmtId="0" fontId="28" fillId="0" borderId="119" xfId="0" applyNumberFormat="1" applyFont="1" applyBorder="1" applyAlignment="1" applyProtection="1">
      <alignment horizontal="center"/>
      <protection/>
    </xf>
    <xf numFmtId="0" fontId="28" fillId="0" borderId="120" xfId="0" applyNumberFormat="1" applyFont="1" applyBorder="1" applyAlignment="1" applyProtection="1">
      <alignment horizontal="center"/>
      <protection/>
    </xf>
    <xf numFmtId="0" fontId="28" fillId="0" borderId="123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 horizontal="right" vertical="top"/>
      <protection/>
    </xf>
    <xf numFmtId="49" fontId="28" fillId="0" borderId="0" xfId="0" applyNumberFormat="1" applyFont="1" applyAlignment="1" applyProtection="1">
      <alignment horizontal="center" vertical="top"/>
      <protection/>
    </xf>
    <xf numFmtId="49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 wrapText="1"/>
      <protection/>
    </xf>
    <xf numFmtId="178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vertical="top"/>
      <protection/>
    </xf>
    <xf numFmtId="4" fontId="28" fillId="0" borderId="0" xfId="0" applyNumberFormat="1" applyFont="1" applyAlignment="1" applyProtection="1">
      <alignment vertical="top"/>
      <protection/>
    </xf>
    <xf numFmtId="177" fontId="28" fillId="0" borderId="0" xfId="0" applyNumberFormat="1" applyFont="1" applyAlignment="1" applyProtection="1">
      <alignment vertical="top"/>
      <protection/>
    </xf>
    <xf numFmtId="0" fontId="28" fillId="0" borderId="0" xfId="0" applyFont="1" applyAlignment="1" applyProtection="1">
      <alignment horizontal="center" vertical="top"/>
      <protection/>
    </xf>
    <xf numFmtId="173" fontId="28" fillId="0" borderId="0" xfId="0" applyNumberFormat="1" applyFont="1" applyAlignment="1" applyProtection="1">
      <alignment vertical="top"/>
      <protection/>
    </xf>
    <xf numFmtId="0" fontId="27" fillId="0" borderId="0" xfId="0" applyFont="1" applyAlignment="1" applyProtection="1">
      <alignment vertical="top" wrapText="1"/>
      <protection/>
    </xf>
    <xf numFmtId="0" fontId="27" fillId="0" borderId="0" xfId="0" applyFont="1" applyAlignment="1" applyProtection="1">
      <alignment horizontal="right" vertical="top" wrapText="1"/>
      <protection/>
    </xf>
    <xf numFmtId="0" fontId="14" fillId="0" borderId="55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left" vertical="center" wrapText="1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65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left" vertical="center" wrapText="1"/>
      <protection/>
    </xf>
    <xf numFmtId="0" fontId="13" fillId="0" borderId="65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17" fontId="12" fillId="0" borderId="27" xfId="0" applyNumberFormat="1" applyFont="1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14" fillId="0" borderId="55" xfId="0" applyFont="1" applyBorder="1" applyAlignment="1" applyProtection="1">
      <alignment horizontal="lef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12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02" xfId="0" applyFont="1" applyBorder="1" applyAlignment="1" applyProtection="1">
      <alignment horizontal="center" vertical="center"/>
      <protection/>
    </xf>
    <xf numFmtId="175" fontId="24" fillId="0" borderId="125" xfId="0" applyNumberFormat="1" applyFont="1" applyFill="1" applyBorder="1" applyAlignment="1" applyProtection="1">
      <alignment horizontal="center" vertical="center"/>
      <protection/>
    </xf>
    <xf numFmtId="175" fontId="24" fillId="0" borderId="126" xfId="0" applyNumberFormat="1" applyFont="1" applyFill="1" applyBorder="1" applyAlignment="1" applyProtection="1">
      <alignment horizontal="center" vertical="center"/>
      <protection/>
    </xf>
    <xf numFmtId="0" fontId="24" fillId="0" borderId="127" xfId="0" applyFont="1" applyFill="1" applyBorder="1" applyAlignment="1" applyProtection="1">
      <alignment horizontal="left" vertical="center"/>
      <protection/>
    </xf>
    <xf numFmtId="0" fontId="24" fillId="0" borderId="128" xfId="0" applyFont="1" applyFill="1" applyBorder="1" applyAlignment="1" applyProtection="1">
      <alignment horizontal="left" vertical="center"/>
      <protection/>
    </xf>
    <xf numFmtId="175" fontId="10" fillId="0" borderId="110" xfId="0" applyNumberFormat="1" applyFont="1" applyFill="1" applyBorder="1" applyAlignment="1" applyProtection="1">
      <alignment horizontal="center" vertical="center"/>
      <protection/>
    </xf>
    <xf numFmtId="175" fontId="10" fillId="0" borderId="12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KLs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%2002%20HERN&#201;%20PRVKY,%20MOBILI&#193;R_V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%2003%20Vegeta&#269;n&#233;%20&#250;pravy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rycí list rozpočtu"/>
      <sheetName val=" SO 02 HERNÉ PRVKY, MOBILIÁR"/>
    </sheetNames>
    <sheetDataSet>
      <sheetData sheetId="1">
        <row r="13">
          <cell r="G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Krycí list rozpočtu"/>
      <sheetName val="SO 03 VEGETAČNÉ ÚPRAVY"/>
    </sheetNames>
    <sheetDataSet>
      <sheetData sheetId="1">
        <row r="13">
          <cell r="G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7" sqref="C7"/>
    </sheetView>
  </sheetViews>
  <sheetFormatPr defaultColWidth="10.5" defaultRowHeight="12" customHeight="1"/>
  <cols>
    <col min="1" max="1" width="3" style="5" customWidth="1"/>
    <col min="2" max="2" width="2.5" style="5" customWidth="1"/>
    <col min="3" max="3" width="3.83203125" style="5" customWidth="1"/>
    <col min="4" max="4" width="11.66015625" style="5" customWidth="1"/>
    <col min="5" max="5" width="14.83203125" style="5" customWidth="1"/>
    <col min="6" max="6" width="0.4921875" style="5" customWidth="1"/>
    <col min="7" max="7" width="3.16015625" style="5" customWidth="1"/>
    <col min="8" max="8" width="3" style="5" customWidth="1"/>
    <col min="9" max="9" width="12.33203125" style="5" customWidth="1"/>
    <col min="10" max="10" width="16.16015625" style="5" customWidth="1"/>
    <col min="11" max="11" width="0.65625" style="5" customWidth="1"/>
    <col min="12" max="12" width="3" style="5" customWidth="1"/>
    <col min="13" max="13" width="5.16015625" style="5" customWidth="1"/>
    <col min="14" max="14" width="9" style="5" customWidth="1"/>
    <col min="15" max="15" width="4.33203125" style="5" customWidth="1"/>
    <col min="16" max="16" width="15.33203125" style="5" customWidth="1"/>
    <col min="17" max="17" width="7.5" style="5" customWidth="1"/>
    <col min="18" max="18" width="14.5" style="5" customWidth="1"/>
    <col min="19" max="19" width="0.4921875" style="5" customWidth="1"/>
    <col min="20" max="16384" width="10.5" style="1" customWidth="1"/>
  </cols>
  <sheetData>
    <row r="1" spans="1:19" s="5" customFormat="1" ht="14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2"/>
      <c r="Q1" s="32"/>
      <c r="R1" s="32"/>
      <c r="S1" s="34"/>
    </row>
    <row r="2" spans="1:19" s="5" customFormat="1" ht="21" customHeight="1">
      <c r="A2" s="35"/>
      <c r="B2" s="36"/>
      <c r="C2" s="36"/>
      <c r="D2" s="36"/>
      <c r="E2" s="36"/>
      <c r="F2" s="36"/>
      <c r="G2" s="37" t="s">
        <v>137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</row>
    <row r="3" spans="1:19" s="5" customFormat="1" ht="12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s="5" customFormat="1" ht="9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3"/>
      <c r="Q4" s="43"/>
      <c r="R4" s="43"/>
      <c r="S4" s="45"/>
    </row>
    <row r="5" spans="1:19" s="5" customFormat="1" ht="24.75" customHeight="1">
      <c r="A5" s="46"/>
      <c r="B5" s="44" t="s">
        <v>138</v>
      </c>
      <c r="C5" s="44"/>
      <c r="D5" s="44"/>
      <c r="E5" s="574" t="s">
        <v>221</v>
      </c>
      <c r="F5" s="575"/>
      <c r="G5" s="575"/>
      <c r="H5" s="575"/>
      <c r="I5" s="575"/>
      <c r="J5" s="575"/>
      <c r="K5" s="575"/>
      <c r="L5" s="575"/>
      <c r="M5" s="576"/>
      <c r="N5" s="44"/>
      <c r="O5" s="44"/>
      <c r="P5" s="44" t="s">
        <v>139</v>
      </c>
      <c r="Q5" s="47"/>
      <c r="R5" s="48"/>
      <c r="S5" s="49"/>
    </row>
    <row r="6" spans="1:19" s="5" customFormat="1" ht="24.75" customHeight="1">
      <c r="A6" s="46"/>
      <c r="B6" s="44" t="s">
        <v>140</v>
      </c>
      <c r="C6" s="44"/>
      <c r="D6" s="44"/>
      <c r="E6" s="577" t="s">
        <v>237</v>
      </c>
      <c r="F6" s="578"/>
      <c r="G6" s="578"/>
      <c r="H6" s="578"/>
      <c r="I6" s="578"/>
      <c r="J6" s="578"/>
      <c r="K6" s="578"/>
      <c r="L6" s="578"/>
      <c r="M6" s="579"/>
      <c r="N6" s="44"/>
      <c r="O6" s="44"/>
      <c r="P6" s="44" t="s">
        <v>141</v>
      </c>
      <c r="Q6" s="50"/>
      <c r="R6" s="51"/>
      <c r="S6" s="49"/>
    </row>
    <row r="7" spans="1:19" s="5" customFormat="1" ht="24.75" customHeight="1" thickBot="1">
      <c r="A7" s="46"/>
      <c r="B7" s="44"/>
      <c r="C7" s="44"/>
      <c r="D7" s="44"/>
      <c r="E7" s="580" t="s">
        <v>142</v>
      </c>
      <c r="F7" s="581"/>
      <c r="G7" s="581"/>
      <c r="H7" s="581"/>
      <c r="I7" s="581"/>
      <c r="J7" s="581"/>
      <c r="K7" s="581"/>
      <c r="L7" s="581"/>
      <c r="M7" s="582"/>
      <c r="N7" s="44"/>
      <c r="O7" s="44"/>
      <c r="P7" s="44" t="s">
        <v>143</v>
      </c>
      <c r="Q7" s="52" t="s">
        <v>144</v>
      </c>
      <c r="R7" s="53"/>
      <c r="S7" s="49"/>
    </row>
    <row r="8" spans="1:19" s="5" customFormat="1" ht="24.75" customHeight="1" thickBot="1">
      <c r="A8" s="46"/>
      <c r="B8" s="583"/>
      <c r="C8" s="583"/>
      <c r="D8" s="58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 t="s">
        <v>145</v>
      </c>
      <c r="Q8" s="44" t="s">
        <v>146</v>
      </c>
      <c r="R8" s="44"/>
      <c r="S8" s="49"/>
    </row>
    <row r="9" spans="1:19" s="5" customFormat="1" ht="24.75" customHeight="1" thickBot="1">
      <c r="A9" s="46"/>
      <c r="B9" s="44" t="s">
        <v>147</v>
      </c>
      <c r="C9" s="44"/>
      <c r="D9" s="44"/>
      <c r="E9" s="584" t="s">
        <v>227</v>
      </c>
      <c r="F9" s="585"/>
      <c r="G9" s="585"/>
      <c r="H9" s="585"/>
      <c r="I9" s="585"/>
      <c r="J9" s="585"/>
      <c r="K9" s="585"/>
      <c r="L9" s="585"/>
      <c r="M9" s="586"/>
      <c r="N9" s="44"/>
      <c r="O9" s="44"/>
      <c r="P9" s="54"/>
      <c r="Q9" s="55"/>
      <c r="R9" s="56"/>
      <c r="S9" s="49"/>
    </row>
    <row r="10" spans="1:19" s="5" customFormat="1" ht="24.75" customHeight="1" thickBot="1">
      <c r="A10" s="46"/>
      <c r="B10" s="44" t="s">
        <v>148</v>
      </c>
      <c r="C10" s="44"/>
      <c r="D10" s="44"/>
      <c r="E10" s="562" t="s">
        <v>223</v>
      </c>
      <c r="F10" s="563"/>
      <c r="G10" s="563"/>
      <c r="H10" s="563"/>
      <c r="I10" s="563"/>
      <c r="J10" s="563"/>
      <c r="K10" s="563"/>
      <c r="L10" s="563"/>
      <c r="M10" s="564"/>
      <c r="N10" s="44"/>
      <c r="O10" s="44"/>
      <c r="P10" s="54"/>
      <c r="Q10" s="55"/>
      <c r="R10" s="56"/>
      <c r="S10" s="49"/>
    </row>
    <row r="11" spans="1:19" s="5" customFormat="1" ht="24.75" customHeight="1" thickBot="1">
      <c r="A11" s="46"/>
      <c r="B11" s="44" t="s">
        <v>149</v>
      </c>
      <c r="C11" s="44"/>
      <c r="D11" s="44"/>
      <c r="E11" s="562" t="s">
        <v>142</v>
      </c>
      <c r="F11" s="563"/>
      <c r="G11" s="563"/>
      <c r="H11" s="563"/>
      <c r="I11" s="563"/>
      <c r="J11" s="563"/>
      <c r="K11" s="563"/>
      <c r="L11" s="563"/>
      <c r="M11" s="564"/>
      <c r="N11" s="44"/>
      <c r="O11" s="44"/>
      <c r="P11" s="54"/>
      <c r="Q11" s="55"/>
      <c r="R11" s="56"/>
      <c r="S11" s="49"/>
    </row>
    <row r="12" spans="1:19" s="5" customFormat="1" ht="21.75" customHeight="1" thickBot="1">
      <c r="A12" s="57"/>
      <c r="B12" s="565" t="s">
        <v>150</v>
      </c>
      <c r="C12" s="565"/>
      <c r="D12" s="565"/>
      <c r="E12" s="566" t="s">
        <v>225</v>
      </c>
      <c r="F12" s="567"/>
      <c r="G12" s="567"/>
      <c r="H12" s="567"/>
      <c r="I12" s="567"/>
      <c r="J12" s="567"/>
      <c r="K12" s="567"/>
      <c r="L12" s="567"/>
      <c r="M12" s="568"/>
      <c r="N12" s="58"/>
      <c r="O12" s="58"/>
      <c r="P12" s="59"/>
      <c r="Q12" s="569"/>
      <c r="R12" s="570"/>
      <c r="S12" s="60"/>
    </row>
    <row r="13" spans="1:19" s="5" customFormat="1" ht="10.5" customHeight="1" thickBot="1">
      <c r="A13" s="57"/>
      <c r="B13" s="58"/>
      <c r="C13" s="58"/>
      <c r="D13" s="58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1"/>
      <c r="Q13" s="61"/>
      <c r="R13" s="58"/>
      <c r="S13" s="60"/>
    </row>
    <row r="14" spans="1:19" s="5" customFormat="1" ht="18.75" customHeight="1" thickBot="1">
      <c r="A14" s="46"/>
      <c r="B14" s="44"/>
      <c r="C14" s="44"/>
      <c r="D14" s="44"/>
      <c r="E14" s="62" t="s">
        <v>151</v>
      </c>
      <c r="F14" s="44"/>
      <c r="G14" s="58"/>
      <c r="H14" s="44" t="s">
        <v>152</v>
      </c>
      <c r="I14" s="58"/>
      <c r="J14" s="44"/>
      <c r="K14" s="44"/>
      <c r="L14" s="44"/>
      <c r="M14" s="44"/>
      <c r="N14" s="44"/>
      <c r="O14" s="44"/>
      <c r="P14" s="44" t="s">
        <v>153</v>
      </c>
      <c r="Q14" s="63"/>
      <c r="R14" s="48"/>
      <c r="S14" s="49"/>
    </row>
    <row r="15" spans="1:19" s="5" customFormat="1" ht="18.75" customHeight="1" thickBot="1">
      <c r="A15" s="46"/>
      <c r="B15" s="44"/>
      <c r="C15" s="44"/>
      <c r="D15" s="44"/>
      <c r="E15" s="59"/>
      <c r="F15" s="44"/>
      <c r="G15" s="58"/>
      <c r="H15" s="571" t="s">
        <v>226</v>
      </c>
      <c r="I15" s="572"/>
      <c r="J15" s="44"/>
      <c r="K15" s="44"/>
      <c r="L15" s="44"/>
      <c r="M15" s="44"/>
      <c r="N15" s="44"/>
      <c r="O15" s="44"/>
      <c r="P15" s="64" t="s">
        <v>154</v>
      </c>
      <c r="Q15" s="65"/>
      <c r="R15" s="53"/>
      <c r="S15" s="49"/>
    </row>
    <row r="16" spans="1:19" s="5" customFormat="1" ht="9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</row>
    <row r="17" spans="1:19" s="5" customFormat="1" ht="20.25" customHeight="1">
      <c r="A17" s="69"/>
      <c r="B17" s="70"/>
      <c r="C17" s="70"/>
      <c r="D17" s="70"/>
      <c r="E17" s="71" t="s">
        <v>155</v>
      </c>
      <c r="F17" s="70"/>
      <c r="G17" s="70"/>
      <c r="H17" s="70"/>
      <c r="I17" s="70"/>
      <c r="J17" s="70"/>
      <c r="K17" s="70"/>
      <c r="L17" s="70"/>
      <c r="M17" s="70"/>
      <c r="N17" s="70"/>
      <c r="O17" s="67"/>
      <c r="P17" s="70"/>
      <c r="Q17" s="70"/>
      <c r="R17" s="70"/>
      <c r="S17" s="72"/>
    </row>
    <row r="18" spans="1:19" s="5" customFormat="1" ht="21.75" customHeight="1">
      <c r="A18" s="73" t="s">
        <v>156</v>
      </c>
      <c r="B18" s="74"/>
      <c r="C18" s="74"/>
      <c r="D18" s="75"/>
      <c r="E18" s="76" t="s">
        <v>157</v>
      </c>
      <c r="F18" s="75"/>
      <c r="G18" s="76" t="s">
        <v>158</v>
      </c>
      <c r="H18" s="74"/>
      <c r="I18" s="75"/>
      <c r="J18" s="76" t="s">
        <v>159</v>
      </c>
      <c r="K18" s="74"/>
      <c r="L18" s="76" t="s">
        <v>160</v>
      </c>
      <c r="M18" s="74"/>
      <c r="N18" s="74"/>
      <c r="O18" s="77"/>
      <c r="P18" s="75"/>
      <c r="Q18" s="76" t="s">
        <v>161</v>
      </c>
      <c r="R18" s="74"/>
      <c r="S18" s="78"/>
    </row>
    <row r="19" spans="1:19" s="5" customFormat="1" ht="19.5" customHeight="1">
      <c r="A19" s="79"/>
      <c r="B19" s="80"/>
      <c r="C19" s="80"/>
      <c r="D19" s="81">
        <v>0</v>
      </c>
      <c r="E19" s="82">
        <v>0</v>
      </c>
      <c r="F19" s="83"/>
      <c r="G19" s="84"/>
      <c r="H19" s="80"/>
      <c r="I19" s="81">
        <v>0</v>
      </c>
      <c r="J19" s="82">
        <v>0</v>
      </c>
      <c r="K19" s="85"/>
      <c r="L19" s="84"/>
      <c r="M19" s="80"/>
      <c r="N19" s="80"/>
      <c r="O19" s="86"/>
      <c r="P19" s="81">
        <v>0</v>
      </c>
      <c r="Q19" s="84"/>
      <c r="R19" s="87">
        <v>0</v>
      </c>
      <c r="S19" s="88"/>
    </row>
    <row r="20" spans="1:19" s="5" customFormat="1" ht="20.25" customHeight="1">
      <c r="A20" s="69"/>
      <c r="B20" s="70"/>
      <c r="C20" s="70"/>
      <c r="D20" s="70"/>
      <c r="E20" s="71" t="s">
        <v>162</v>
      </c>
      <c r="F20" s="70"/>
      <c r="G20" s="70"/>
      <c r="H20" s="70"/>
      <c r="I20" s="70"/>
      <c r="J20" s="89" t="s">
        <v>163</v>
      </c>
      <c r="K20" s="70"/>
      <c r="L20" s="70"/>
      <c r="M20" s="70"/>
      <c r="N20" s="70"/>
      <c r="O20" s="67"/>
      <c r="P20" s="70"/>
      <c r="Q20" s="70"/>
      <c r="R20" s="70"/>
      <c r="S20" s="72"/>
    </row>
    <row r="21" spans="1:19" s="5" customFormat="1" ht="19.5" customHeight="1">
      <c r="A21" s="90" t="s">
        <v>164</v>
      </c>
      <c r="B21" s="91"/>
      <c r="C21" s="92" t="s">
        <v>165</v>
      </c>
      <c r="D21" s="93"/>
      <c r="E21" s="93"/>
      <c r="F21" s="94"/>
      <c r="G21" s="90" t="s">
        <v>166</v>
      </c>
      <c r="H21" s="95"/>
      <c r="I21" s="92" t="s">
        <v>167</v>
      </c>
      <c r="J21" s="93"/>
      <c r="K21" s="93"/>
      <c r="L21" s="90" t="s">
        <v>168</v>
      </c>
      <c r="M21" s="95"/>
      <c r="N21" s="92" t="s">
        <v>169</v>
      </c>
      <c r="O21" s="96"/>
      <c r="P21" s="93"/>
      <c r="Q21" s="93"/>
      <c r="R21" s="93"/>
      <c r="S21" s="94"/>
    </row>
    <row r="22" spans="1:19" s="5" customFormat="1" ht="19.5" customHeight="1">
      <c r="A22" s="97" t="s">
        <v>13</v>
      </c>
      <c r="B22" s="98" t="s">
        <v>21</v>
      </c>
      <c r="C22" s="99"/>
      <c r="D22" s="100" t="s">
        <v>170</v>
      </c>
      <c r="E22" s="101">
        <v>0</v>
      </c>
      <c r="F22" s="102"/>
      <c r="G22" s="97" t="s">
        <v>20</v>
      </c>
      <c r="H22" s="103" t="s">
        <v>171</v>
      </c>
      <c r="I22" s="104"/>
      <c r="J22" s="105">
        <v>0</v>
      </c>
      <c r="K22" s="106"/>
      <c r="L22" s="97" t="s">
        <v>172</v>
      </c>
      <c r="M22" s="107" t="s">
        <v>173</v>
      </c>
      <c r="N22" s="108"/>
      <c r="O22" s="77"/>
      <c r="P22" s="108"/>
      <c r="Q22" s="109">
        <v>0.01</v>
      </c>
      <c r="R22" s="101">
        <v>0</v>
      </c>
      <c r="S22" s="102"/>
    </row>
    <row r="23" spans="1:19" s="5" customFormat="1" ht="19.5" customHeight="1">
      <c r="A23" s="97" t="s">
        <v>14</v>
      </c>
      <c r="B23" s="110"/>
      <c r="C23" s="111"/>
      <c r="D23" s="100" t="s">
        <v>174</v>
      </c>
      <c r="E23" s="101">
        <v>0</v>
      </c>
      <c r="F23" s="102"/>
      <c r="G23" s="97" t="s">
        <v>91</v>
      </c>
      <c r="H23" s="44" t="s">
        <v>175</v>
      </c>
      <c r="I23" s="104"/>
      <c r="J23" s="105">
        <v>0</v>
      </c>
      <c r="K23" s="106"/>
      <c r="L23" s="97" t="s">
        <v>176</v>
      </c>
      <c r="M23" s="107" t="s">
        <v>177</v>
      </c>
      <c r="N23" s="108"/>
      <c r="O23" s="77"/>
      <c r="P23" s="108"/>
      <c r="Q23" s="109">
        <v>0</v>
      </c>
      <c r="R23" s="101">
        <v>0</v>
      </c>
      <c r="S23" s="102"/>
    </row>
    <row r="24" spans="1:19" s="5" customFormat="1" ht="19.5" customHeight="1">
      <c r="A24" s="97" t="s">
        <v>15</v>
      </c>
      <c r="B24" s="98" t="s">
        <v>178</v>
      </c>
      <c r="C24" s="99"/>
      <c r="D24" s="100" t="s">
        <v>170</v>
      </c>
      <c r="E24" s="101">
        <v>0</v>
      </c>
      <c r="F24" s="102"/>
      <c r="G24" s="97" t="s">
        <v>179</v>
      </c>
      <c r="H24" s="103" t="s">
        <v>180</v>
      </c>
      <c r="I24" s="104"/>
      <c r="J24" s="105">
        <v>0</v>
      </c>
      <c r="K24" s="106"/>
      <c r="L24" s="97" t="s">
        <v>181</v>
      </c>
      <c r="M24" s="107" t="s">
        <v>182</v>
      </c>
      <c r="N24" s="108"/>
      <c r="O24" s="77"/>
      <c r="P24" s="108"/>
      <c r="Q24" s="109"/>
      <c r="R24" s="101">
        <v>0</v>
      </c>
      <c r="S24" s="102"/>
    </row>
    <row r="25" spans="1:19" s="5" customFormat="1" ht="19.5" customHeight="1">
      <c r="A25" s="97" t="s">
        <v>16</v>
      </c>
      <c r="B25" s="110"/>
      <c r="C25" s="111"/>
      <c r="D25" s="100" t="s">
        <v>174</v>
      </c>
      <c r="E25" s="101">
        <v>0</v>
      </c>
      <c r="F25" s="102"/>
      <c r="G25" s="97" t="s">
        <v>183</v>
      </c>
      <c r="H25" s="103"/>
      <c r="I25" s="104"/>
      <c r="J25" s="105">
        <v>0</v>
      </c>
      <c r="K25" s="106"/>
      <c r="L25" s="97" t="s">
        <v>184</v>
      </c>
      <c r="M25" s="107" t="s">
        <v>185</v>
      </c>
      <c r="N25" s="108"/>
      <c r="O25" s="77"/>
      <c r="P25" s="108"/>
      <c r="Q25" s="109"/>
      <c r="R25" s="101">
        <v>0</v>
      </c>
      <c r="S25" s="102"/>
    </row>
    <row r="26" spans="1:19" s="5" customFormat="1" ht="19.5" customHeight="1">
      <c r="A26" s="97" t="s">
        <v>17</v>
      </c>
      <c r="B26" s="98" t="s">
        <v>186</v>
      </c>
      <c r="C26" s="99"/>
      <c r="D26" s="100" t="s">
        <v>170</v>
      </c>
      <c r="E26" s="101">
        <v>0</v>
      </c>
      <c r="F26" s="102"/>
      <c r="G26" s="112"/>
      <c r="H26" s="108"/>
      <c r="I26" s="104"/>
      <c r="J26" s="105"/>
      <c r="K26" s="106"/>
      <c r="L26" s="97" t="s">
        <v>187</v>
      </c>
      <c r="M26" s="107" t="s">
        <v>188</v>
      </c>
      <c r="N26" s="108"/>
      <c r="O26" s="77"/>
      <c r="P26" s="108"/>
      <c r="Q26" s="109">
        <v>0.015</v>
      </c>
      <c r="R26" s="101">
        <v>0</v>
      </c>
      <c r="S26" s="102"/>
    </row>
    <row r="27" spans="1:19" s="5" customFormat="1" ht="19.5" customHeight="1">
      <c r="A27" s="97" t="s">
        <v>18</v>
      </c>
      <c r="B27" s="110"/>
      <c r="C27" s="111"/>
      <c r="D27" s="100" t="s">
        <v>174</v>
      </c>
      <c r="E27" s="101">
        <v>0</v>
      </c>
      <c r="F27" s="102"/>
      <c r="G27" s="112"/>
      <c r="H27" s="108"/>
      <c r="I27" s="104"/>
      <c r="J27" s="105"/>
      <c r="K27" s="106"/>
      <c r="L27" s="97" t="s">
        <v>189</v>
      </c>
      <c r="M27" s="103" t="s">
        <v>190</v>
      </c>
      <c r="N27" s="108"/>
      <c r="O27" s="77"/>
      <c r="P27" s="108"/>
      <c r="Q27" s="104"/>
      <c r="R27" s="101">
        <v>0</v>
      </c>
      <c r="S27" s="102"/>
    </row>
    <row r="28" spans="1:19" s="5" customFormat="1" ht="19.5" customHeight="1">
      <c r="A28" s="97" t="s">
        <v>19</v>
      </c>
      <c r="B28" s="573" t="s">
        <v>191</v>
      </c>
      <c r="C28" s="573"/>
      <c r="D28" s="573"/>
      <c r="E28" s="113">
        <f>SUM(E22:E27)</f>
        <v>0</v>
      </c>
      <c r="F28" s="72"/>
      <c r="G28" s="97" t="s">
        <v>192</v>
      </c>
      <c r="H28" s="114" t="s">
        <v>193</v>
      </c>
      <c r="I28" s="104"/>
      <c r="J28" s="115"/>
      <c r="K28" s="116"/>
      <c r="L28" s="97" t="s">
        <v>194</v>
      </c>
      <c r="M28" s="114" t="s">
        <v>195</v>
      </c>
      <c r="N28" s="108"/>
      <c r="O28" s="77"/>
      <c r="P28" s="108"/>
      <c r="Q28" s="104"/>
      <c r="R28" s="113">
        <v>0</v>
      </c>
      <c r="S28" s="72"/>
    </row>
    <row r="29" spans="1:19" s="5" customFormat="1" ht="19.5" customHeight="1">
      <c r="A29" s="117" t="s">
        <v>196</v>
      </c>
      <c r="B29" s="118" t="s">
        <v>197</v>
      </c>
      <c r="C29" s="119"/>
      <c r="D29" s="120"/>
      <c r="E29" s="121">
        <v>0</v>
      </c>
      <c r="F29" s="68"/>
      <c r="G29" s="117" t="s">
        <v>198</v>
      </c>
      <c r="H29" s="118" t="s">
        <v>199</v>
      </c>
      <c r="I29" s="120"/>
      <c r="J29" s="122">
        <v>0</v>
      </c>
      <c r="K29" s="123"/>
      <c r="L29" s="117" t="s">
        <v>200</v>
      </c>
      <c r="M29" s="118" t="s">
        <v>201</v>
      </c>
      <c r="N29" s="119"/>
      <c r="O29" s="67"/>
      <c r="P29" s="119"/>
      <c r="Q29" s="120"/>
      <c r="R29" s="121">
        <v>0</v>
      </c>
      <c r="S29" s="68"/>
    </row>
    <row r="30" spans="1:19" s="5" customFormat="1" ht="19.5" customHeight="1">
      <c r="A30" s="124" t="s">
        <v>148</v>
      </c>
      <c r="B30" s="43"/>
      <c r="C30" s="43"/>
      <c r="D30" s="43"/>
      <c r="E30" s="43"/>
      <c r="F30" s="125"/>
      <c r="G30" s="126"/>
      <c r="H30" s="43"/>
      <c r="I30" s="43"/>
      <c r="J30" s="43"/>
      <c r="K30" s="43"/>
      <c r="L30" s="90" t="s">
        <v>202</v>
      </c>
      <c r="M30" s="75"/>
      <c r="N30" s="92" t="s">
        <v>203</v>
      </c>
      <c r="O30" s="96"/>
      <c r="P30" s="74"/>
      <c r="Q30" s="74"/>
      <c r="R30" s="74"/>
      <c r="S30" s="78"/>
    </row>
    <row r="31" spans="1:19" s="5" customFormat="1" ht="19.5" customHeight="1">
      <c r="A31" s="46"/>
      <c r="B31" s="44"/>
      <c r="C31" s="44"/>
      <c r="D31" s="44"/>
      <c r="E31" s="44"/>
      <c r="F31" s="127"/>
      <c r="G31" s="128"/>
      <c r="H31" s="44"/>
      <c r="I31" s="44"/>
      <c r="J31" s="44"/>
      <c r="K31" s="44"/>
      <c r="L31" s="97" t="s">
        <v>204</v>
      </c>
      <c r="M31" s="103" t="s">
        <v>205</v>
      </c>
      <c r="N31" s="108"/>
      <c r="O31" s="77"/>
      <c r="P31" s="108"/>
      <c r="Q31" s="104"/>
      <c r="R31" s="113">
        <f>E28</f>
        <v>0</v>
      </c>
      <c r="S31" s="72"/>
    </row>
    <row r="32" spans="1:19" s="5" customFormat="1" ht="19.5" customHeight="1" thickBot="1">
      <c r="A32" s="129" t="s">
        <v>206</v>
      </c>
      <c r="B32" s="77"/>
      <c r="C32" s="77"/>
      <c r="D32" s="77"/>
      <c r="E32" s="77"/>
      <c r="F32" s="111"/>
      <c r="G32" s="130" t="s">
        <v>207</v>
      </c>
      <c r="H32" s="77"/>
      <c r="I32" s="77"/>
      <c r="J32" s="77"/>
      <c r="K32" s="77"/>
      <c r="L32" s="97" t="s">
        <v>208</v>
      </c>
      <c r="M32" s="107" t="s">
        <v>209</v>
      </c>
      <c r="N32" s="131">
        <v>20</v>
      </c>
      <c r="O32" s="132" t="s">
        <v>210</v>
      </c>
      <c r="P32" s="133"/>
      <c r="Q32" s="104"/>
      <c r="R32" s="134">
        <f>R34-R31</f>
        <v>0</v>
      </c>
      <c r="S32" s="135"/>
    </row>
    <row r="33" spans="1:19" s="5" customFormat="1" ht="12.75" customHeight="1" hidden="1">
      <c r="A33" s="136"/>
      <c r="B33" s="137"/>
      <c r="C33" s="137"/>
      <c r="D33" s="137"/>
      <c r="E33" s="137"/>
      <c r="F33" s="99"/>
      <c r="G33" s="138"/>
      <c r="H33" s="137"/>
      <c r="I33" s="137"/>
      <c r="J33" s="137"/>
      <c r="K33" s="137"/>
      <c r="L33" s="139"/>
      <c r="M33" s="140"/>
      <c r="N33" s="141"/>
      <c r="O33" s="142"/>
      <c r="P33" s="143"/>
      <c r="Q33" s="141"/>
      <c r="R33" s="144"/>
      <c r="S33" s="102"/>
    </row>
    <row r="34" spans="1:19" s="5" customFormat="1" ht="35.25" customHeight="1" thickBot="1">
      <c r="A34" s="145" t="s">
        <v>147</v>
      </c>
      <c r="B34" s="146"/>
      <c r="C34" s="146"/>
      <c r="D34" s="146"/>
      <c r="E34" s="44"/>
      <c r="F34" s="127"/>
      <c r="G34" s="128"/>
      <c r="H34" s="44"/>
      <c r="I34" s="44"/>
      <c r="J34" s="44"/>
      <c r="K34" s="44"/>
      <c r="L34" s="117" t="s">
        <v>211</v>
      </c>
      <c r="M34" s="560" t="s">
        <v>212</v>
      </c>
      <c r="N34" s="561"/>
      <c r="O34" s="561"/>
      <c r="P34" s="561"/>
      <c r="Q34" s="120"/>
      <c r="R34" s="147">
        <f>R31*1.2</f>
        <v>0</v>
      </c>
      <c r="S34" s="56"/>
    </row>
    <row r="35" spans="1:19" s="5" customFormat="1" ht="33" customHeight="1">
      <c r="A35" s="129" t="s">
        <v>206</v>
      </c>
      <c r="B35" s="77"/>
      <c r="C35" s="77"/>
      <c r="D35" s="77"/>
      <c r="E35" s="77"/>
      <c r="F35" s="111"/>
      <c r="G35" s="130" t="s">
        <v>207</v>
      </c>
      <c r="H35" s="77"/>
      <c r="I35" s="77"/>
      <c r="J35" s="77"/>
      <c r="K35" s="77"/>
      <c r="L35" s="90" t="s">
        <v>213</v>
      </c>
      <c r="M35" s="75"/>
      <c r="N35" s="92" t="s">
        <v>214</v>
      </c>
      <c r="O35" s="96"/>
      <c r="P35" s="74"/>
      <c r="Q35" s="74"/>
      <c r="R35" s="148"/>
      <c r="S35" s="78"/>
    </row>
    <row r="36" spans="1:19" s="5" customFormat="1" ht="20.25" customHeight="1">
      <c r="A36" s="149" t="s">
        <v>149</v>
      </c>
      <c r="B36" s="137"/>
      <c r="C36" s="137"/>
      <c r="D36" s="137"/>
      <c r="E36" s="137"/>
      <c r="F36" s="99"/>
      <c r="G36" s="150"/>
      <c r="H36" s="137"/>
      <c r="I36" s="137"/>
      <c r="J36" s="137"/>
      <c r="K36" s="137"/>
      <c r="L36" s="97" t="s">
        <v>215</v>
      </c>
      <c r="M36" s="103" t="s">
        <v>216</v>
      </c>
      <c r="N36" s="108"/>
      <c r="O36" s="77"/>
      <c r="P36" s="108"/>
      <c r="Q36" s="104"/>
      <c r="R36" s="101">
        <v>0</v>
      </c>
      <c r="S36" s="102"/>
    </row>
    <row r="37" spans="1:19" s="5" customFormat="1" ht="19.5" customHeight="1">
      <c r="A37" s="46"/>
      <c r="B37" s="44"/>
      <c r="C37" s="44"/>
      <c r="D37" s="44"/>
      <c r="E37" s="44"/>
      <c r="F37" s="127"/>
      <c r="G37" s="151"/>
      <c r="H37" s="44"/>
      <c r="I37" s="44"/>
      <c r="J37" s="44"/>
      <c r="K37" s="44"/>
      <c r="L37" s="97" t="s">
        <v>217</v>
      </c>
      <c r="M37" s="103" t="s">
        <v>218</v>
      </c>
      <c r="N37" s="108"/>
      <c r="O37" s="77"/>
      <c r="P37" s="108"/>
      <c r="Q37" s="104"/>
      <c r="R37" s="101">
        <v>0</v>
      </c>
      <c r="S37" s="102"/>
    </row>
    <row r="38" spans="1:19" s="5" customFormat="1" ht="19.5" customHeight="1" thickBot="1">
      <c r="A38" s="152" t="s">
        <v>206</v>
      </c>
      <c r="B38" s="67"/>
      <c r="C38" s="67"/>
      <c r="D38" s="67"/>
      <c r="E38" s="67"/>
      <c r="F38" s="153"/>
      <c r="G38" s="154" t="s">
        <v>207</v>
      </c>
      <c r="H38" s="67"/>
      <c r="I38" s="67"/>
      <c r="J38" s="67"/>
      <c r="K38" s="67"/>
      <c r="L38" s="117" t="s">
        <v>219</v>
      </c>
      <c r="M38" s="118" t="s">
        <v>220</v>
      </c>
      <c r="N38" s="119"/>
      <c r="O38" s="155"/>
      <c r="P38" s="119"/>
      <c r="Q38" s="120"/>
      <c r="R38" s="82">
        <v>0</v>
      </c>
      <c r="S38" s="156"/>
    </row>
  </sheetData>
  <sheetProtection/>
  <mergeCells count="13">
    <mergeCell ref="E5:M5"/>
    <mergeCell ref="E6:M6"/>
    <mergeCell ref="E7:M7"/>
    <mergeCell ref="B8:D8"/>
    <mergeCell ref="E9:M9"/>
    <mergeCell ref="E10:M10"/>
    <mergeCell ref="M34:P34"/>
    <mergeCell ref="E11:M11"/>
    <mergeCell ref="B12:D12"/>
    <mergeCell ref="E12:M12"/>
    <mergeCell ref="Q12:R12"/>
    <mergeCell ref="H15:I15"/>
    <mergeCell ref="B28:D28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1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1"/>
  <sheetViews>
    <sheetView zoomScalePageLayoutView="0" workbookViewId="0" topLeftCell="A1">
      <selection activeCell="Z27" sqref="Z27:Z28"/>
    </sheetView>
  </sheetViews>
  <sheetFormatPr defaultColWidth="9.33203125" defaultRowHeight="10.5"/>
  <cols>
    <col min="1" max="1" width="4.83203125" style="548" customWidth="1"/>
    <col min="2" max="2" width="5.83203125" style="549" customWidth="1"/>
    <col min="3" max="3" width="15.16015625" style="550" customWidth="1"/>
    <col min="4" max="4" width="41.66015625" style="551" customWidth="1"/>
    <col min="5" max="5" width="12.5" style="552" customWidth="1"/>
    <col min="6" max="6" width="6.16015625" style="553" customWidth="1"/>
    <col min="7" max="7" width="11.33203125" style="554" customWidth="1"/>
    <col min="8" max="9" width="11.33203125" style="554" hidden="1" customWidth="1"/>
    <col min="10" max="10" width="12.5" style="554" customWidth="1"/>
    <col min="11" max="11" width="8.66015625" style="555" hidden="1" customWidth="1"/>
    <col min="12" max="12" width="9.66015625" style="555" hidden="1" customWidth="1"/>
    <col min="13" max="13" width="10.66015625" style="552" hidden="1" customWidth="1"/>
    <col min="14" max="14" width="8.16015625" style="552" hidden="1" customWidth="1"/>
    <col min="15" max="15" width="4.16015625" style="553" customWidth="1"/>
    <col min="16" max="16" width="14.83203125" style="553" hidden="1" customWidth="1"/>
    <col min="17" max="19" width="15.5" style="552" hidden="1" customWidth="1"/>
    <col min="20" max="20" width="12.33203125" style="556" hidden="1" customWidth="1"/>
    <col min="21" max="21" width="12" style="556" hidden="1" customWidth="1"/>
    <col min="22" max="22" width="6.66015625" style="556" hidden="1" customWidth="1"/>
    <col min="23" max="23" width="9.33203125" style="557" customWidth="1"/>
    <col min="24" max="25" width="6.66015625" style="553" customWidth="1"/>
    <col min="26" max="26" width="7.66015625" style="553" customWidth="1"/>
    <col min="27" max="27" width="29" style="553" customWidth="1"/>
    <col min="28" max="28" width="5" style="553" customWidth="1"/>
    <col min="29" max="29" width="9.66015625" style="553" customWidth="1"/>
    <col min="30" max="30" width="10.16015625" style="553" customWidth="1"/>
    <col min="31" max="34" width="9.33203125" style="553" customWidth="1"/>
    <col min="35" max="16384" width="9.33203125" style="519" customWidth="1"/>
  </cols>
  <sheetData>
    <row r="1" spans="1:34" ht="12.75">
      <c r="A1" s="518" t="s">
        <v>579</v>
      </c>
      <c r="B1" s="519"/>
      <c r="C1" s="519" t="s">
        <v>580</v>
      </c>
      <c r="D1" s="519"/>
      <c r="E1" s="518" t="s">
        <v>581</v>
      </c>
      <c r="F1" s="519"/>
      <c r="G1" s="520"/>
      <c r="H1" s="519"/>
      <c r="I1" s="519"/>
      <c r="J1" s="520"/>
      <c r="K1" s="521"/>
      <c r="L1" s="519"/>
      <c r="M1" s="519"/>
      <c r="N1" s="519"/>
      <c r="O1" s="519"/>
      <c r="P1" s="519"/>
      <c r="Q1" s="522"/>
      <c r="R1" s="522"/>
      <c r="S1" s="522"/>
      <c r="T1" s="519"/>
      <c r="U1" s="519"/>
      <c r="V1" s="519"/>
      <c r="W1" s="519"/>
      <c r="X1" s="519"/>
      <c r="Y1" s="519"/>
      <c r="Z1" s="523"/>
      <c r="AA1" s="523"/>
      <c r="AB1" s="523"/>
      <c r="AC1" s="523"/>
      <c r="AD1" s="523"/>
      <c r="AE1" s="519"/>
      <c r="AF1" s="519"/>
      <c r="AG1" s="519"/>
      <c r="AH1" s="519"/>
    </row>
    <row r="2" spans="1:34" ht="12.75">
      <c r="A2" s="518" t="s">
        <v>582</v>
      </c>
      <c r="B2" s="519"/>
      <c r="C2" s="519" t="s">
        <v>583</v>
      </c>
      <c r="D2" s="519"/>
      <c r="E2" s="518" t="s">
        <v>584</v>
      </c>
      <c r="F2" s="519"/>
      <c r="G2" s="520"/>
      <c r="H2" s="524"/>
      <c r="I2" s="519"/>
      <c r="J2" s="520"/>
      <c r="K2" s="521"/>
      <c r="L2" s="519"/>
      <c r="M2" s="519"/>
      <c r="N2" s="519"/>
      <c r="O2" s="519"/>
      <c r="P2" s="519"/>
      <c r="Q2" s="522"/>
      <c r="R2" s="522"/>
      <c r="S2" s="522"/>
      <c r="T2" s="519"/>
      <c r="U2" s="519"/>
      <c r="V2" s="519"/>
      <c r="W2" s="519"/>
      <c r="X2" s="519"/>
      <c r="Y2" s="519"/>
      <c r="Z2" s="523"/>
      <c r="AA2" s="525"/>
      <c r="AB2" s="525"/>
      <c r="AC2" s="525"/>
      <c r="AD2" s="526"/>
      <c r="AE2" s="519"/>
      <c r="AF2" s="519"/>
      <c r="AG2" s="519"/>
      <c r="AH2" s="519"/>
    </row>
    <row r="3" spans="1:34" ht="12.75">
      <c r="A3" s="518" t="s">
        <v>585</v>
      </c>
      <c r="B3" s="519"/>
      <c r="C3" s="519"/>
      <c r="D3" s="519"/>
      <c r="E3" s="518" t="s">
        <v>586</v>
      </c>
      <c r="F3" s="519"/>
      <c r="G3" s="520"/>
      <c r="H3" s="519"/>
      <c r="I3" s="519"/>
      <c r="J3" s="520"/>
      <c r="K3" s="521"/>
      <c r="L3" s="519"/>
      <c r="M3" s="519"/>
      <c r="N3" s="519"/>
      <c r="O3" s="519"/>
      <c r="P3" s="519"/>
      <c r="Q3" s="522"/>
      <c r="R3" s="522"/>
      <c r="S3" s="522"/>
      <c r="T3" s="519"/>
      <c r="U3" s="519"/>
      <c r="V3" s="519"/>
      <c r="W3" s="519"/>
      <c r="X3" s="519"/>
      <c r="Y3" s="519"/>
      <c r="Z3" s="523"/>
      <c r="AA3" s="525"/>
      <c r="AB3" s="525"/>
      <c r="AC3" s="525"/>
      <c r="AD3" s="526"/>
      <c r="AE3" s="519"/>
      <c r="AF3" s="519"/>
      <c r="AG3" s="519"/>
      <c r="AH3" s="519"/>
    </row>
    <row r="4" spans="1:34" ht="12.75">
      <c r="A4" s="519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22"/>
      <c r="R4" s="522"/>
      <c r="S4" s="522"/>
      <c r="T4" s="519"/>
      <c r="U4" s="519"/>
      <c r="V4" s="519"/>
      <c r="W4" s="519"/>
      <c r="X4" s="519"/>
      <c r="Y4" s="519"/>
      <c r="Z4" s="523"/>
      <c r="AA4" s="525"/>
      <c r="AB4" s="525"/>
      <c r="AC4" s="525"/>
      <c r="AD4" s="526"/>
      <c r="AE4" s="519"/>
      <c r="AF4" s="519"/>
      <c r="AG4" s="519"/>
      <c r="AH4" s="519"/>
    </row>
    <row r="5" spans="1:34" ht="12.75">
      <c r="A5" s="518" t="s">
        <v>587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22"/>
      <c r="R5" s="522"/>
      <c r="S5" s="522"/>
      <c r="T5" s="519"/>
      <c r="U5" s="519"/>
      <c r="V5" s="519"/>
      <c r="W5" s="519"/>
      <c r="X5" s="519"/>
      <c r="Y5" s="519"/>
      <c r="Z5" s="523"/>
      <c r="AA5" s="525"/>
      <c r="AB5" s="525"/>
      <c r="AC5" s="525"/>
      <c r="AD5" s="526"/>
      <c r="AE5" s="519"/>
      <c r="AF5" s="519"/>
      <c r="AG5" s="519"/>
      <c r="AH5" s="519"/>
    </row>
    <row r="6" spans="1:34" ht="12.75">
      <c r="A6" s="518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22"/>
      <c r="R6" s="522"/>
      <c r="S6" s="522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</row>
    <row r="7" spans="1:34" ht="12.75">
      <c r="A7" s="518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22"/>
      <c r="R7" s="522"/>
      <c r="S7" s="522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</row>
    <row r="8" spans="1:34" ht="14.25" thickBot="1">
      <c r="A8" s="519" t="s">
        <v>583</v>
      </c>
      <c r="B8" s="527"/>
      <c r="C8" s="524"/>
      <c r="D8" s="528" t="str">
        <f>CONCATENATE(AA2," ",AB2," ",AC2," ",AD2)</f>
        <v>   </v>
      </c>
      <c r="E8" s="522"/>
      <c r="F8" s="519"/>
      <c r="G8" s="520"/>
      <c r="H8" s="520"/>
      <c r="I8" s="520"/>
      <c r="J8" s="520"/>
      <c r="K8" s="521"/>
      <c r="L8" s="521"/>
      <c r="M8" s="522"/>
      <c r="N8" s="522"/>
      <c r="O8" s="519"/>
      <c r="P8" s="519"/>
      <c r="Q8" s="522"/>
      <c r="R8" s="522"/>
      <c r="S8" s="522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</row>
    <row r="9" spans="1:34" ht="13.5" thickTop="1">
      <c r="A9" s="529" t="s">
        <v>588</v>
      </c>
      <c r="B9" s="530" t="s">
        <v>589</v>
      </c>
      <c r="C9" s="530" t="s">
        <v>6</v>
      </c>
      <c r="D9" s="530" t="s">
        <v>590</v>
      </c>
      <c r="E9" s="530" t="s">
        <v>591</v>
      </c>
      <c r="F9" s="530" t="s">
        <v>592</v>
      </c>
      <c r="G9" s="530" t="s">
        <v>593</v>
      </c>
      <c r="H9" s="530" t="s">
        <v>594</v>
      </c>
      <c r="I9" s="530" t="s">
        <v>595</v>
      </c>
      <c r="J9" s="530" t="s">
        <v>596</v>
      </c>
      <c r="K9" s="531" t="s">
        <v>597</v>
      </c>
      <c r="L9" s="532"/>
      <c r="M9" s="533" t="s">
        <v>598</v>
      </c>
      <c r="N9" s="532"/>
      <c r="O9" s="534" t="s">
        <v>209</v>
      </c>
      <c r="P9" s="535" t="s">
        <v>599</v>
      </c>
      <c r="Q9" s="536" t="s">
        <v>591</v>
      </c>
      <c r="R9" s="536" t="s">
        <v>591</v>
      </c>
      <c r="S9" s="537" t="s">
        <v>591</v>
      </c>
      <c r="T9" s="538" t="s">
        <v>600</v>
      </c>
      <c r="U9" s="538" t="s">
        <v>601</v>
      </c>
      <c r="V9" s="538" t="s">
        <v>602</v>
      </c>
      <c r="W9" s="539"/>
      <c r="X9" s="539"/>
      <c r="Y9" s="539"/>
      <c r="Z9" s="519"/>
      <c r="AA9" s="519"/>
      <c r="AB9" s="519"/>
      <c r="AC9" s="519"/>
      <c r="AD9" s="519"/>
      <c r="AE9" s="519"/>
      <c r="AF9" s="519"/>
      <c r="AG9" s="519"/>
      <c r="AH9" s="519"/>
    </row>
    <row r="10" spans="1:34" ht="13.5" thickBot="1">
      <c r="A10" s="540" t="s">
        <v>603</v>
      </c>
      <c r="B10" s="541" t="s">
        <v>604</v>
      </c>
      <c r="C10" s="542"/>
      <c r="D10" s="541" t="s">
        <v>605</v>
      </c>
      <c r="E10" s="541" t="s">
        <v>606</v>
      </c>
      <c r="F10" s="541" t="s">
        <v>607</v>
      </c>
      <c r="G10" s="541" t="s">
        <v>608</v>
      </c>
      <c r="H10" s="541" t="s">
        <v>609</v>
      </c>
      <c r="I10" s="541" t="s">
        <v>610</v>
      </c>
      <c r="J10" s="541"/>
      <c r="K10" s="541" t="s">
        <v>593</v>
      </c>
      <c r="L10" s="541" t="s">
        <v>596</v>
      </c>
      <c r="M10" s="543" t="s">
        <v>593</v>
      </c>
      <c r="N10" s="541" t="s">
        <v>596</v>
      </c>
      <c r="O10" s="544" t="s">
        <v>577</v>
      </c>
      <c r="P10" s="545"/>
      <c r="Q10" s="546" t="s">
        <v>611</v>
      </c>
      <c r="R10" s="546" t="s">
        <v>612</v>
      </c>
      <c r="S10" s="547" t="s">
        <v>613</v>
      </c>
      <c r="T10" s="538" t="s">
        <v>614</v>
      </c>
      <c r="U10" s="538" t="s">
        <v>615</v>
      </c>
      <c r="V10" s="538" t="s">
        <v>616</v>
      </c>
      <c r="W10" s="53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</row>
    <row r="11" ht="13.5" thickTop="1"/>
    <row r="12" ht="12.75">
      <c r="D12" s="558" t="s">
        <v>617</v>
      </c>
    </row>
    <row r="13" ht="12.75">
      <c r="D13" s="558" t="s">
        <v>618</v>
      </c>
    </row>
    <row r="14" spans="1:22" ht="12.75">
      <c r="A14" s="548">
        <v>1</v>
      </c>
      <c r="B14" s="549" t="s">
        <v>619</v>
      </c>
      <c r="C14" s="550" t="s">
        <v>620</v>
      </c>
      <c r="D14" s="551" t="s">
        <v>621</v>
      </c>
      <c r="E14" s="552">
        <v>24</v>
      </c>
      <c r="F14" s="553" t="s">
        <v>622</v>
      </c>
      <c r="O14" s="553" t="s">
        <v>623</v>
      </c>
      <c r="P14" s="553" t="s">
        <v>624</v>
      </c>
      <c r="V14" s="556" t="s">
        <v>213</v>
      </c>
    </row>
    <row r="15" spans="1:22" ht="12.75">
      <c r="A15" s="548">
        <v>2</v>
      </c>
      <c r="B15" s="549" t="s">
        <v>625</v>
      </c>
      <c r="C15" s="550" t="s">
        <v>626</v>
      </c>
      <c r="D15" s="551" t="s">
        <v>627</v>
      </c>
      <c r="E15" s="552">
        <v>55.7</v>
      </c>
      <c r="F15" s="553" t="s">
        <v>622</v>
      </c>
      <c r="O15" s="553" t="s">
        <v>623</v>
      </c>
      <c r="P15" s="553" t="s">
        <v>624</v>
      </c>
      <c r="V15" s="556" t="s">
        <v>213</v>
      </c>
    </row>
    <row r="16" spans="1:22" ht="12.75">
      <c r="A16" s="548">
        <v>3</v>
      </c>
      <c r="B16" s="549" t="s">
        <v>625</v>
      </c>
      <c r="C16" s="550" t="s">
        <v>628</v>
      </c>
      <c r="D16" s="551" t="s">
        <v>629</v>
      </c>
      <c r="E16" s="552">
        <v>55.7</v>
      </c>
      <c r="F16" s="553" t="s">
        <v>622</v>
      </c>
      <c r="O16" s="553" t="s">
        <v>623</v>
      </c>
      <c r="P16" s="553" t="s">
        <v>624</v>
      </c>
      <c r="V16" s="556" t="s">
        <v>213</v>
      </c>
    </row>
    <row r="17" spans="1:22" ht="25.5">
      <c r="A17" s="548">
        <v>4</v>
      </c>
      <c r="B17" s="549" t="s">
        <v>625</v>
      </c>
      <c r="C17" s="550" t="s">
        <v>630</v>
      </c>
      <c r="D17" s="551" t="s">
        <v>631</v>
      </c>
      <c r="E17" s="552">
        <v>55.7</v>
      </c>
      <c r="F17" s="553" t="s">
        <v>622</v>
      </c>
      <c r="O17" s="553" t="s">
        <v>623</v>
      </c>
      <c r="P17" s="553" t="s">
        <v>624</v>
      </c>
      <c r="V17" s="556" t="s">
        <v>213</v>
      </c>
    </row>
    <row r="18" spans="1:22" ht="25.5">
      <c r="A18" s="548">
        <v>5</v>
      </c>
      <c r="B18" s="549" t="s">
        <v>625</v>
      </c>
      <c r="C18" s="550" t="s">
        <v>632</v>
      </c>
      <c r="D18" s="551" t="s">
        <v>633</v>
      </c>
      <c r="E18" s="552">
        <v>24</v>
      </c>
      <c r="F18" s="553" t="s">
        <v>622</v>
      </c>
      <c r="O18" s="553" t="s">
        <v>623</v>
      </c>
      <c r="P18" s="553" t="s">
        <v>624</v>
      </c>
      <c r="V18" s="556" t="s">
        <v>213</v>
      </c>
    </row>
    <row r="19" spans="1:22" ht="12.75">
      <c r="A19" s="548">
        <v>6</v>
      </c>
      <c r="B19" s="549" t="s">
        <v>619</v>
      </c>
      <c r="C19" s="550" t="s">
        <v>634</v>
      </c>
      <c r="D19" s="551" t="s">
        <v>635</v>
      </c>
      <c r="E19" s="552">
        <v>24</v>
      </c>
      <c r="F19" s="553" t="s">
        <v>622</v>
      </c>
      <c r="O19" s="553" t="s">
        <v>623</v>
      </c>
      <c r="P19" s="553" t="s">
        <v>624</v>
      </c>
      <c r="V19" s="556" t="s">
        <v>213</v>
      </c>
    </row>
    <row r="20" spans="1:22" ht="12.75">
      <c r="A20" s="548">
        <v>7</v>
      </c>
      <c r="B20" s="549" t="s">
        <v>619</v>
      </c>
      <c r="C20" s="550" t="s">
        <v>636</v>
      </c>
      <c r="D20" s="551" t="s">
        <v>637</v>
      </c>
      <c r="E20" s="552">
        <v>24</v>
      </c>
      <c r="F20" s="553" t="s">
        <v>622</v>
      </c>
      <c r="O20" s="553" t="s">
        <v>623</v>
      </c>
      <c r="P20" s="553" t="s">
        <v>624</v>
      </c>
      <c r="V20" s="556" t="s">
        <v>213</v>
      </c>
    </row>
    <row r="21" spans="1:22" ht="12.75">
      <c r="A21" s="548">
        <v>8</v>
      </c>
      <c r="B21" s="549" t="s">
        <v>619</v>
      </c>
      <c r="C21" s="550" t="s">
        <v>638</v>
      </c>
      <c r="D21" s="551" t="s">
        <v>639</v>
      </c>
      <c r="E21" s="552">
        <v>24</v>
      </c>
      <c r="F21" s="553" t="s">
        <v>622</v>
      </c>
      <c r="O21" s="553" t="s">
        <v>623</v>
      </c>
      <c r="P21" s="553" t="s">
        <v>624</v>
      </c>
      <c r="V21" s="556" t="s">
        <v>213</v>
      </c>
    </row>
    <row r="22" spans="4:6" ht="12.75">
      <c r="D22" s="551" t="s">
        <v>572</v>
      </c>
      <c r="E22" s="552">
        <v>24</v>
      </c>
      <c r="F22" s="553" t="s">
        <v>622</v>
      </c>
    </row>
    <row r="23" spans="1:22" ht="25.5">
      <c r="A23" s="548">
        <v>9</v>
      </c>
      <c r="B23" s="549" t="s">
        <v>619</v>
      </c>
      <c r="C23" s="550" t="s">
        <v>640</v>
      </c>
      <c r="D23" s="551" t="s">
        <v>641</v>
      </c>
      <c r="E23" s="552">
        <v>18.6</v>
      </c>
      <c r="F23" s="553" t="s">
        <v>622</v>
      </c>
      <c r="O23" s="553" t="s">
        <v>623</v>
      </c>
      <c r="P23" s="553" t="s">
        <v>624</v>
      </c>
      <c r="V23" s="556" t="s">
        <v>213</v>
      </c>
    </row>
    <row r="24" spans="1:22" ht="12.75">
      <c r="A24" s="548">
        <v>10</v>
      </c>
      <c r="B24" s="549" t="s">
        <v>619</v>
      </c>
      <c r="C24" s="550" t="s">
        <v>642</v>
      </c>
      <c r="D24" s="551" t="s">
        <v>643</v>
      </c>
      <c r="E24" s="552">
        <v>28</v>
      </c>
      <c r="F24" s="553" t="s">
        <v>622</v>
      </c>
      <c r="O24" s="553" t="s">
        <v>623</v>
      </c>
      <c r="P24" s="553" t="s">
        <v>624</v>
      </c>
      <c r="V24" s="556" t="s">
        <v>213</v>
      </c>
    </row>
    <row r="25" spans="4:5" ht="12.75">
      <c r="D25" s="559" t="s">
        <v>644</v>
      </c>
      <c r="E25" s="554"/>
    </row>
    <row r="26" ht="12.75">
      <c r="D26" s="558" t="s">
        <v>645</v>
      </c>
    </row>
    <row r="27" spans="1:22" ht="25.5">
      <c r="A27" s="548">
        <v>11</v>
      </c>
      <c r="B27" s="549" t="s">
        <v>646</v>
      </c>
      <c r="C27" s="550" t="s">
        <v>647</v>
      </c>
      <c r="D27" s="551" t="s">
        <v>648</v>
      </c>
      <c r="E27" s="552">
        <v>3.5</v>
      </c>
      <c r="F27" s="553" t="s">
        <v>622</v>
      </c>
      <c r="O27" s="553" t="s">
        <v>623</v>
      </c>
      <c r="P27" s="553" t="s">
        <v>649</v>
      </c>
      <c r="V27" s="556" t="s">
        <v>213</v>
      </c>
    </row>
    <row r="28" spans="1:22" ht="12.75">
      <c r="A28" s="548">
        <v>12</v>
      </c>
      <c r="B28" s="549" t="s">
        <v>650</v>
      </c>
      <c r="C28" s="550" t="s">
        <v>651</v>
      </c>
      <c r="D28" s="551" t="s">
        <v>652</v>
      </c>
      <c r="E28" s="552">
        <v>36</v>
      </c>
      <c r="F28" s="553" t="s">
        <v>653</v>
      </c>
      <c r="O28" s="553" t="s">
        <v>623</v>
      </c>
      <c r="P28" s="553" t="s">
        <v>649</v>
      </c>
      <c r="V28" s="556" t="s">
        <v>202</v>
      </c>
    </row>
    <row r="29" spans="1:22" ht="12.75">
      <c r="A29" s="548">
        <v>13</v>
      </c>
      <c r="B29" s="549" t="s">
        <v>650</v>
      </c>
      <c r="C29" s="550" t="s">
        <v>654</v>
      </c>
      <c r="D29" s="551" t="s">
        <v>655</v>
      </c>
      <c r="E29" s="552">
        <v>36</v>
      </c>
      <c r="F29" s="553" t="s">
        <v>653</v>
      </c>
      <c r="O29" s="553" t="s">
        <v>623</v>
      </c>
      <c r="P29" s="553" t="s">
        <v>649</v>
      </c>
      <c r="V29" s="556" t="s">
        <v>202</v>
      </c>
    </row>
    <row r="30" spans="1:22" ht="12.75">
      <c r="A30" s="548">
        <v>14</v>
      </c>
      <c r="B30" s="549" t="s">
        <v>650</v>
      </c>
      <c r="C30" s="550" t="s">
        <v>656</v>
      </c>
      <c r="D30" s="551" t="s">
        <v>657</v>
      </c>
      <c r="E30" s="552">
        <v>1</v>
      </c>
      <c r="F30" s="553" t="s">
        <v>658</v>
      </c>
      <c r="O30" s="553" t="s">
        <v>623</v>
      </c>
      <c r="P30" s="553" t="s">
        <v>649</v>
      </c>
      <c r="V30" s="556" t="s">
        <v>202</v>
      </c>
    </row>
    <row r="31" spans="1:22" ht="12.75">
      <c r="A31" s="548">
        <v>15</v>
      </c>
      <c r="B31" s="549" t="s">
        <v>650</v>
      </c>
      <c r="C31" s="550" t="s">
        <v>659</v>
      </c>
      <c r="D31" s="551" t="s">
        <v>660</v>
      </c>
      <c r="E31" s="552">
        <v>1</v>
      </c>
      <c r="F31" s="553" t="s">
        <v>658</v>
      </c>
      <c r="O31" s="553" t="s">
        <v>623</v>
      </c>
      <c r="P31" s="553" t="s">
        <v>649</v>
      </c>
      <c r="V31" s="556" t="s">
        <v>202</v>
      </c>
    </row>
    <row r="32" spans="1:22" ht="12.75">
      <c r="A32" s="548">
        <v>16</v>
      </c>
      <c r="B32" s="549" t="s">
        <v>650</v>
      </c>
      <c r="C32" s="550" t="s">
        <v>661</v>
      </c>
      <c r="D32" s="551" t="s">
        <v>662</v>
      </c>
      <c r="E32" s="552">
        <v>1</v>
      </c>
      <c r="F32" s="553" t="s">
        <v>658</v>
      </c>
      <c r="O32" s="553" t="s">
        <v>623</v>
      </c>
      <c r="P32" s="553" t="s">
        <v>649</v>
      </c>
      <c r="V32" s="556" t="s">
        <v>202</v>
      </c>
    </row>
    <row r="33" spans="4:5" ht="12.75">
      <c r="D33" s="559" t="s">
        <v>663</v>
      </c>
      <c r="E33" s="554"/>
    </row>
    <row r="34" ht="12.75">
      <c r="D34" s="558" t="s">
        <v>664</v>
      </c>
    </row>
    <row r="35" spans="1:22" ht="12.75">
      <c r="A35" s="548">
        <v>17</v>
      </c>
      <c r="B35" s="549" t="s">
        <v>646</v>
      </c>
      <c r="C35" s="550" t="s">
        <v>665</v>
      </c>
      <c r="D35" s="551" t="s">
        <v>666</v>
      </c>
      <c r="E35" s="552">
        <v>36</v>
      </c>
      <c r="F35" s="553" t="s">
        <v>653</v>
      </c>
      <c r="O35" s="553" t="s">
        <v>623</v>
      </c>
      <c r="P35" s="553" t="s">
        <v>667</v>
      </c>
      <c r="V35" s="556" t="s">
        <v>213</v>
      </c>
    </row>
    <row r="36" spans="1:22" ht="12.75">
      <c r="A36" s="548">
        <v>18</v>
      </c>
      <c r="B36" s="549" t="s">
        <v>646</v>
      </c>
      <c r="C36" s="550" t="s">
        <v>668</v>
      </c>
      <c r="D36" s="551" t="s">
        <v>669</v>
      </c>
      <c r="E36" s="552">
        <v>1</v>
      </c>
      <c r="F36" s="553" t="s">
        <v>658</v>
      </c>
      <c r="O36" s="553" t="s">
        <v>623</v>
      </c>
      <c r="P36" s="553" t="s">
        <v>667</v>
      </c>
      <c r="V36" s="556" t="s">
        <v>213</v>
      </c>
    </row>
    <row r="37" spans="1:22" ht="25.5">
      <c r="A37" s="548">
        <v>19</v>
      </c>
      <c r="B37" s="549" t="s">
        <v>646</v>
      </c>
      <c r="C37" s="550" t="s">
        <v>670</v>
      </c>
      <c r="D37" s="551" t="s">
        <v>671</v>
      </c>
      <c r="E37" s="552">
        <v>1</v>
      </c>
      <c r="F37" s="553" t="s">
        <v>658</v>
      </c>
      <c r="O37" s="553" t="s">
        <v>623</v>
      </c>
      <c r="P37" s="553" t="s">
        <v>667</v>
      </c>
      <c r="V37" s="556" t="s">
        <v>213</v>
      </c>
    </row>
    <row r="38" spans="1:22" ht="12.75">
      <c r="A38" s="548">
        <v>20</v>
      </c>
      <c r="B38" s="549" t="s">
        <v>650</v>
      </c>
      <c r="C38" s="550" t="s">
        <v>672</v>
      </c>
      <c r="D38" s="551" t="s">
        <v>673</v>
      </c>
      <c r="E38" s="552">
        <v>10</v>
      </c>
      <c r="F38" s="553" t="s">
        <v>674</v>
      </c>
      <c r="O38" s="553" t="s">
        <v>623</v>
      </c>
      <c r="P38" s="553" t="s">
        <v>667</v>
      </c>
      <c r="V38" s="556" t="s">
        <v>202</v>
      </c>
    </row>
    <row r="39" spans="1:22" ht="12.75">
      <c r="A39" s="548">
        <v>21</v>
      </c>
      <c r="B39" s="549" t="s">
        <v>646</v>
      </c>
      <c r="C39" s="550" t="s">
        <v>675</v>
      </c>
      <c r="D39" s="551" t="s">
        <v>676</v>
      </c>
      <c r="E39" s="552">
        <v>36</v>
      </c>
      <c r="F39" s="553" t="s">
        <v>653</v>
      </c>
      <c r="O39" s="553" t="s">
        <v>623</v>
      </c>
      <c r="P39" s="553" t="s">
        <v>667</v>
      </c>
      <c r="V39" s="556" t="s">
        <v>213</v>
      </c>
    </row>
    <row r="40" spans="1:22" ht="25.5">
      <c r="A40" s="548">
        <v>22</v>
      </c>
      <c r="B40" s="549" t="s">
        <v>646</v>
      </c>
      <c r="C40" s="550" t="s">
        <v>677</v>
      </c>
      <c r="D40" s="551" t="s">
        <v>678</v>
      </c>
      <c r="E40" s="552">
        <v>2</v>
      </c>
      <c r="F40" s="553" t="s">
        <v>658</v>
      </c>
      <c r="O40" s="553" t="s">
        <v>623</v>
      </c>
      <c r="P40" s="553" t="s">
        <v>667</v>
      </c>
      <c r="V40" s="556" t="s">
        <v>213</v>
      </c>
    </row>
    <row r="41" spans="1:22" ht="25.5">
      <c r="A41" s="548">
        <v>23</v>
      </c>
      <c r="B41" s="549" t="s">
        <v>646</v>
      </c>
      <c r="C41" s="550" t="s">
        <v>679</v>
      </c>
      <c r="D41" s="551" t="s">
        <v>680</v>
      </c>
      <c r="E41" s="552">
        <v>2</v>
      </c>
      <c r="F41" s="553" t="s">
        <v>658</v>
      </c>
      <c r="O41" s="553" t="s">
        <v>623</v>
      </c>
      <c r="P41" s="553" t="s">
        <v>667</v>
      </c>
      <c r="V41" s="556" t="s">
        <v>213</v>
      </c>
    </row>
    <row r="42" spans="1:22" ht="12.75">
      <c r="A42" s="548">
        <v>24</v>
      </c>
      <c r="B42" s="549" t="s">
        <v>646</v>
      </c>
      <c r="C42" s="550" t="s">
        <v>681</v>
      </c>
      <c r="D42" s="551" t="s">
        <v>682</v>
      </c>
      <c r="E42" s="552">
        <v>2</v>
      </c>
      <c r="F42" s="553" t="s">
        <v>658</v>
      </c>
      <c r="O42" s="553" t="s">
        <v>623</v>
      </c>
      <c r="P42" s="553" t="s">
        <v>667</v>
      </c>
      <c r="V42" s="556" t="s">
        <v>213</v>
      </c>
    </row>
    <row r="43" spans="1:22" ht="12.75">
      <c r="A43" s="548">
        <v>25</v>
      </c>
      <c r="B43" s="549" t="s">
        <v>646</v>
      </c>
      <c r="C43" s="550" t="s">
        <v>683</v>
      </c>
      <c r="E43" s="552">
        <v>2</v>
      </c>
      <c r="F43" s="553" t="s">
        <v>658</v>
      </c>
      <c r="O43" s="553" t="s">
        <v>623</v>
      </c>
      <c r="P43" s="553" t="s">
        <v>667</v>
      </c>
      <c r="V43" s="556" t="s">
        <v>213</v>
      </c>
    </row>
    <row r="44" spans="4:5" ht="12.75">
      <c r="D44" s="559" t="s">
        <v>684</v>
      </c>
      <c r="E44" s="554"/>
    </row>
    <row r="45" spans="4:5" ht="12.75">
      <c r="D45" s="559" t="s">
        <v>685</v>
      </c>
      <c r="E45" s="554"/>
    </row>
    <row r="46" ht="12.75">
      <c r="D46" s="558" t="s">
        <v>686</v>
      </c>
    </row>
    <row r="47" ht="12.75">
      <c r="D47" s="558" t="s">
        <v>687</v>
      </c>
    </row>
    <row r="48" ht="12.75">
      <c r="D48" s="558" t="s">
        <v>688</v>
      </c>
    </row>
    <row r="49" spans="1:22" ht="25.5">
      <c r="A49" s="548">
        <v>26</v>
      </c>
      <c r="B49" s="549" t="s">
        <v>689</v>
      </c>
      <c r="C49" s="550" t="s">
        <v>690</v>
      </c>
      <c r="D49" s="551" t="s">
        <v>691</v>
      </c>
      <c r="E49" s="552">
        <v>1</v>
      </c>
      <c r="F49" s="553" t="s">
        <v>692</v>
      </c>
      <c r="O49" s="553" t="s">
        <v>623</v>
      </c>
      <c r="P49" s="553" t="s">
        <v>693</v>
      </c>
      <c r="V49" s="556" t="s">
        <v>694</v>
      </c>
    </row>
    <row r="50" spans="1:22" ht="25.5">
      <c r="A50" s="548">
        <v>27</v>
      </c>
      <c r="B50" s="549" t="s">
        <v>689</v>
      </c>
      <c r="C50" s="550" t="s">
        <v>695</v>
      </c>
      <c r="D50" s="551" t="s">
        <v>696</v>
      </c>
      <c r="E50" s="552">
        <v>1</v>
      </c>
      <c r="F50" s="553" t="s">
        <v>658</v>
      </c>
      <c r="O50" s="553" t="s">
        <v>623</v>
      </c>
      <c r="P50" s="553" t="s">
        <v>693</v>
      </c>
      <c r="V50" s="556" t="s">
        <v>694</v>
      </c>
    </row>
    <row r="51" spans="1:22" ht="12.75">
      <c r="A51" s="548">
        <v>28</v>
      </c>
      <c r="B51" s="549" t="s">
        <v>689</v>
      </c>
      <c r="C51" s="550" t="s">
        <v>697</v>
      </c>
      <c r="D51" s="551" t="s">
        <v>698</v>
      </c>
      <c r="E51" s="552">
        <v>1</v>
      </c>
      <c r="F51" s="553" t="s">
        <v>658</v>
      </c>
      <c r="O51" s="553" t="s">
        <v>623</v>
      </c>
      <c r="P51" s="553" t="s">
        <v>693</v>
      </c>
      <c r="V51" s="556" t="s">
        <v>694</v>
      </c>
    </row>
    <row r="52" spans="1:22" ht="12.75">
      <c r="A52" s="548">
        <v>29</v>
      </c>
      <c r="B52" s="549" t="s">
        <v>689</v>
      </c>
      <c r="C52" s="550" t="s">
        <v>699</v>
      </c>
      <c r="D52" s="551" t="s">
        <v>700</v>
      </c>
      <c r="E52" s="552">
        <v>2</v>
      </c>
      <c r="F52" s="553" t="s">
        <v>658</v>
      </c>
      <c r="O52" s="553" t="s">
        <v>623</v>
      </c>
      <c r="P52" s="553" t="s">
        <v>693</v>
      </c>
      <c r="V52" s="556" t="s">
        <v>694</v>
      </c>
    </row>
    <row r="53" spans="4:5" ht="12.75">
      <c r="D53" s="559" t="s">
        <v>701</v>
      </c>
      <c r="E53" s="554"/>
    </row>
    <row r="54" ht="12.75">
      <c r="D54" s="558" t="s">
        <v>702</v>
      </c>
    </row>
    <row r="55" spans="1:22" ht="12.75">
      <c r="A55" s="548">
        <v>30</v>
      </c>
      <c r="B55" s="549" t="s">
        <v>689</v>
      </c>
      <c r="C55" s="550" t="s">
        <v>703</v>
      </c>
      <c r="D55" s="551" t="s">
        <v>704</v>
      </c>
      <c r="E55" s="552">
        <v>1</v>
      </c>
      <c r="F55" s="553" t="s">
        <v>692</v>
      </c>
      <c r="O55" s="553" t="s">
        <v>623</v>
      </c>
      <c r="P55" s="553" t="s">
        <v>705</v>
      </c>
      <c r="V55" s="556" t="s">
        <v>694</v>
      </c>
    </row>
    <row r="56" spans="1:22" ht="12.75">
      <c r="A56" s="548">
        <v>31</v>
      </c>
      <c r="B56" s="549" t="s">
        <v>689</v>
      </c>
      <c r="C56" s="550" t="s">
        <v>706</v>
      </c>
      <c r="D56" s="551" t="s">
        <v>707</v>
      </c>
      <c r="E56" s="552">
        <v>1</v>
      </c>
      <c r="F56" s="553" t="s">
        <v>692</v>
      </c>
      <c r="O56" s="553" t="s">
        <v>623</v>
      </c>
      <c r="P56" s="553" t="s">
        <v>705</v>
      </c>
      <c r="V56" s="556" t="s">
        <v>694</v>
      </c>
    </row>
    <row r="57" spans="1:22" ht="12.75">
      <c r="A57" s="548">
        <v>32</v>
      </c>
      <c r="B57" s="549" t="s">
        <v>689</v>
      </c>
      <c r="C57" s="550" t="s">
        <v>708</v>
      </c>
      <c r="D57" s="551" t="s">
        <v>709</v>
      </c>
      <c r="E57" s="552">
        <v>1</v>
      </c>
      <c r="F57" s="553" t="s">
        <v>692</v>
      </c>
      <c r="O57" s="553" t="s">
        <v>623</v>
      </c>
      <c r="P57" s="553" t="s">
        <v>705</v>
      </c>
      <c r="V57" s="556" t="s">
        <v>694</v>
      </c>
    </row>
    <row r="58" spans="4:5" ht="12.75">
      <c r="D58" s="559" t="s">
        <v>710</v>
      </c>
      <c r="E58" s="554"/>
    </row>
    <row r="59" spans="4:5" ht="25.5">
      <c r="D59" s="559" t="s">
        <v>711</v>
      </c>
      <c r="E59" s="554"/>
    </row>
    <row r="60" spans="4:5" ht="12.75">
      <c r="D60" s="559" t="s">
        <v>712</v>
      </c>
      <c r="E60" s="554"/>
    </row>
    <row r="61" spans="4:5" ht="12.75">
      <c r="D61" s="559" t="s">
        <v>713</v>
      </c>
      <c r="E61" s="5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PageLayoutView="0" workbookViewId="0" topLeftCell="A1">
      <selection activeCell="F49" sqref="F49"/>
    </sheetView>
  </sheetViews>
  <sheetFormatPr defaultColWidth="9.33203125" defaultRowHeight="12" customHeight="1"/>
  <cols>
    <col min="1" max="1" width="4" style="2" customWidth="1"/>
    <col min="2" max="2" width="10.16015625" style="3" customWidth="1"/>
    <col min="3" max="3" width="46.66015625" style="3" customWidth="1"/>
    <col min="4" max="4" width="3.83203125" style="3" customWidth="1"/>
    <col min="5" max="5" width="8.66015625" style="4" customWidth="1"/>
    <col min="6" max="6" width="14.83203125" style="4" customWidth="1"/>
    <col min="7" max="7" width="18" style="4" customWidth="1"/>
  </cols>
  <sheetData>
    <row r="1" spans="1:7" ht="18">
      <c r="A1" s="589" t="s">
        <v>238</v>
      </c>
      <c r="B1" s="590"/>
      <c r="C1" s="590"/>
      <c r="D1" s="590"/>
      <c r="E1" s="590"/>
      <c r="F1" s="590"/>
      <c r="G1" s="590"/>
    </row>
    <row r="2" spans="1:7" ht="12">
      <c r="A2" s="157" t="s">
        <v>224</v>
      </c>
      <c r="B2" s="158"/>
      <c r="C2" s="158"/>
      <c r="D2" s="158"/>
      <c r="E2" s="158"/>
      <c r="F2" s="158"/>
      <c r="G2" s="158"/>
    </row>
    <row r="3" spans="1:7" ht="12">
      <c r="A3" s="157" t="s">
        <v>0</v>
      </c>
      <c r="B3" s="158"/>
      <c r="C3" s="158"/>
      <c r="D3" s="158"/>
      <c r="E3" s="158"/>
      <c r="F3" s="158"/>
      <c r="G3" s="158"/>
    </row>
    <row r="4" spans="1:7" ht="12">
      <c r="A4" s="160"/>
      <c r="B4" s="157"/>
      <c r="C4" s="160"/>
      <c r="D4" s="9"/>
      <c r="E4" s="9"/>
      <c r="F4" s="9"/>
      <c r="G4" s="9"/>
    </row>
    <row r="5" spans="1:7" ht="11.25">
      <c r="A5" s="10"/>
      <c r="B5" s="11"/>
      <c r="C5" s="11"/>
      <c r="D5" s="11"/>
      <c r="E5" s="12"/>
      <c r="F5" s="12"/>
      <c r="G5" s="12"/>
    </row>
    <row r="6" spans="1:7" ht="12">
      <c r="A6" s="158" t="s">
        <v>239</v>
      </c>
      <c r="B6" s="158"/>
      <c r="C6" s="158"/>
      <c r="D6" s="158"/>
      <c r="E6" s="158"/>
      <c r="F6" s="158"/>
      <c r="G6" s="158"/>
    </row>
    <row r="7" spans="1:7" ht="12">
      <c r="A7" s="158" t="s">
        <v>2</v>
      </c>
      <c r="B7" s="158"/>
      <c r="C7" s="158"/>
      <c r="D7" s="158"/>
      <c r="E7" s="158" t="s">
        <v>240</v>
      </c>
      <c r="F7" s="158"/>
      <c r="G7" s="158"/>
    </row>
    <row r="8" spans="1:7" ht="12">
      <c r="A8" s="587" t="s">
        <v>4</v>
      </c>
      <c r="B8" s="588"/>
      <c r="C8" s="588"/>
      <c r="D8" s="161"/>
      <c r="E8" s="158" t="s">
        <v>228</v>
      </c>
      <c r="F8" s="162"/>
      <c r="G8" s="162"/>
    </row>
    <row r="9" spans="1:7" ht="10.5">
      <c r="A9" s="10"/>
      <c r="B9" s="10"/>
      <c r="C9" s="10"/>
      <c r="D9" s="10"/>
      <c r="E9" s="10"/>
      <c r="F9" s="10"/>
      <c r="G9" s="10"/>
    </row>
    <row r="10" spans="1:7" ht="22.5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</row>
    <row r="11" spans="1:7" ht="11.25">
      <c r="A11" s="15" t="s">
        <v>13</v>
      </c>
      <c r="B11" s="15" t="s">
        <v>14</v>
      </c>
      <c r="C11" s="15" t="s">
        <v>15</v>
      </c>
      <c r="D11" s="15" t="s">
        <v>16</v>
      </c>
      <c r="E11" s="15" t="s">
        <v>17</v>
      </c>
      <c r="F11" s="15" t="s">
        <v>18</v>
      </c>
      <c r="G11" s="15" t="s">
        <v>19</v>
      </c>
    </row>
    <row r="12" spans="1:7" ht="10.5">
      <c r="A12" s="10"/>
      <c r="B12" s="10"/>
      <c r="C12" s="10"/>
      <c r="D12" s="10"/>
      <c r="E12" s="10"/>
      <c r="F12" s="10"/>
      <c r="G12" s="10"/>
    </row>
    <row r="13" spans="1:7" ht="15">
      <c r="A13" s="16"/>
      <c r="B13" s="17"/>
      <c r="C13" s="163" t="s">
        <v>241</v>
      </c>
      <c r="D13" s="163"/>
      <c r="E13" s="164"/>
      <c r="F13" s="164"/>
      <c r="G13" s="164">
        <f>G15+G16+G17+G18+G19</f>
        <v>0</v>
      </c>
    </row>
    <row r="14" spans="1:7" ht="12.75">
      <c r="A14" s="19"/>
      <c r="B14" s="20"/>
      <c r="C14" s="20"/>
      <c r="D14" s="20"/>
      <c r="E14" s="21"/>
      <c r="F14" s="21"/>
      <c r="G14" s="21"/>
    </row>
    <row r="15" spans="1:7" ht="11.25">
      <c r="A15" s="165">
        <v>1</v>
      </c>
      <c r="B15" s="166" t="s">
        <v>242</v>
      </c>
      <c r="C15" s="167" t="s">
        <v>243</v>
      </c>
      <c r="D15" s="166"/>
      <c r="E15" s="168">
        <v>1</v>
      </c>
      <c r="F15" s="169"/>
      <c r="G15" s="169">
        <f>E15*F15</f>
        <v>0</v>
      </c>
    </row>
    <row r="16" spans="1:7" ht="11.25">
      <c r="A16" s="165">
        <v>2</v>
      </c>
      <c r="B16" s="166" t="s">
        <v>244</v>
      </c>
      <c r="C16" s="167" t="s">
        <v>245</v>
      </c>
      <c r="D16" s="166"/>
      <c r="E16" s="168">
        <v>1</v>
      </c>
      <c r="F16" s="169"/>
      <c r="G16" s="169">
        <f>E16*F16</f>
        <v>0</v>
      </c>
    </row>
    <row r="17" spans="1:7" ht="11.25">
      <c r="A17" s="165">
        <v>3</v>
      </c>
      <c r="B17" s="166" t="s">
        <v>246</v>
      </c>
      <c r="C17" s="167" t="s">
        <v>247</v>
      </c>
      <c r="D17" s="166"/>
      <c r="E17" s="168">
        <v>1</v>
      </c>
      <c r="F17" s="169"/>
      <c r="G17" s="169">
        <f>E17*F17</f>
        <v>0</v>
      </c>
    </row>
    <row r="18" spans="1:7" ht="11.25">
      <c r="A18" s="165">
        <v>4</v>
      </c>
      <c r="B18" s="166" t="s">
        <v>248</v>
      </c>
      <c r="C18" s="167" t="s">
        <v>249</v>
      </c>
      <c r="D18" s="166"/>
      <c r="E18" s="168">
        <v>1</v>
      </c>
      <c r="F18" s="169"/>
      <c r="G18" s="169">
        <f>E18*F18</f>
        <v>0</v>
      </c>
    </row>
    <row r="19" spans="1:7" ht="11.25">
      <c r="A19" s="165">
        <v>5</v>
      </c>
      <c r="B19" s="166" t="s">
        <v>250</v>
      </c>
      <c r="C19" s="166" t="s">
        <v>251</v>
      </c>
      <c r="D19" s="166"/>
      <c r="E19" s="168">
        <v>1</v>
      </c>
      <c r="F19" s="169"/>
      <c r="G19" s="169">
        <f>E19*F19</f>
        <v>0</v>
      </c>
    </row>
    <row r="20" spans="1:7" ht="11.25">
      <c r="A20" s="170"/>
      <c r="B20" s="171"/>
      <c r="C20" s="171"/>
      <c r="D20" s="171"/>
      <c r="E20" s="172"/>
      <c r="F20" s="172"/>
      <c r="G20" s="172"/>
    </row>
    <row r="21" spans="1:7" ht="15">
      <c r="A21" s="28"/>
      <c r="B21" s="29"/>
      <c r="C21" s="29" t="s">
        <v>252</v>
      </c>
      <c r="D21" s="29"/>
      <c r="E21" s="30"/>
      <c r="F21" s="30"/>
      <c r="G21" s="30">
        <f>G13</f>
        <v>0</v>
      </c>
    </row>
    <row r="22" ht="10.5"/>
    <row r="23" ht="10.5"/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0.5"/>
    <row r="57" ht="10.5"/>
    <row r="58" ht="10.5"/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</sheetData>
  <sheetProtection/>
  <mergeCells count="2">
    <mergeCell ref="A8:C8"/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9">
      <selection activeCell="O47" sqref="O47"/>
    </sheetView>
  </sheetViews>
  <sheetFormatPr defaultColWidth="10.5" defaultRowHeight="10.5"/>
  <cols>
    <col min="1" max="1" width="3" style="5" customWidth="1"/>
    <col min="2" max="2" width="2.5" style="5" customWidth="1"/>
    <col min="3" max="3" width="3.83203125" style="5" customWidth="1"/>
    <col min="4" max="4" width="11.66015625" style="5" customWidth="1"/>
    <col min="5" max="5" width="14.83203125" style="5" customWidth="1"/>
    <col min="6" max="6" width="0.4921875" style="5" customWidth="1"/>
    <col min="7" max="7" width="3.16015625" style="5" customWidth="1"/>
    <col min="8" max="8" width="3" style="5" customWidth="1"/>
    <col min="9" max="9" width="12.33203125" style="5" customWidth="1"/>
    <col min="10" max="10" width="16.16015625" style="5" customWidth="1"/>
    <col min="11" max="11" width="0.65625" style="5" customWidth="1"/>
    <col min="12" max="12" width="3" style="5" customWidth="1"/>
    <col min="13" max="13" width="3.66015625" style="5" customWidth="1"/>
    <col min="14" max="14" width="9" style="5" customWidth="1"/>
    <col min="15" max="15" width="4.33203125" style="5" customWidth="1"/>
    <col min="16" max="16" width="15.33203125" style="5" customWidth="1"/>
    <col min="17" max="17" width="7.5" style="5" customWidth="1"/>
    <col min="18" max="18" width="14.5" style="5" customWidth="1"/>
    <col min="19" max="19" width="0.4921875" style="5" customWidth="1"/>
    <col min="20" max="16384" width="10.5" style="1" customWidth="1"/>
  </cols>
  <sheetData>
    <row r="1" spans="1:19" s="5" customFormat="1" ht="14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2"/>
      <c r="Q1" s="32"/>
      <c r="R1" s="32"/>
      <c r="S1" s="34"/>
    </row>
    <row r="2" spans="1:19" s="5" customFormat="1" ht="21" customHeight="1">
      <c r="A2" s="35"/>
      <c r="B2" s="36"/>
      <c r="C2" s="36"/>
      <c r="D2" s="36"/>
      <c r="E2" s="36"/>
      <c r="F2" s="36"/>
      <c r="G2" s="37" t="s">
        <v>137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</row>
    <row r="3" spans="1:19" s="5" customFormat="1" ht="12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s="5" customFormat="1" ht="9" customHeight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  <c r="P4" s="43"/>
      <c r="Q4" s="43"/>
      <c r="R4" s="43"/>
      <c r="S4" s="45"/>
    </row>
    <row r="5" spans="1:19" s="5" customFormat="1" ht="24.75" customHeight="1">
      <c r="A5" s="46"/>
      <c r="B5" s="44" t="s">
        <v>138</v>
      </c>
      <c r="C5" s="44"/>
      <c r="D5" s="44"/>
      <c r="E5" s="574" t="s">
        <v>221</v>
      </c>
      <c r="F5" s="575"/>
      <c r="G5" s="575"/>
      <c r="H5" s="575"/>
      <c r="I5" s="575"/>
      <c r="J5" s="575"/>
      <c r="K5" s="575"/>
      <c r="L5" s="575"/>
      <c r="M5" s="576"/>
      <c r="N5" s="44"/>
      <c r="O5" s="44"/>
      <c r="P5" s="44" t="s">
        <v>139</v>
      </c>
      <c r="Q5" s="47"/>
      <c r="R5" s="48"/>
      <c r="S5" s="49"/>
    </row>
    <row r="6" spans="1:19" s="5" customFormat="1" ht="24.75" customHeight="1">
      <c r="A6" s="46"/>
      <c r="B6" s="44" t="s">
        <v>140</v>
      </c>
      <c r="C6" s="44"/>
      <c r="D6" s="44"/>
      <c r="E6" s="577" t="s">
        <v>222</v>
      </c>
      <c r="F6" s="578"/>
      <c r="G6" s="578"/>
      <c r="H6" s="578"/>
      <c r="I6" s="578"/>
      <c r="J6" s="578"/>
      <c r="K6" s="578"/>
      <c r="L6" s="578"/>
      <c r="M6" s="579"/>
      <c r="N6" s="44"/>
      <c r="O6" s="44"/>
      <c r="P6" s="44" t="s">
        <v>141</v>
      </c>
      <c r="Q6" s="50"/>
      <c r="R6" s="51"/>
      <c r="S6" s="49"/>
    </row>
    <row r="7" spans="1:19" s="5" customFormat="1" ht="24.75" customHeight="1" thickBot="1">
      <c r="A7" s="46"/>
      <c r="B7" s="44"/>
      <c r="C7" s="44"/>
      <c r="D7" s="44"/>
      <c r="E7" s="580" t="s">
        <v>142</v>
      </c>
      <c r="F7" s="581"/>
      <c r="G7" s="581"/>
      <c r="H7" s="581"/>
      <c r="I7" s="581"/>
      <c r="J7" s="581"/>
      <c r="K7" s="581"/>
      <c r="L7" s="581"/>
      <c r="M7" s="582"/>
      <c r="N7" s="44"/>
      <c r="O7" s="44"/>
      <c r="P7" s="44" t="s">
        <v>143</v>
      </c>
      <c r="Q7" s="52" t="s">
        <v>144</v>
      </c>
      <c r="R7" s="53"/>
      <c r="S7" s="49"/>
    </row>
    <row r="8" spans="1:19" s="5" customFormat="1" ht="24.75" customHeight="1" thickBot="1">
      <c r="A8" s="46"/>
      <c r="B8" s="583"/>
      <c r="C8" s="583"/>
      <c r="D8" s="58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 t="s">
        <v>145</v>
      </c>
      <c r="Q8" s="44" t="s">
        <v>146</v>
      </c>
      <c r="R8" s="44"/>
      <c r="S8" s="49"/>
    </row>
    <row r="9" spans="1:19" s="5" customFormat="1" ht="24.75" customHeight="1" thickBot="1">
      <c r="A9" s="46"/>
      <c r="B9" s="44" t="s">
        <v>147</v>
      </c>
      <c r="C9" s="44"/>
      <c r="D9" s="44"/>
      <c r="E9" s="584" t="s">
        <v>227</v>
      </c>
      <c r="F9" s="585"/>
      <c r="G9" s="585"/>
      <c r="H9" s="585"/>
      <c r="I9" s="585"/>
      <c r="J9" s="585"/>
      <c r="K9" s="585"/>
      <c r="L9" s="585"/>
      <c r="M9" s="586"/>
      <c r="N9" s="44"/>
      <c r="O9" s="44"/>
      <c r="P9" s="54"/>
      <c r="Q9" s="55"/>
      <c r="R9" s="56"/>
      <c r="S9" s="49"/>
    </row>
    <row r="10" spans="1:19" s="5" customFormat="1" ht="24.75" customHeight="1" thickBot="1">
      <c r="A10" s="46"/>
      <c r="B10" s="44" t="s">
        <v>148</v>
      </c>
      <c r="C10" s="44"/>
      <c r="D10" s="44"/>
      <c r="E10" s="562" t="s">
        <v>223</v>
      </c>
      <c r="F10" s="563"/>
      <c r="G10" s="563"/>
      <c r="H10" s="563"/>
      <c r="I10" s="563"/>
      <c r="J10" s="563"/>
      <c r="K10" s="563"/>
      <c r="L10" s="563"/>
      <c r="M10" s="564"/>
      <c r="N10" s="44"/>
      <c r="O10" s="44"/>
      <c r="P10" s="54"/>
      <c r="Q10" s="55"/>
      <c r="R10" s="56"/>
      <c r="S10" s="49"/>
    </row>
    <row r="11" spans="1:19" s="5" customFormat="1" ht="24.75" customHeight="1" thickBot="1">
      <c r="A11" s="46"/>
      <c r="B11" s="44" t="s">
        <v>149</v>
      </c>
      <c r="C11" s="44"/>
      <c r="D11" s="44"/>
      <c r="E11" s="562" t="s">
        <v>142</v>
      </c>
      <c r="F11" s="563"/>
      <c r="G11" s="563"/>
      <c r="H11" s="563"/>
      <c r="I11" s="563"/>
      <c r="J11" s="563"/>
      <c r="K11" s="563"/>
      <c r="L11" s="563"/>
      <c r="M11" s="564"/>
      <c r="N11" s="44"/>
      <c r="O11" s="44"/>
      <c r="P11" s="54"/>
      <c r="Q11" s="55"/>
      <c r="R11" s="56"/>
      <c r="S11" s="49"/>
    </row>
    <row r="12" spans="1:19" s="5" customFormat="1" ht="21.75" customHeight="1" thickBot="1">
      <c r="A12" s="57"/>
      <c r="B12" s="565" t="s">
        <v>150</v>
      </c>
      <c r="C12" s="565"/>
      <c r="D12" s="565"/>
      <c r="E12" s="566"/>
      <c r="F12" s="567"/>
      <c r="G12" s="567"/>
      <c r="H12" s="567"/>
      <c r="I12" s="567"/>
      <c r="J12" s="567"/>
      <c r="K12" s="567"/>
      <c r="L12" s="567"/>
      <c r="M12" s="568"/>
      <c r="N12" s="58"/>
      <c r="O12" s="58"/>
      <c r="P12" s="59"/>
      <c r="Q12" s="569"/>
      <c r="R12" s="570"/>
      <c r="S12" s="60"/>
    </row>
    <row r="13" spans="1:19" s="5" customFormat="1" ht="10.5" customHeight="1" thickBot="1">
      <c r="A13" s="57"/>
      <c r="B13" s="58"/>
      <c r="C13" s="58"/>
      <c r="D13" s="58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1"/>
      <c r="Q13" s="61"/>
      <c r="R13" s="58"/>
      <c r="S13" s="60"/>
    </row>
    <row r="14" spans="1:19" s="5" customFormat="1" ht="18.75" customHeight="1" thickBot="1">
      <c r="A14" s="46"/>
      <c r="B14" s="44"/>
      <c r="C14" s="44"/>
      <c r="D14" s="44"/>
      <c r="E14" s="62" t="s">
        <v>151</v>
      </c>
      <c r="F14" s="44"/>
      <c r="G14" s="58"/>
      <c r="H14" s="44" t="s">
        <v>152</v>
      </c>
      <c r="I14" s="58"/>
      <c r="J14" s="44"/>
      <c r="K14" s="44"/>
      <c r="L14" s="44"/>
      <c r="M14" s="44"/>
      <c r="N14" s="44"/>
      <c r="O14" s="44"/>
      <c r="P14" s="44" t="s">
        <v>153</v>
      </c>
      <c r="Q14" s="63"/>
      <c r="R14" s="48"/>
      <c r="S14" s="49"/>
    </row>
    <row r="15" spans="1:19" s="5" customFormat="1" ht="18.75" customHeight="1" thickBot="1">
      <c r="A15" s="46"/>
      <c r="B15" s="44"/>
      <c r="C15" s="44"/>
      <c r="D15" s="44"/>
      <c r="E15" s="59"/>
      <c r="F15" s="44"/>
      <c r="G15" s="58"/>
      <c r="H15" s="571" t="s">
        <v>226</v>
      </c>
      <c r="I15" s="572"/>
      <c r="J15" s="44"/>
      <c r="K15" s="44"/>
      <c r="L15" s="44"/>
      <c r="M15" s="44"/>
      <c r="N15" s="44"/>
      <c r="O15" s="44"/>
      <c r="P15" s="64" t="s">
        <v>154</v>
      </c>
      <c r="Q15" s="65"/>
      <c r="R15" s="53"/>
      <c r="S15" s="49"/>
    </row>
    <row r="16" spans="1:19" s="5" customFormat="1" ht="9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8"/>
    </row>
    <row r="17" spans="1:19" s="5" customFormat="1" ht="20.25" customHeight="1">
      <c r="A17" s="69"/>
      <c r="B17" s="70"/>
      <c r="C17" s="70"/>
      <c r="D17" s="70"/>
      <c r="E17" s="71" t="s">
        <v>155</v>
      </c>
      <c r="F17" s="70"/>
      <c r="G17" s="70"/>
      <c r="H17" s="70"/>
      <c r="I17" s="70"/>
      <c r="J17" s="70"/>
      <c r="K17" s="70"/>
      <c r="L17" s="70"/>
      <c r="M17" s="70"/>
      <c r="N17" s="70"/>
      <c r="O17" s="67"/>
      <c r="P17" s="70"/>
      <c r="Q17" s="70"/>
      <c r="R17" s="70"/>
      <c r="S17" s="72"/>
    </row>
    <row r="18" spans="1:19" s="5" customFormat="1" ht="21.75" customHeight="1">
      <c r="A18" s="73" t="s">
        <v>156</v>
      </c>
      <c r="B18" s="74"/>
      <c r="C18" s="74"/>
      <c r="D18" s="75"/>
      <c r="E18" s="76" t="s">
        <v>157</v>
      </c>
      <c r="F18" s="75"/>
      <c r="G18" s="76" t="s">
        <v>158</v>
      </c>
      <c r="H18" s="74"/>
      <c r="I18" s="75"/>
      <c r="J18" s="76" t="s">
        <v>159</v>
      </c>
      <c r="K18" s="74"/>
      <c r="L18" s="76" t="s">
        <v>160</v>
      </c>
      <c r="M18" s="74"/>
      <c r="N18" s="74"/>
      <c r="O18" s="77"/>
      <c r="P18" s="75"/>
      <c r="Q18" s="76" t="s">
        <v>161</v>
      </c>
      <c r="R18" s="74"/>
      <c r="S18" s="78"/>
    </row>
    <row r="19" spans="1:19" s="5" customFormat="1" ht="19.5" customHeight="1">
      <c r="A19" s="79"/>
      <c r="B19" s="80"/>
      <c r="C19" s="80"/>
      <c r="D19" s="81">
        <v>0</v>
      </c>
      <c r="E19" s="82">
        <v>0</v>
      </c>
      <c r="F19" s="83"/>
      <c r="G19" s="84"/>
      <c r="H19" s="80"/>
      <c r="I19" s="81">
        <v>0</v>
      </c>
      <c r="J19" s="82">
        <v>0</v>
      </c>
      <c r="K19" s="85"/>
      <c r="L19" s="84"/>
      <c r="M19" s="80"/>
      <c r="N19" s="80"/>
      <c r="O19" s="86"/>
      <c r="P19" s="81">
        <v>0</v>
      </c>
      <c r="Q19" s="84"/>
      <c r="R19" s="87">
        <v>0</v>
      </c>
      <c r="S19" s="88"/>
    </row>
    <row r="20" spans="1:19" s="5" customFormat="1" ht="20.25" customHeight="1">
      <c r="A20" s="69"/>
      <c r="B20" s="70"/>
      <c r="C20" s="70"/>
      <c r="D20" s="70"/>
      <c r="E20" s="71" t="s">
        <v>162</v>
      </c>
      <c r="F20" s="70"/>
      <c r="G20" s="70"/>
      <c r="H20" s="70"/>
      <c r="I20" s="70"/>
      <c r="J20" s="89" t="s">
        <v>163</v>
      </c>
      <c r="K20" s="70"/>
      <c r="L20" s="70"/>
      <c r="M20" s="70"/>
      <c r="N20" s="70"/>
      <c r="O20" s="67"/>
      <c r="P20" s="70"/>
      <c r="Q20" s="70"/>
      <c r="R20" s="70"/>
      <c r="S20" s="72"/>
    </row>
    <row r="21" spans="1:19" s="5" customFormat="1" ht="19.5" customHeight="1">
      <c r="A21" s="90" t="s">
        <v>164</v>
      </c>
      <c r="B21" s="91"/>
      <c r="C21" s="92" t="s">
        <v>165</v>
      </c>
      <c r="D21" s="93"/>
      <c r="E21" s="93"/>
      <c r="F21" s="94"/>
      <c r="G21" s="90" t="s">
        <v>166</v>
      </c>
      <c r="H21" s="95"/>
      <c r="I21" s="92" t="s">
        <v>167</v>
      </c>
      <c r="J21" s="93"/>
      <c r="K21" s="93"/>
      <c r="L21" s="90" t="s">
        <v>168</v>
      </c>
      <c r="M21" s="95"/>
      <c r="N21" s="92" t="s">
        <v>169</v>
      </c>
      <c r="O21" s="96"/>
      <c r="P21" s="93"/>
      <c r="Q21" s="93"/>
      <c r="R21" s="93"/>
      <c r="S21" s="94"/>
    </row>
    <row r="22" spans="1:19" s="5" customFormat="1" ht="19.5" customHeight="1">
      <c r="A22" s="97" t="s">
        <v>13</v>
      </c>
      <c r="B22" s="98" t="s">
        <v>21</v>
      </c>
      <c r="C22" s="99"/>
      <c r="D22" s="100" t="s">
        <v>170</v>
      </c>
      <c r="E22" s="101">
        <v>0</v>
      </c>
      <c r="F22" s="102"/>
      <c r="G22" s="97" t="s">
        <v>20</v>
      </c>
      <c r="H22" s="103" t="s">
        <v>171</v>
      </c>
      <c r="I22" s="104"/>
      <c r="J22" s="105">
        <v>0</v>
      </c>
      <c r="K22" s="106"/>
      <c r="L22" s="97" t="s">
        <v>172</v>
      </c>
      <c r="M22" s="107" t="s">
        <v>173</v>
      </c>
      <c r="N22" s="108"/>
      <c r="O22" s="77"/>
      <c r="P22" s="108"/>
      <c r="Q22" s="109">
        <v>0</v>
      </c>
      <c r="R22" s="101">
        <v>0</v>
      </c>
      <c r="S22" s="102"/>
    </row>
    <row r="23" spans="1:19" s="5" customFormat="1" ht="19.5" customHeight="1">
      <c r="A23" s="97" t="s">
        <v>14</v>
      </c>
      <c r="B23" s="110"/>
      <c r="C23" s="111"/>
      <c r="D23" s="100" t="s">
        <v>174</v>
      </c>
      <c r="E23" s="101">
        <v>0</v>
      </c>
      <c r="F23" s="102"/>
      <c r="G23" s="97" t="s">
        <v>91</v>
      </c>
      <c r="H23" s="44" t="s">
        <v>175</v>
      </c>
      <c r="I23" s="104"/>
      <c r="J23" s="105">
        <v>0</v>
      </c>
      <c r="K23" s="106"/>
      <c r="L23" s="97" t="s">
        <v>176</v>
      </c>
      <c r="M23" s="107" t="s">
        <v>177</v>
      </c>
      <c r="N23" s="108"/>
      <c r="O23" s="77"/>
      <c r="P23" s="108"/>
      <c r="Q23" s="109">
        <v>0</v>
      </c>
      <c r="R23" s="101">
        <v>0</v>
      </c>
      <c r="S23" s="102"/>
    </row>
    <row r="24" spans="1:19" s="5" customFormat="1" ht="19.5" customHeight="1">
      <c r="A24" s="97" t="s">
        <v>15</v>
      </c>
      <c r="B24" s="98" t="s">
        <v>178</v>
      </c>
      <c r="C24" s="99"/>
      <c r="D24" s="100" t="s">
        <v>170</v>
      </c>
      <c r="E24" s="101">
        <v>0</v>
      </c>
      <c r="F24" s="102"/>
      <c r="G24" s="97" t="s">
        <v>179</v>
      </c>
      <c r="H24" s="103" t="s">
        <v>180</v>
      </c>
      <c r="I24" s="104"/>
      <c r="J24" s="105">
        <v>0</v>
      </c>
      <c r="K24" s="106"/>
      <c r="L24" s="97" t="s">
        <v>181</v>
      </c>
      <c r="M24" s="107" t="s">
        <v>182</v>
      </c>
      <c r="N24" s="108"/>
      <c r="O24" s="77"/>
      <c r="P24" s="108"/>
      <c r="Q24" s="109"/>
      <c r="R24" s="101">
        <v>0</v>
      </c>
      <c r="S24" s="102"/>
    </row>
    <row r="25" spans="1:19" s="5" customFormat="1" ht="19.5" customHeight="1">
      <c r="A25" s="97" t="s">
        <v>16</v>
      </c>
      <c r="B25" s="110"/>
      <c r="C25" s="111"/>
      <c r="D25" s="100" t="s">
        <v>174</v>
      </c>
      <c r="E25" s="101">
        <v>0</v>
      </c>
      <c r="F25" s="102"/>
      <c r="G25" s="97" t="s">
        <v>183</v>
      </c>
      <c r="H25" s="103"/>
      <c r="I25" s="104"/>
      <c r="J25" s="105">
        <v>0</v>
      </c>
      <c r="K25" s="106"/>
      <c r="L25" s="97" t="s">
        <v>184</v>
      </c>
      <c r="M25" s="107" t="s">
        <v>185</v>
      </c>
      <c r="N25" s="108"/>
      <c r="O25" s="77"/>
      <c r="P25" s="108"/>
      <c r="Q25" s="109"/>
      <c r="R25" s="101">
        <v>0</v>
      </c>
      <c r="S25" s="102"/>
    </row>
    <row r="26" spans="1:19" s="5" customFormat="1" ht="19.5" customHeight="1">
      <c r="A26" s="97" t="s">
        <v>17</v>
      </c>
      <c r="B26" s="98" t="s">
        <v>186</v>
      </c>
      <c r="C26" s="99"/>
      <c r="D26" s="100" t="s">
        <v>170</v>
      </c>
      <c r="E26" s="101">
        <v>0</v>
      </c>
      <c r="F26" s="102"/>
      <c r="G26" s="112"/>
      <c r="H26" s="108"/>
      <c r="I26" s="104"/>
      <c r="J26" s="105"/>
      <c r="K26" s="106"/>
      <c r="L26" s="97" t="s">
        <v>187</v>
      </c>
      <c r="M26" s="107" t="s">
        <v>188</v>
      </c>
      <c r="N26" s="108"/>
      <c r="O26" s="77"/>
      <c r="P26" s="108"/>
      <c r="Q26" s="109">
        <v>0</v>
      </c>
      <c r="R26" s="101">
        <v>0</v>
      </c>
      <c r="S26" s="102"/>
    </row>
    <row r="27" spans="1:19" s="5" customFormat="1" ht="19.5" customHeight="1">
      <c r="A27" s="97" t="s">
        <v>18</v>
      </c>
      <c r="B27" s="110"/>
      <c r="C27" s="111"/>
      <c r="D27" s="100" t="s">
        <v>174</v>
      </c>
      <c r="E27" s="101">
        <v>0</v>
      </c>
      <c r="F27" s="102"/>
      <c r="G27" s="112"/>
      <c r="H27" s="108"/>
      <c r="I27" s="104"/>
      <c r="J27" s="105"/>
      <c r="K27" s="106"/>
      <c r="L27" s="97" t="s">
        <v>189</v>
      </c>
      <c r="M27" s="103" t="s">
        <v>190</v>
      </c>
      <c r="N27" s="108"/>
      <c r="O27" s="77"/>
      <c r="P27" s="108"/>
      <c r="Q27" s="104"/>
      <c r="R27" s="101">
        <v>0</v>
      </c>
      <c r="S27" s="102"/>
    </row>
    <row r="28" spans="1:19" s="5" customFormat="1" ht="19.5" customHeight="1">
      <c r="A28" s="97" t="s">
        <v>19</v>
      </c>
      <c r="B28" s="573" t="s">
        <v>191</v>
      </c>
      <c r="C28" s="573"/>
      <c r="D28" s="573"/>
      <c r="E28" s="113">
        <f>SUM(E22:E27)</f>
        <v>0</v>
      </c>
      <c r="F28" s="72"/>
      <c r="G28" s="97" t="s">
        <v>192</v>
      </c>
      <c r="H28" s="114" t="s">
        <v>193</v>
      </c>
      <c r="I28" s="104"/>
      <c r="J28" s="115"/>
      <c r="K28" s="116"/>
      <c r="L28" s="97" t="s">
        <v>194</v>
      </c>
      <c r="M28" s="114" t="s">
        <v>195</v>
      </c>
      <c r="N28" s="108"/>
      <c r="O28" s="77"/>
      <c r="P28" s="108"/>
      <c r="Q28" s="104"/>
      <c r="R28" s="113">
        <v>0</v>
      </c>
      <c r="S28" s="72"/>
    </row>
    <row r="29" spans="1:19" s="5" customFormat="1" ht="19.5" customHeight="1">
      <c r="A29" s="117" t="s">
        <v>196</v>
      </c>
      <c r="B29" s="118" t="s">
        <v>197</v>
      </c>
      <c r="C29" s="119"/>
      <c r="D29" s="120"/>
      <c r="E29" s="121">
        <v>0</v>
      </c>
      <c r="F29" s="68"/>
      <c r="G29" s="117" t="s">
        <v>198</v>
      </c>
      <c r="H29" s="118" t="s">
        <v>199</v>
      </c>
      <c r="I29" s="120"/>
      <c r="J29" s="122">
        <v>0</v>
      </c>
      <c r="K29" s="123"/>
      <c r="L29" s="117" t="s">
        <v>200</v>
      </c>
      <c r="M29" s="118" t="s">
        <v>201</v>
      </c>
      <c r="N29" s="119"/>
      <c r="O29" s="67"/>
      <c r="P29" s="119"/>
      <c r="Q29" s="120"/>
      <c r="R29" s="121">
        <v>0</v>
      </c>
      <c r="S29" s="68"/>
    </row>
    <row r="30" spans="1:19" s="5" customFormat="1" ht="19.5" customHeight="1">
      <c r="A30" s="124" t="s">
        <v>148</v>
      </c>
      <c r="B30" s="43"/>
      <c r="C30" s="43"/>
      <c r="D30" s="43"/>
      <c r="E30" s="43"/>
      <c r="F30" s="125"/>
      <c r="G30" s="126"/>
      <c r="H30" s="43"/>
      <c r="I30" s="43"/>
      <c r="J30" s="43"/>
      <c r="K30" s="43"/>
      <c r="L30" s="90" t="s">
        <v>202</v>
      </c>
      <c r="M30" s="75"/>
      <c r="N30" s="92" t="s">
        <v>203</v>
      </c>
      <c r="O30" s="96"/>
      <c r="P30" s="74"/>
      <c r="Q30" s="74"/>
      <c r="R30" s="74"/>
      <c r="S30" s="78"/>
    </row>
    <row r="31" spans="1:19" s="5" customFormat="1" ht="19.5" customHeight="1">
      <c r="A31" s="46"/>
      <c r="B31" s="44"/>
      <c r="C31" s="44"/>
      <c r="D31" s="44"/>
      <c r="E31" s="44"/>
      <c r="F31" s="127"/>
      <c r="G31" s="128"/>
      <c r="H31" s="44"/>
      <c r="I31" s="44"/>
      <c r="J31" s="44"/>
      <c r="K31" s="44"/>
      <c r="L31" s="97" t="s">
        <v>204</v>
      </c>
      <c r="M31" s="103" t="s">
        <v>205</v>
      </c>
      <c r="N31" s="108"/>
      <c r="O31" s="77"/>
      <c r="P31" s="108"/>
      <c r="Q31" s="104"/>
      <c r="R31" s="113">
        <f>E28</f>
        <v>0</v>
      </c>
      <c r="S31" s="72"/>
    </row>
    <row r="32" spans="1:19" s="5" customFormat="1" ht="19.5" customHeight="1" thickBot="1">
      <c r="A32" s="129" t="s">
        <v>206</v>
      </c>
      <c r="B32" s="77"/>
      <c r="C32" s="77"/>
      <c r="D32" s="77"/>
      <c r="E32" s="77"/>
      <c r="F32" s="111"/>
      <c r="G32" s="130" t="s">
        <v>207</v>
      </c>
      <c r="H32" s="77"/>
      <c r="I32" s="77"/>
      <c r="J32" s="77"/>
      <c r="K32" s="77"/>
      <c r="L32" s="97" t="s">
        <v>208</v>
      </c>
      <c r="M32" s="107" t="s">
        <v>209</v>
      </c>
      <c r="N32" s="131">
        <v>20</v>
      </c>
      <c r="O32" s="132" t="s">
        <v>210</v>
      </c>
      <c r="P32" s="133">
        <v>68080.09</v>
      </c>
      <c r="Q32" s="104"/>
      <c r="R32" s="134">
        <f>R34-R31</f>
        <v>0</v>
      </c>
      <c r="S32" s="135"/>
    </row>
    <row r="33" spans="1:19" s="5" customFormat="1" ht="12.75" customHeight="1" hidden="1">
      <c r="A33" s="136"/>
      <c r="B33" s="137"/>
      <c r="C33" s="137"/>
      <c r="D33" s="137"/>
      <c r="E33" s="137"/>
      <c r="F33" s="99"/>
      <c r="G33" s="138"/>
      <c r="H33" s="137"/>
      <c r="I33" s="137"/>
      <c r="J33" s="137"/>
      <c r="K33" s="137"/>
      <c r="L33" s="139"/>
      <c r="M33" s="140"/>
      <c r="N33" s="141"/>
      <c r="O33" s="142"/>
      <c r="P33" s="143"/>
      <c r="Q33" s="141"/>
      <c r="R33" s="144"/>
      <c r="S33" s="102"/>
    </row>
    <row r="34" spans="1:19" s="5" customFormat="1" ht="35.25" customHeight="1" thickBot="1">
      <c r="A34" s="145" t="s">
        <v>147</v>
      </c>
      <c r="B34" s="146"/>
      <c r="C34" s="146"/>
      <c r="D34" s="146"/>
      <c r="E34" s="44"/>
      <c r="F34" s="127"/>
      <c r="G34" s="128"/>
      <c r="H34" s="44"/>
      <c r="I34" s="44"/>
      <c r="J34" s="44"/>
      <c r="K34" s="44"/>
      <c r="L34" s="117" t="s">
        <v>211</v>
      </c>
      <c r="M34" s="560" t="s">
        <v>212</v>
      </c>
      <c r="N34" s="561"/>
      <c r="O34" s="561"/>
      <c r="P34" s="561"/>
      <c r="Q34" s="120"/>
      <c r="R34" s="147">
        <f>R31*1.2</f>
        <v>0</v>
      </c>
      <c r="S34" s="56"/>
    </row>
    <row r="35" spans="1:19" s="5" customFormat="1" ht="33" customHeight="1">
      <c r="A35" s="129" t="s">
        <v>206</v>
      </c>
      <c r="B35" s="77"/>
      <c r="C35" s="77"/>
      <c r="D35" s="77"/>
      <c r="E35" s="77"/>
      <c r="F35" s="111"/>
      <c r="G35" s="130" t="s">
        <v>207</v>
      </c>
      <c r="H35" s="77"/>
      <c r="I35" s="77"/>
      <c r="J35" s="77"/>
      <c r="K35" s="77"/>
      <c r="L35" s="90" t="s">
        <v>213</v>
      </c>
      <c r="M35" s="75"/>
      <c r="N35" s="92" t="s">
        <v>214</v>
      </c>
      <c r="O35" s="96"/>
      <c r="P35" s="74"/>
      <c r="Q35" s="74"/>
      <c r="R35" s="148"/>
      <c r="S35" s="78"/>
    </row>
    <row r="36" spans="1:19" s="5" customFormat="1" ht="20.25" customHeight="1">
      <c r="A36" s="149" t="s">
        <v>149</v>
      </c>
      <c r="B36" s="137"/>
      <c r="C36" s="137"/>
      <c r="D36" s="137"/>
      <c r="E36" s="137"/>
      <c r="F36" s="99"/>
      <c r="G36" s="150"/>
      <c r="H36" s="137"/>
      <c r="I36" s="137"/>
      <c r="J36" s="137"/>
      <c r="K36" s="137"/>
      <c r="L36" s="97" t="s">
        <v>215</v>
      </c>
      <c r="M36" s="103" t="s">
        <v>216</v>
      </c>
      <c r="N36" s="108"/>
      <c r="O36" s="77"/>
      <c r="P36" s="108"/>
      <c r="Q36" s="104"/>
      <c r="R36" s="101">
        <v>0</v>
      </c>
      <c r="S36" s="102"/>
    </row>
    <row r="37" spans="1:19" s="5" customFormat="1" ht="19.5" customHeight="1">
      <c r="A37" s="46"/>
      <c r="B37" s="44"/>
      <c r="C37" s="44"/>
      <c r="D37" s="44"/>
      <c r="E37" s="44"/>
      <c r="F37" s="127"/>
      <c r="G37" s="151"/>
      <c r="H37" s="44"/>
      <c r="I37" s="44"/>
      <c r="J37" s="44"/>
      <c r="K37" s="44"/>
      <c r="L37" s="97" t="s">
        <v>217</v>
      </c>
      <c r="M37" s="103" t="s">
        <v>218</v>
      </c>
      <c r="N37" s="108"/>
      <c r="O37" s="77"/>
      <c r="P37" s="108"/>
      <c r="Q37" s="104"/>
      <c r="R37" s="101">
        <v>0</v>
      </c>
      <c r="S37" s="102"/>
    </row>
    <row r="38" spans="1:19" s="5" customFormat="1" ht="19.5" customHeight="1" thickBot="1">
      <c r="A38" s="152" t="s">
        <v>206</v>
      </c>
      <c r="B38" s="67"/>
      <c r="C38" s="67"/>
      <c r="D38" s="67"/>
      <c r="E38" s="67"/>
      <c r="F38" s="153"/>
      <c r="G38" s="154" t="s">
        <v>207</v>
      </c>
      <c r="H38" s="67"/>
      <c r="I38" s="67"/>
      <c r="J38" s="67"/>
      <c r="K38" s="67"/>
      <c r="L38" s="117" t="s">
        <v>219</v>
      </c>
      <c r="M38" s="118" t="s">
        <v>220</v>
      </c>
      <c r="N38" s="119"/>
      <c r="O38" s="155"/>
      <c r="P38" s="119"/>
      <c r="Q38" s="120"/>
      <c r="R38" s="82">
        <v>0</v>
      </c>
      <c r="S38" s="156"/>
    </row>
  </sheetData>
  <sheetProtection/>
  <mergeCells count="13">
    <mergeCell ref="M34:P34"/>
    <mergeCell ref="E11:M11"/>
    <mergeCell ref="B12:D12"/>
    <mergeCell ref="E12:M12"/>
    <mergeCell ref="Q12:R12"/>
    <mergeCell ref="H15:I15"/>
    <mergeCell ref="B28:D28"/>
    <mergeCell ref="E5:M5"/>
    <mergeCell ref="E6:M6"/>
    <mergeCell ref="E7:M7"/>
    <mergeCell ref="B8:D8"/>
    <mergeCell ref="E9:M9"/>
    <mergeCell ref="E10:M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55">
      <selection activeCell="H78" sqref="H78"/>
    </sheetView>
  </sheetViews>
  <sheetFormatPr defaultColWidth="10.5" defaultRowHeight="10.5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4" customWidth="1"/>
    <col min="7" max="7" width="17.33203125" style="4" customWidth="1"/>
    <col min="8" max="8" width="13.83203125" style="4" customWidth="1"/>
    <col min="9" max="9" width="10.5" style="1" customWidth="1"/>
    <col min="10" max="10" width="19.83203125" style="1" customWidth="1"/>
    <col min="11" max="11" width="10.5" style="1" customWidth="1"/>
    <col min="12" max="12" width="11.66015625" style="1" bestFit="1" customWidth="1"/>
    <col min="13" max="16384" width="10.5" style="1" customWidth="1"/>
  </cols>
  <sheetData>
    <row r="1" spans="1:8" s="5" customFormat="1" ht="27.75" customHeight="1">
      <c r="A1" s="589" t="s">
        <v>253</v>
      </c>
      <c r="B1" s="591"/>
      <c r="C1" s="591"/>
      <c r="D1" s="591"/>
      <c r="E1" s="591"/>
      <c r="F1" s="591"/>
      <c r="G1" s="591"/>
      <c r="H1" s="591"/>
    </row>
    <row r="2" spans="1:8" s="5" customFormat="1" ht="12.75" customHeight="1">
      <c r="A2" s="157" t="s">
        <v>224</v>
      </c>
      <c r="B2" s="7"/>
      <c r="C2" s="7"/>
      <c r="D2" s="7"/>
      <c r="E2" s="7"/>
      <c r="F2" s="7"/>
      <c r="G2" s="7"/>
      <c r="H2" s="7"/>
    </row>
    <row r="3" spans="1:8" s="5" customFormat="1" ht="12.75" customHeight="1">
      <c r="A3" s="6" t="s">
        <v>0</v>
      </c>
      <c r="B3" s="7"/>
      <c r="C3" s="7" t="s">
        <v>222</v>
      </c>
      <c r="D3" s="7"/>
      <c r="E3" s="7"/>
      <c r="F3" s="7"/>
      <c r="G3" s="7"/>
      <c r="H3" s="7"/>
    </row>
    <row r="4" spans="1:8" s="5" customFormat="1" ht="13.5" customHeight="1">
      <c r="A4" s="8"/>
      <c r="B4" s="6"/>
      <c r="C4" s="8"/>
      <c r="D4" s="9"/>
      <c r="E4" s="9"/>
      <c r="F4" s="9"/>
      <c r="G4" s="9"/>
      <c r="H4" s="9"/>
    </row>
    <row r="5" spans="1:8" s="5" customFormat="1" ht="6.75" customHeight="1">
      <c r="A5" s="10"/>
      <c r="B5" s="11"/>
      <c r="C5" s="11"/>
      <c r="D5" s="11"/>
      <c r="E5" s="12"/>
      <c r="F5" s="12"/>
      <c r="G5" s="12"/>
      <c r="H5" s="12"/>
    </row>
    <row r="6" spans="1:8" s="5" customFormat="1" ht="12.75" customHeight="1">
      <c r="A6" s="7" t="s">
        <v>1</v>
      </c>
      <c r="B6" s="7"/>
      <c r="C6" s="158" t="s">
        <v>227</v>
      </c>
      <c r="D6" s="7"/>
      <c r="E6" s="7"/>
      <c r="F6" s="7"/>
      <c r="G6" s="7"/>
      <c r="H6" s="7"/>
    </row>
    <row r="7" spans="1:8" s="5" customFormat="1" ht="13.5" customHeight="1">
      <c r="A7" s="7" t="s">
        <v>2</v>
      </c>
      <c r="B7" s="7"/>
      <c r="C7" s="7"/>
      <c r="D7" s="7"/>
      <c r="E7" s="7" t="s">
        <v>3</v>
      </c>
      <c r="F7" s="158" t="s">
        <v>225</v>
      </c>
      <c r="G7" s="7"/>
      <c r="H7" s="7"/>
    </row>
    <row r="8" spans="1:8" s="5" customFormat="1" ht="13.5" customHeight="1">
      <c r="A8" s="592" t="s">
        <v>4</v>
      </c>
      <c r="B8" s="593"/>
      <c r="C8" s="593"/>
      <c r="D8" s="13"/>
      <c r="E8" s="158" t="s">
        <v>228</v>
      </c>
      <c r="F8" s="14"/>
      <c r="G8" s="14"/>
      <c r="H8" s="14"/>
    </row>
    <row r="9" spans="1:8" s="5" customFormat="1" ht="6.75" customHeight="1">
      <c r="A9" s="10"/>
      <c r="B9" s="10"/>
      <c r="C9" s="10"/>
      <c r="D9" s="10"/>
      <c r="E9" s="10"/>
      <c r="F9" s="10"/>
      <c r="G9" s="10"/>
      <c r="H9" s="10"/>
    </row>
    <row r="10" spans="1:8" s="5" customFormat="1" ht="28.5" customHeight="1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</row>
    <row r="11" spans="1:8" s="5" customFormat="1" ht="12.75" customHeight="1" hidden="1">
      <c r="A11" s="15" t="s">
        <v>13</v>
      </c>
      <c r="B11" s="15" t="s">
        <v>14</v>
      </c>
      <c r="C11" s="15" t="s">
        <v>15</v>
      </c>
      <c r="D11" s="15" t="s">
        <v>16</v>
      </c>
      <c r="E11" s="15" t="s">
        <v>17</v>
      </c>
      <c r="F11" s="15" t="s">
        <v>18</v>
      </c>
      <c r="G11" s="15" t="s">
        <v>19</v>
      </c>
      <c r="H11" s="15" t="s">
        <v>20</v>
      </c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12" s="5" customFormat="1" ht="30.75" customHeight="1">
      <c r="A13" s="16"/>
      <c r="B13" s="17" t="s">
        <v>21</v>
      </c>
      <c r="C13" s="17" t="s">
        <v>22</v>
      </c>
      <c r="D13" s="17"/>
      <c r="E13" s="18"/>
      <c r="F13" s="18"/>
      <c r="G13" s="18">
        <f>G74</f>
        <v>0</v>
      </c>
      <c r="H13" s="18">
        <v>778.4810346</v>
      </c>
      <c r="J13" s="18"/>
      <c r="L13" s="159"/>
    </row>
    <row r="14" spans="1:8" s="5" customFormat="1" ht="28.5" customHeight="1">
      <c r="A14" s="19"/>
      <c r="B14" s="20" t="s">
        <v>13</v>
      </c>
      <c r="C14" s="20" t="s">
        <v>23</v>
      </c>
      <c r="D14" s="20"/>
      <c r="E14" s="21"/>
      <c r="F14" s="21"/>
      <c r="G14" s="21">
        <v>0</v>
      </c>
      <c r="H14" s="21">
        <v>0</v>
      </c>
    </row>
    <row r="15" spans="1:8" s="5" customFormat="1" ht="13.5" customHeight="1">
      <c r="A15" s="22">
        <v>1</v>
      </c>
      <c r="B15" s="23" t="s">
        <v>24</v>
      </c>
      <c r="C15" s="23" t="s">
        <v>25</v>
      </c>
      <c r="D15" s="23" t="s">
        <v>26</v>
      </c>
      <c r="E15" s="24">
        <v>1614.9</v>
      </c>
      <c r="F15" s="24"/>
      <c r="G15" s="24"/>
      <c r="H15" s="24">
        <v>0</v>
      </c>
    </row>
    <row r="16" spans="1:8" s="5" customFormat="1" ht="24" customHeight="1">
      <c r="A16" s="22">
        <v>2</v>
      </c>
      <c r="B16" s="23" t="s">
        <v>27</v>
      </c>
      <c r="C16" s="23" t="s">
        <v>28</v>
      </c>
      <c r="D16" s="23" t="s">
        <v>26</v>
      </c>
      <c r="E16" s="24">
        <v>15.5</v>
      </c>
      <c r="F16" s="24"/>
      <c r="G16" s="24"/>
      <c r="H16" s="24">
        <v>0</v>
      </c>
    </row>
    <row r="17" spans="1:8" s="5" customFormat="1" ht="24" customHeight="1">
      <c r="A17" s="22">
        <v>3</v>
      </c>
      <c r="B17" s="23" t="s">
        <v>29</v>
      </c>
      <c r="C17" s="23" t="s">
        <v>30</v>
      </c>
      <c r="D17" s="23" t="s">
        <v>26</v>
      </c>
      <c r="E17" s="24">
        <v>230.9</v>
      </c>
      <c r="F17" s="24"/>
      <c r="G17" s="24"/>
      <c r="H17" s="24">
        <v>0</v>
      </c>
    </row>
    <row r="18" spans="1:8" s="5" customFormat="1" ht="24" customHeight="1">
      <c r="A18" s="22">
        <v>4</v>
      </c>
      <c r="B18" s="23" t="s">
        <v>31</v>
      </c>
      <c r="C18" s="23" t="s">
        <v>32</v>
      </c>
      <c r="D18" s="23" t="s">
        <v>33</v>
      </c>
      <c r="E18" s="24">
        <v>187.7</v>
      </c>
      <c r="F18" s="24"/>
      <c r="G18" s="24"/>
      <c r="H18" s="24">
        <v>0</v>
      </c>
    </row>
    <row r="19" spans="1:8" s="5" customFormat="1" ht="24" customHeight="1">
      <c r="A19" s="22">
        <v>5</v>
      </c>
      <c r="B19" s="23" t="s">
        <v>34</v>
      </c>
      <c r="C19" s="23" t="s">
        <v>35</v>
      </c>
      <c r="D19" s="23" t="s">
        <v>26</v>
      </c>
      <c r="E19" s="24">
        <v>273.4</v>
      </c>
      <c r="F19" s="24"/>
      <c r="G19" s="24"/>
      <c r="H19" s="24">
        <v>0</v>
      </c>
    </row>
    <row r="20" spans="1:8" s="5" customFormat="1" ht="24" customHeight="1">
      <c r="A20" s="22">
        <v>6</v>
      </c>
      <c r="B20" s="23" t="s">
        <v>36</v>
      </c>
      <c r="C20" s="23" t="s">
        <v>37</v>
      </c>
      <c r="D20" s="23" t="s">
        <v>26</v>
      </c>
      <c r="E20" s="24">
        <v>230.9</v>
      </c>
      <c r="F20" s="24"/>
      <c r="G20" s="24"/>
      <c r="H20" s="24">
        <v>0</v>
      </c>
    </row>
    <row r="21" spans="1:8" s="5" customFormat="1" ht="24" customHeight="1">
      <c r="A21" s="22">
        <v>7</v>
      </c>
      <c r="B21" s="23" t="s">
        <v>38</v>
      </c>
      <c r="C21" s="23" t="s">
        <v>39</v>
      </c>
      <c r="D21" s="23" t="s">
        <v>40</v>
      </c>
      <c r="E21" s="24">
        <v>236.12</v>
      </c>
      <c r="F21" s="24"/>
      <c r="G21" s="24"/>
      <c r="H21" s="24">
        <v>0</v>
      </c>
    </row>
    <row r="22" spans="1:8" s="5" customFormat="1" ht="24" customHeight="1">
      <c r="A22" s="22">
        <v>8</v>
      </c>
      <c r="B22" s="23" t="s">
        <v>41</v>
      </c>
      <c r="C22" s="23" t="s">
        <v>42</v>
      </c>
      <c r="D22" s="23" t="s">
        <v>40</v>
      </c>
      <c r="E22" s="24">
        <v>281.6</v>
      </c>
      <c r="F22" s="24"/>
      <c r="G22" s="24"/>
      <c r="H22" s="24">
        <v>0</v>
      </c>
    </row>
    <row r="23" spans="1:8" s="5" customFormat="1" ht="34.5" customHeight="1">
      <c r="A23" s="22">
        <v>9</v>
      </c>
      <c r="B23" s="23" t="s">
        <v>43</v>
      </c>
      <c r="C23" s="23" t="s">
        <v>44</v>
      </c>
      <c r="D23" s="23" t="s">
        <v>40</v>
      </c>
      <c r="E23" s="24">
        <v>517.7</v>
      </c>
      <c r="F23" s="24"/>
      <c r="G23" s="24"/>
      <c r="H23" s="24">
        <v>0</v>
      </c>
    </row>
    <row r="24" spans="1:8" s="5" customFormat="1" ht="24" customHeight="1">
      <c r="A24" s="22">
        <v>10</v>
      </c>
      <c r="B24" s="23" t="s">
        <v>45</v>
      </c>
      <c r="C24" s="23" t="s">
        <v>46</v>
      </c>
      <c r="D24" s="23" t="s">
        <v>26</v>
      </c>
      <c r="E24" s="24">
        <v>1614.9</v>
      </c>
      <c r="F24" s="24"/>
      <c r="G24" s="24"/>
      <c r="H24" s="24">
        <v>0</v>
      </c>
    </row>
    <row r="25" spans="1:8" s="5" customFormat="1" ht="13.5" customHeight="1">
      <c r="A25" s="22">
        <v>11</v>
      </c>
      <c r="B25" s="23" t="s">
        <v>47</v>
      </c>
      <c r="C25" s="23" t="s">
        <v>48</v>
      </c>
      <c r="D25" s="23" t="s">
        <v>40</v>
      </c>
      <c r="E25" s="24">
        <v>236.12</v>
      </c>
      <c r="F25" s="24"/>
      <c r="G25" s="24"/>
      <c r="H25" s="24">
        <v>0</v>
      </c>
    </row>
    <row r="26" spans="1:8" s="5" customFormat="1" ht="13.5" customHeight="1">
      <c r="A26" s="22">
        <v>12</v>
      </c>
      <c r="B26" s="23" t="s">
        <v>49</v>
      </c>
      <c r="C26" s="23" t="s">
        <v>50</v>
      </c>
      <c r="D26" s="23" t="s">
        <v>40</v>
      </c>
      <c r="E26" s="24">
        <v>236.12</v>
      </c>
      <c r="F26" s="24"/>
      <c r="G26" s="24"/>
      <c r="H26" s="24">
        <v>0</v>
      </c>
    </row>
    <row r="27" spans="1:8" s="5" customFormat="1" ht="24" customHeight="1">
      <c r="A27" s="22">
        <v>13</v>
      </c>
      <c r="B27" s="23" t="s">
        <v>51</v>
      </c>
      <c r="C27" s="23" t="s">
        <v>52</v>
      </c>
      <c r="D27" s="23" t="s">
        <v>53</v>
      </c>
      <c r="E27" s="24">
        <v>132.44</v>
      </c>
      <c r="F27" s="24"/>
      <c r="G27" s="24"/>
      <c r="H27" s="24">
        <v>0</v>
      </c>
    </row>
    <row r="28" spans="1:8" s="5" customFormat="1" ht="24" customHeight="1">
      <c r="A28" s="22">
        <v>14</v>
      </c>
      <c r="B28" s="23" t="s">
        <v>54</v>
      </c>
      <c r="C28" s="23" t="s">
        <v>55</v>
      </c>
      <c r="D28" s="23" t="s">
        <v>53</v>
      </c>
      <c r="E28" s="24">
        <v>132.44</v>
      </c>
      <c r="F28" s="24"/>
      <c r="G28" s="24"/>
      <c r="H28" s="24">
        <v>0</v>
      </c>
    </row>
    <row r="29" spans="1:8" s="5" customFormat="1" ht="13.5" customHeight="1">
      <c r="A29" s="22">
        <v>15</v>
      </c>
      <c r="B29" s="23" t="s">
        <v>56</v>
      </c>
      <c r="C29" s="23" t="s">
        <v>57</v>
      </c>
      <c r="D29" s="23" t="s">
        <v>26</v>
      </c>
      <c r="E29" s="24">
        <v>1137.66</v>
      </c>
      <c r="F29" s="24"/>
      <c r="G29" s="24"/>
      <c r="H29" s="24">
        <v>0</v>
      </c>
    </row>
    <row r="30" spans="1:8" s="5" customFormat="1" ht="24" customHeight="1">
      <c r="A30" s="22">
        <v>16</v>
      </c>
      <c r="B30" s="23" t="s">
        <v>58</v>
      </c>
      <c r="C30" s="23" t="s">
        <v>59</v>
      </c>
      <c r="D30" s="23" t="s">
        <v>26</v>
      </c>
      <c r="E30" s="24">
        <v>1137.66</v>
      </c>
      <c r="F30" s="24"/>
      <c r="G30" s="24"/>
      <c r="H30" s="24">
        <v>0</v>
      </c>
    </row>
    <row r="31" spans="1:8" s="5" customFormat="1" ht="28.5" customHeight="1">
      <c r="A31" s="19"/>
      <c r="B31" s="20" t="s">
        <v>14</v>
      </c>
      <c r="C31" s="20" t="s">
        <v>60</v>
      </c>
      <c r="D31" s="20"/>
      <c r="E31" s="21"/>
      <c r="F31" s="21"/>
      <c r="G31" s="21">
        <v>0</v>
      </c>
      <c r="H31" s="21">
        <v>0.0194176</v>
      </c>
    </row>
    <row r="32" spans="1:8" s="5" customFormat="1" ht="24" customHeight="1">
      <c r="A32" s="22">
        <v>17</v>
      </c>
      <c r="B32" s="23" t="s">
        <v>61</v>
      </c>
      <c r="C32" s="23" t="s">
        <v>62</v>
      </c>
      <c r="D32" s="23" t="s">
        <v>26</v>
      </c>
      <c r="E32" s="24">
        <v>29.6</v>
      </c>
      <c r="F32" s="24"/>
      <c r="G32" s="24"/>
      <c r="H32" s="24">
        <v>0.01036</v>
      </c>
    </row>
    <row r="33" spans="1:8" s="5" customFormat="1" ht="13.5" customHeight="1">
      <c r="A33" s="25">
        <v>18</v>
      </c>
      <c r="B33" s="26" t="s">
        <v>63</v>
      </c>
      <c r="C33" s="26" t="s">
        <v>64</v>
      </c>
      <c r="D33" s="26" t="s">
        <v>26</v>
      </c>
      <c r="E33" s="27">
        <v>30.192</v>
      </c>
      <c r="F33" s="27"/>
      <c r="G33" s="27"/>
      <c r="H33" s="27">
        <v>0.0090576</v>
      </c>
    </row>
    <row r="34" spans="1:8" s="5" customFormat="1" ht="28.5" customHeight="1">
      <c r="A34" s="19"/>
      <c r="B34" s="20" t="s">
        <v>17</v>
      </c>
      <c r="C34" s="20" t="s">
        <v>65</v>
      </c>
      <c r="D34" s="20"/>
      <c r="E34" s="21"/>
      <c r="F34" s="21"/>
      <c r="G34" s="21">
        <v>0</v>
      </c>
      <c r="H34" s="21">
        <v>572.421791</v>
      </c>
    </row>
    <row r="35" spans="1:8" s="5" customFormat="1" ht="24" customHeight="1">
      <c r="A35" s="22">
        <v>19</v>
      </c>
      <c r="B35" s="23" t="s">
        <v>66</v>
      </c>
      <c r="C35" s="23" t="s">
        <v>67</v>
      </c>
      <c r="D35" s="23" t="s">
        <v>26</v>
      </c>
      <c r="E35" s="24">
        <v>293.2</v>
      </c>
      <c r="F35" s="24"/>
      <c r="G35" s="24"/>
      <c r="H35" s="24">
        <v>26.083072</v>
      </c>
    </row>
    <row r="36" spans="1:8" s="5" customFormat="1" ht="24" customHeight="1">
      <c r="A36" s="22">
        <v>20</v>
      </c>
      <c r="B36" s="23" t="s">
        <v>68</v>
      </c>
      <c r="C36" s="23" t="s">
        <v>69</v>
      </c>
      <c r="D36" s="23" t="s">
        <v>26</v>
      </c>
      <c r="E36" s="24">
        <v>293.2</v>
      </c>
      <c r="F36" s="24"/>
      <c r="G36" s="24"/>
      <c r="H36" s="24">
        <v>32.60384</v>
      </c>
    </row>
    <row r="37" spans="1:8" s="5" customFormat="1" ht="24" customHeight="1">
      <c r="A37" s="22">
        <v>21</v>
      </c>
      <c r="B37" s="23" t="s">
        <v>70</v>
      </c>
      <c r="C37" s="23" t="s">
        <v>71</v>
      </c>
      <c r="D37" s="23" t="s">
        <v>26</v>
      </c>
      <c r="E37" s="24">
        <v>29.6</v>
      </c>
      <c r="F37" s="24"/>
      <c r="G37" s="24"/>
      <c r="H37" s="24">
        <v>8.63136</v>
      </c>
    </row>
    <row r="38" spans="1:8" s="5" customFormat="1" ht="13.5" customHeight="1">
      <c r="A38" s="25">
        <v>22</v>
      </c>
      <c r="B38" s="26" t="s">
        <v>72</v>
      </c>
      <c r="C38" s="26" t="s">
        <v>73</v>
      </c>
      <c r="D38" s="26" t="s">
        <v>53</v>
      </c>
      <c r="E38" s="27">
        <v>4.44</v>
      </c>
      <c r="F38" s="27"/>
      <c r="G38" s="27"/>
      <c r="H38" s="27">
        <v>4.44</v>
      </c>
    </row>
    <row r="39" spans="1:8" s="5" customFormat="1" ht="24" customHeight="1">
      <c r="A39" s="22">
        <v>23</v>
      </c>
      <c r="B39" s="23" t="s">
        <v>74</v>
      </c>
      <c r="C39" s="23" t="s">
        <v>75</v>
      </c>
      <c r="D39" s="23" t="s">
        <v>26</v>
      </c>
      <c r="E39" s="24">
        <v>293.2</v>
      </c>
      <c r="F39" s="24"/>
      <c r="G39" s="24"/>
      <c r="H39" s="24">
        <v>107.698224</v>
      </c>
    </row>
    <row r="40" spans="1:8" s="5" customFormat="1" ht="24" customHeight="1">
      <c r="A40" s="22">
        <v>24</v>
      </c>
      <c r="B40" s="23" t="s">
        <v>76</v>
      </c>
      <c r="C40" s="23" t="s">
        <v>77</v>
      </c>
      <c r="D40" s="23" t="s">
        <v>26</v>
      </c>
      <c r="E40" s="24">
        <v>412</v>
      </c>
      <c r="F40" s="24"/>
      <c r="G40" s="24"/>
      <c r="H40" s="24">
        <v>210.80392</v>
      </c>
    </row>
    <row r="41" spans="1:8" s="5" customFormat="1" ht="24" customHeight="1">
      <c r="A41" s="22">
        <v>25</v>
      </c>
      <c r="B41" s="23" t="s">
        <v>78</v>
      </c>
      <c r="C41" s="23" t="s">
        <v>79</v>
      </c>
      <c r="D41" s="23" t="s">
        <v>26</v>
      </c>
      <c r="E41" s="24">
        <v>293.2</v>
      </c>
      <c r="F41" s="24"/>
      <c r="G41" s="24"/>
      <c r="H41" s="24">
        <v>69.4151</v>
      </c>
    </row>
    <row r="42" spans="1:8" s="5" customFormat="1" ht="24" customHeight="1">
      <c r="A42" s="22">
        <v>26</v>
      </c>
      <c r="B42" s="23" t="s">
        <v>80</v>
      </c>
      <c r="C42" s="23" t="s">
        <v>81</v>
      </c>
      <c r="D42" s="23" t="s">
        <v>26</v>
      </c>
      <c r="E42" s="24">
        <v>82.5</v>
      </c>
      <c r="F42" s="24"/>
      <c r="G42" s="24"/>
      <c r="H42" s="24">
        <v>14.19</v>
      </c>
    </row>
    <row r="43" spans="1:8" s="5" customFormat="1" ht="13.5" customHeight="1">
      <c r="A43" s="25">
        <v>27</v>
      </c>
      <c r="B43" s="26" t="s">
        <v>82</v>
      </c>
      <c r="C43" s="26" t="s">
        <v>231</v>
      </c>
      <c r="D43" s="26" t="s">
        <v>26</v>
      </c>
      <c r="E43" s="27">
        <v>83.325</v>
      </c>
      <c r="F43" s="27"/>
      <c r="G43" s="27"/>
      <c r="H43" s="27">
        <v>18.49815</v>
      </c>
    </row>
    <row r="44" spans="1:8" s="5" customFormat="1" ht="24" customHeight="1">
      <c r="A44" s="22">
        <v>28</v>
      </c>
      <c r="B44" s="23" t="s">
        <v>83</v>
      </c>
      <c r="C44" s="23" t="s">
        <v>84</v>
      </c>
      <c r="D44" s="23" t="s">
        <v>26</v>
      </c>
      <c r="E44" s="24">
        <v>315.5</v>
      </c>
      <c r="F44" s="24"/>
      <c r="G44" s="24"/>
      <c r="H44" s="24">
        <v>35.336</v>
      </c>
    </row>
    <row r="45" spans="1:8" s="5" customFormat="1" ht="24" customHeight="1">
      <c r="A45" s="25">
        <v>29</v>
      </c>
      <c r="B45" s="26" t="s">
        <v>85</v>
      </c>
      <c r="C45" s="26" t="s">
        <v>229</v>
      </c>
      <c r="D45" s="26" t="s">
        <v>26</v>
      </c>
      <c r="E45" s="27">
        <v>331.275</v>
      </c>
      <c r="F45" s="27"/>
      <c r="G45" s="27"/>
      <c r="H45" s="27">
        <v>44.722125</v>
      </c>
    </row>
    <row r="46" spans="1:8" s="5" customFormat="1" ht="28.5" customHeight="1">
      <c r="A46" s="19"/>
      <c r="B46" s="20" t="s">
        <v>20</v>
      </c>
      <c r="C46" s="20" t="s">
        <v>86</v>
      </c>
      <c r="D46" s="20"/>
      <c r="E46" s="21"/>
      <c r="F46" s="21"/>
      <c r="G46" s="21">
        <v>0</v>
      </c>
      <c r="H46" s="21">
        <v>0.64456</v>
      </c>
    </row>
    <row r="47" spans="1:8" s="5" customFormat="1" ht="24" customHeight="1">
      <c r="A47" s="22">
        <v>30</v>
      </c>
      <c r="B47" s="23" t="s">
        <v>87</v>
      </c>
      <c r="C47" s="23" t="s">
        <v>88</v>
      </c>
      <c r="D47" s="23" t="s">
        <v>89</v>
      </c>
      <c r="E47" s="24">
        <v>2</v>
      </c>
      <c r="F47" s="24"/>
      <c r="G47" s="24"/>
      <c r="H47" s="24">
        <v>0.61416</v>
      </c>
    </row>
    <row r="48" spans="1:8" s="5" customFormat="1" ht="24" customHeight="1">
      <c r="A48" s="25">
        <v>31</v>
      </c>
      <c r="B48" s="26" t="s">
        <v>90</v>
      </c>
      <c r="C48" s="26" t="s">
        <v>232</v>
      </c>
      <c r="D48" s="26" t="s">
        <v>89</v>
      </c>
      <c r="E48" s="27">
        <v>2</v>
      </c>
      <c r="F48" s="27"/>
      <c r="G48" s="27"/>
      <c r="H48" s="27">
        <v>0.0304</v>
      </c>
    </row>
    <row r="49" spans="1:8" s="5" customFormat="1" ht="28.5" customHeight="1">
      <c r="A49" s="19"/>
      <c r="B49" s="20" t="s">
        <v>91</v>
      </c>
      <c r="C49" s="20" t="s">
        <v>92</v>
      </c>
      <c r="D49" s="20"/>
      <c r="E49" s="21"/>
      <c r="F49" s="21"/>
      <c r="G49" s="21">
        <f>SUM(G51:G71)</f>
        <v>0</v>
      </c>
      <c r="H49" s="21">
        <v>205.395266</v>
      </c>
    </row>
    <row r="50" spans="1:8" s="5" customFormat="1" ht="13.5" customHeight="1">
      <c r="A50" s="22">
        <v>32</v>
      </c>
      <c r="B50" s="23" t="s">
        <v>93</v>
      </c>
      <c r="C50" s="23" t="s">
        <v>94</v>
      </c>
      <c r="D50" s="23" t="s">
        <v>89</v>
      </c>
      <c r="E50" s="24">
        <v>5</v>
      </c>
      <c r="F50" s="24"/>
      <c r="G50" s="24"/>
      <c r="H50" s="24">
        <v>0</v>
      </c>
    </row>
    <row r="51" spans="1:8" s="5" customFormat="1" ht="13.5" customHeight="1">
      <c r="A51" s="25">
        <v>33</v>
      </c>
      <c r="B51" s="26" t="s">
        <v>95</v>
      </c>
      <c r="C51" s="26" t="s">
        <v>96</v>
      </c>
      <c r="D51" s="26" t="s">
        <v>89</v>
      </c>
      <c r="E51" s="27">
        <v>5</v>
      </c>
      <c r="F51" s="27"/>
      <c r="G51" s="27"/>
      <c r="H51" s="27">
        <v>0.006</v>
      </c>
    </row>
    <row r="52" spans="1:8" s="5" customFormat="1" ht="24" customHeight="1">
      <c r="A52" s="22">
        <v>34</v>
      </c>
      <c r="B52" s="23" t="s">
        <v>97</v>
      </c>
      <c r="C52" s="23" t="s">
        <v>98</v>
      </c>
      <c r="D52" s="23" t="s">
        <v>33</v>
      </c>
      <c r="E52" s="24">
        <v>240.5</v>
      </c>
      <c r="F52" s="24"/>
      <c r="G52" s="24"/>
      <c r="H52" s="24">
        <v>0</v>
      </c>
    </row>
    <row r="53" spans="1:8" s="5" customFormat="1" ht="24" customHeight="1">
      <c r="A53" s="25">
        <v>35</v>
      </c>
      <c r="B53" s="26" t="s">
        <v>99</v>
      </c>
      <c r="C53" s="26" t="s">
        <v>100</v>
      </c>
      <c r="D53" s="26" t="s">
        <v>53</v>
      </c>
      <c r="E53" s="27">
        <v>0.945</v>
      </c>
      <c r="F53" s="27"/>
      <c r="G53" s="27"/>
      <c r="H53" s="27">
        <v>0.945</v>
      </c>
    </row>
    <row r="54" spans="1:8" s="5" customFormat="1" ht="24" customHeight="1">
      <c r="A54" s="22">
        <v>36</v>
      </c>
      <c r="B54" s="23" t="s">
        <v>101</v>
      </c>
      <c r="C54" s="23" t="s">
        <v>102</v>
      </c>
      <c r="D54" s="23" t="s">
        <v>33</v>
      </c>
      <c r="E54" s="24">
        <v>569.5</v>
      </c>
      <c r="F54" s="24"/>
      <c r="G54" s="24"/>
      <c r="H54" s="24">
        <v>56.226735</v>
      </c>
    </row>
    <row r="55" spans="1:8" s="5" customFormat="1" ht="13.5" customHeight="1">
      <c r="A55" s="25">
        <v>37</v>
      </c>
      <c r="B55" s="26" t="s">
        <v>103</v>
      </c>
      <c r="C55" s="26" t="s">
        <v>233</v>
      </c>
      <c r="D55" s="26" t="s">
        <v>89</v>
      </c>
      <c r="E55" s="27">
        <v>580.89</v>
      </c>
      <c r="F55" s="27"/>
      <c r="G55" s="27"/>
      <c r="H55" s="27">
        <v>13.36047</v>
      </c>
    </row>
    <row r="56" spans="1:8" s="5" customFormat="1" ht="24" customHeight="1">
      <c r="A56" s="22">
        <v>38</v>
      </c>
      <c r="B56" s="23" t="s">
        <v>104</v>
      </c>
      <c r="C56" s="23" t="s">
        <v>105</v>
      </c>
      <c r="D56" s="23" t="s">
        <v>33</v>
      </c>
      <c r="E56" s="24">
        <v>42</v>
      </c>
      <c r="F56" s="24"/>
      <c r="G56" s="24"/>
      <c r="H56" s="24">
        <v>4.89636</v>
      </c>
    </row>
    <row r="57" spans="1:8" s="5" customFormat="1" ht="24" customHeight="1">
      <c r="A57" s="25">
        <v>39</v>
      </c>
      <c r="B57" s="26" t="s">
        <v>106</v>
      </c>
      <c r="C57" s="26" t="s">
        <v>230</v>
      </c>
      <c r="D57" s="26" t="s">
        <v>89</v>
      </c>
      <c r="E57" s="27">
        <v>42.84</v>
      </c>
      <c r="F57" s="27"/>
      <c r="G57" s="27"/>
      <c r="H57" s="27">
        <v>3.47004</v>
      </c>
    </row>
    <row r="58" spans="1:8" s="5" customFormat="1" ht="24" customHeight="1">
      <c r="A58" s="22">
        <v>40</v>
      </c>
      <c r="B58" s="23" t="s">
        <v>107</v>
      </c>
      <c r="C58" s="23" t="s">
        <v>108</v>
      </c>
      <c r="D58" s="23" t="s">
        <v>40</v>
      </c>
      <c r="E58" s="24">
        <v>51.9</v>
      </c>
      <c r="F58" s="24"/>
      <c r="G58" s="24"/>
      <c r="H58" s="24">
        <v>114.236571</v>
      </c>
    </row>
    <row r="59" spans="1:8" s="5" customFormat="1" ht="24" customHeight="1">
      <c r="A59" s="22">
        <v>41</v>
      </c>
      <c r="B59" s="23" t="s">
        <v>109</v>
      </c>
      <c r="C59" s="23" t="s">
        <v>110</v>
      </c>
      <c r="D59" s="23" t="s">
        <v>33</v>
      </c>
      <c r="E59" s="24">
        <v>4.2</v>
      </c>
      <c r="F59" s="24"/>
      <c r="G59" s="24"/>
      <c r="H59" s="24">
        <v>0.26817</v>
      </c>
    </row>
    <row r="60" spans="1:8" s="5" customFormat="1" ht="24" customHeight="1">
      <c r="A60" s="22">
        <v>42</v>
      </c>
      <c r="B60" s="23" t="s">
        <v>111</v>
      </c>
      <c r="C60" s="23" t="s">
        <v>112</v>
      </c>
      <c r="D60" s="23" t="s">
        <v>33</v>
      </c>
      <c r="E60" s="24">
        <v>42</v>
      </c>
      <c r="F60" s="24"/>
      <c r="G60" s="24"/>
      <c r="H60" s="24">
        <v>6.71706</v>
      </c>
    </row>
    <row r="61" spans="1:8" s="5" customFormat="1" ht="13.5" customHeight="1">
      <c r="A61" s="25">
        <v>43</v>
      </c>
      <c r="B61" s="26" t="s">
        <v>113</v>
      </c>
      <c r="C61" s="26" t="s">
        <v>234</v>
      </c>
      <c r="D61" s="26" t="s">
        <v>89</v>
      </c>
      <c r="E61" s="27">
        <v>141.12</v>
      </c>
      <c r="F61" s="27"/>
      <c r="G61" s="27"/>
      <c r="H61" s="27">
        <v>4.79808</v>
      </c>
    </row>
    <row r="62" spans="1:8" s="5" customFormat="1" ht="34.5" customHeight="1">
      <c r="A62" s="22">
        <v>44</v>
      </c>
      <c r="B62" s="23" t="s">
        <v>114</v>
      </c>
      <c r="C62" s="23" t="s">
        <v>115</v>
      </c>
      <c r="D62" s="23" t="s">
        <v>33</v>
      </c>
      <c r="E62" s="24">
        <v>2</v>
      </c>
      <c r="F62" s="24"/>
      <c r="G62" s="24"/>
      <c r="H62" s="24">
        <v>0.39598</v>
      </c>
    </row>
    <row r="63" spans="1:8" s="5" customFormat="1" ht="22.5">
      <c r="A63" s="25">
        <v>45</v>
      </c>
      <c r="B63" s="26" t="s">
        <v>116</v>
      </c>
      <c r="C63" s="26" t="s">
        <v>235</v>
      </c>
      <c r="D63" s="26" t="s">
        <v>89</v>
      </c>
      <c r="E63" s="27">
        <v>2</v>
      </c>
      <c r="F63" s="27"/>
      <c r="G63" s="27"/>
      <c r="H63" s="27">
        <v>0.058</v>
      </c>
    </row>
    <row r="64" spans="1:8" s="5" customFormat="1" ht="33.75">
      <c r="A64" s="25">
        <v>46</v>
      </c>
      <c r="B64" s="26" t="s">
        <v>117</v>
      </c>
      <c r="C64" s="26" t="s">
        <v>236</v>
      </c>
      <c r="D64" s="26" t="s">
        <v>89</v>
      </c>
      <c r="E64" s="27">
        <v>2</v>
      </c>
      <c r="F64" s="27"/>
      <c r="G64" s="27"/>
      <c r="H64" s="27">
        <v>0.0168</v>
      </c>
    </row>
    <row r="65" spans="1:8" s="5" customFormat="1" ht="13.5" customHeight="1">
      <c r="A65" s="22">
        <v>47</v>
      </c>
      <c r="B65" s="23" t="s">
        <v>118</v>
      </c>
      <c r="C65" s="23" t="s">
        <v>119</v>
      </c>
      <c r="D65" s="23" t="s">
        <v>33</v>
      </c>
      <c r="E65" s="24">
        <v>45</v>
      </c>
      <c r="F65" s="24"/>
      <c r="G65" s="24"/>
      <c r="H65" s="24">
        <v>0</v>
      </c>
    </row>
    <row r="66" spans="1:8" s="5" customFormat="1" ht="24" customHeight="1">
      <c r="A66" s="22">
        <v>48</v>
      </c>
      <c r="B66" s="23" t="s">
        <v>120</v>
      </c>
      <c r="C66" s="23" t="s">
        <v>121</v>
      </c>
      <c r="D66" s="23" t="s">
        <v>53</v>
      </c>
      <c r="E66" s="24">
        <v>107.177</v>
      </c>
      <c r="F66" s="24"/>
      <c r="G66" s="24"/>
      <c r="H66" s="24">
        <v>0</v>
      </c>
    </row>
    <row r="67" spans="1:8" s="5" customFormat="1" ht="24" customHeight="1">
      <c r="A67" s="22">
        <v>49</v>
      </c>
      <c r="B67" s="23" t="s">
        <v>122</v>
      </c>
      <c r="C67" s="23" t="s">
        <v>123</v>
      </c>
      <c r="D67" s="23" t="s">
        <v>53</v>
      </c>
      <c r="E67" s="24">
        <v>84.549</v>
      </c>
      <c r="F67" s="24"/>
      <c r="G67" s="24"/>
      <c r="H67" s="24">
        <v>0</v>
      </c>
    </row>
    <row r="68" spans="1:8" s="5" customFormat="1" ht="24" customHeight="1">
      <c r="A68" s="22">
        <v>50</v>
      </c>
      <c r="B68" s="23" t="s">
        <v>124</v>
      </c>
      <c r="C68" s="23" t="s">
        <v>125</v>
      </c>
      <c r="D68" s="23" t="s">
        <v>53</v>
      </c>
      <c r="E68" s="24">
        <v>84.549</v>
      </c>
      <c r="F68" s="24"/>
      <c r="G68" s="24"/>
      <c r="H68" s="24">
        <v>0</v>
      </c>
    </row>
    <row r="69" spans="1:8" s="5" customFormat="1" ht="24" customHeight="1">
      <c r="A69" s="22">
        <v>51</v>
      </c>
      <c r="B69" s="23" t="s">
        <v>126</v>
      </c>
      <c r="C69" s="23" t="s">
        <v>127</v>
      </c>
      <c r="D69" s="23" t="s">
        <v>53</v>
      </c>
      <c r="E69" s="24">
        <v>22.628</v>
      </c>
      <c r="F69" s="24"/>
      <c r="G69" s="24"/>
      <c r="H69" s="24">
        <v>0</v>
      </c>
    </row>
    <row r="70" spans="1:8" s="5" customFormat="1" ht="24" customHeight="1">
      <c r="A70" s="22">
        <v>52</v>
      </c>
      <c r="B70" s="23" t="s">
        <v>128</v>
      </c>
      <c r="C70" s="23" t="s">
        <v>129</v>
      </c>
      <c r="D70" s="23" t="s">
        <v>53</v>
      </c>
      <c r="E70" s="24">
        <v>22.628</v>
      </c>
      <c r="F70" s="24"/>
      <c r="G70" s="24"/>
      <c r="H70" s="24">
        <v>0</v>
      </c>
    </row>
    <row r="71" spans="1:8" s="5" customFormat="1" ht="24" customHeight="1">
      <c r="A71" s="22">
        <v>53</v>
      </c>
      <c r="B71" s="23" t="s">
        <v>130</v>
      </c>
      <c r="C71" s="23" t="s">
        <v>131</v>
      </c>
      <c r="D71" s="23" t="s">
        <v>53</v>
      </c>
      <c r="E71" s="24">
        <v>107.177</v>
      </c>
      <c r="F71" s="24"/>
      <c r="G71" s="24"/>
      <c r="H71" s="24">
        <v>0</v>
      </c>
    </row>
    <row r="72" spans="1:8" s="5" customFormat="1" ht="28.5" customHeight="1">
      <c r="A72" s="19"/>
      <c r="B72" s="20" t="s">
        <v>132</v>
      </c>
      <c r="C72" s="20" t="s">
        <v>133</v>
      </c>
      <c r="D72" s="20"/>
      <c r="E72" s="21"/>
      <c r="F72" s="21"/>
      <c r="G72" s="21">
        <v>0</v>
      </c>
      <c r="H72" s="21">
        <v>0</v>
      </c>
    </row>
    <row r="73" spans="1:8" s="5" customFormat="1" ht="24" customHeight="1">
      <c r="A73" s="22">
        <v>54</v>
      </c>
      <c r="B73" s="23" t="s">
        <v>134</v>
      </c>
      <c r="C73" s="23" t="s">
        <v>135</v>
      </c>
      <c r="D73" s="23" t="s">
        <v>53</v>
      </c>
      <c r="E73" s="24">
        <v>778.481</v>
      </c>
      <c r="F73" s="24"/>
      <c r="G73" s="24"/>
      <c r="H73" s="24">
        <v>0</v>
      </c>
    </row>
    <row r="74" spans="1:8" s="5" customFormat="1" ht="30.75" customHeight="1">
      <c r="A74" s="28"/>
      <c r="B74" s="29"/>
      <c r="C74" s="29" t="s">
        <v>136</v>
      </c>
      <c r="D74" s="29"/>
      <c r="E74" s="30"/>
      <c r="F74" s="30"/>
      <c r="G74" s="30">
        <f>G72+G49+G46+G34+G31+G14</f>
        <v>0</v>
      </c>
      <c r="H74" s="30">
        <v>778.4810346</v>
      </c>
    </row>
  </sheetData>
  <sheetProtection/>
  <mergeCells count="2">
    <mergeCell ref="A1:H1"/>
    <mergeCell ref="A8:C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6">
      <selection activeCell="T53" sqref="T53"/>
    </sheetView>
  </sheetViews>
  <sheetFormatPr defaultColWidth="10.5" defaultRowHeight="10.5"/>
  <cols>
    <col min="1" max="1" width="3" style="5" customWidth="1"/>
    <col min="2" max="2" width="2.5" style="5" customWidth="1"/>
    <col min="3" max="3" width="3.83203125" style="5" customWidth="1"/>
    <col min="4" max="4" width="11.66015625" style="5" customWidth="1"/>
    <col min="5" max="5" width="14.83203125" style="5" customWidth="1"/>
    <col min="6" max="6" width="0.4921875" style="5" customWidth="1"/>
    <col min="7" max="7" width="3.16015625" style="5" customWidth="1"/>
    <col min="8" max="8" width="3" style="5" customWidth="1"/>
    <col min="9" max="9" width="12.33203125" style="5" customWidth="1"/>
    <col min="10" max="10" width="16.16015625" style="5" customWidth="1"/>
    <col min="11" max="11" width="0.65625" style="5" customWidth="1"/>
    <col min="12" max="12" width="3" style="5" customWidth="1"/>
    <col min="13" max="13" width="3.66015625" style="5" customWidth="1"/>
    <col min="14" max="14" width="9" style="5" customWidth="1"/>
    <col min="15" max="15" width="4.33203125" style="5" customWidth="1"/>
    <col min="16" max="16" width="15.33203125" style="5" customWidth="1"/>
    <col min="17" max="17" width="7.5" style="5" customWidth="1"/>
    <col min="18" max="18" width="14.5" style="5" customWidth="1"/>
    <col min="19" max="19" width="0.4921875" style="5" customWidth="1"/>
    <col min="20" max="16384" width="10.5" style="1" customWidth="1"/>
  </cols>
  <sheetData>
    <row r="1" spans="1:19" s="5" customFormat="1" ht="14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2"/>
      <c r="Q1" s="32"/>
      <c r="R1" s="32"/>
      <c r="S1" s="34"/>
    </row>
    <row r="2" spans="1:19" s="5" customFormat="1" ht="21" customHeight="1">
      <c r="A2" s="35"/>
      <c r="B2" s="36"/>
      <c r="C2" s="36"/>
      <c r="D2" s="36"/>
      <c r="E2" s="36"/>
      <c r="F2" s="36"/>
      <c r="G2" s="173" t="s">
        <v>137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</row>
    <row r="3" spans="1:19" s="5" customFormat="1" ht="12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s="5" customFormat="1" ht="9" customHeight="1" thickBot="1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75"/>
      <c r="Q4" s="175"/>
      <c r="R4" s="175"/>
      <c r="S4" s="177"/>
    </row>
    <row r="5" spans="1:19" s="5" customFormat="1" ht="24.75" customHeight="1">
      <c r="A5" s="178"/>
      <c r="B5" s="176" t="s">
        <v>138</v>
      </c>
      <c r="C5" s="176"/>
      <c r="D5" s="176"/>
      <c r="E5" s="594" t="s">
        <v>221</v>
      </c>
      <c r="F5" s="595"/>
      <c r="G5" s="595"/>
      <c r="H5" s="595"/>
      <c r="I5" s="595"/>
      <c r="J5" s="595"/>
      <c r="K5" s="595"/>
      <c r="L5" s="595"/>
      <c r="M5" s="596"/>
      <c r="N5" s="176"/>
      <c r="O5" s="176"/>
      <c r="P5" s="176" t="s">
        <v>139</v>
      </c>
      <c r="Q5" s="47"/>
      <c r="R5" s="179"/>
      <c r="S5" s="180"/>
    </row>
    <row r="6" spans="1:19" s="5" customFormat="1" ht="24.75" customHeight="1">
      <c r="A6" s="178"/>
      <c r="B6" s="176" t="s">
        <v>140</v>
      </c>
      <c r="C6" s="176"/>
      <c r="D6" s="176"/>
      <c r="E6" s="597" t="s">
        <v>254</v>
      </c>
      <c r="F6" s="598"/>
      <c r="G6" s="598"/>
      <c r="H6" s="598"/>
      <c r="I6" s="598"/>
      <c r="J6" s="598"/>
      <c r="K6" s="598"/>
      <c r="L6" s="598"/>
      <c r="M6" s="599"/>
      <c r="N6" s="176"/>
      <c r="O6" s="176"/>
      <c r="P6" s="176" t="s">
        <v>141</v>
      </c>
      <c r="Q6" s="50"/>
      <c r="R6" s="181"/>
      <c r="S6" s="180"/>
    </row>
    <row r="7" spans="1:19" s="5" customFormat="1" ht="24.75" customHeight="1" thickBot="1">
      <c r="A7" s="178"/>
      <c r="B7" s="176"/>
      <c r="C7" s="176"/>
      <c r="D7" s="176"/>
      <c r="E7" s="600" t="s">
        <v>142</v>
      </c>
      <c r="F7" s="601"/>
      <c r="G7" s="601"/>
      <c r="H7" s="601"/>
      <c r="I7" s="601"/>
      <c r="J7" s="601"/>
      <c r="K7" s="601"/>
      <c r="L7" s="601"/>
      <c r="M7" s="602"/>
      <c r="N7" s="176"/>
      <c r="O7" s="176"/>
      <c r="P7" s="176" t="s">
        <v>143</v>
      </c>
      <c r="Q7" s="52" t="s">
        <v>144</v>
      </c>
      <c r="R7" s="182"/>
      <c r="S7" s="180"/>
    </row>
    <row r="8" spans="1:19" s="5" customFormat="1" ht="24.75" customHeight="1" thickBot="1">
      <c r="A8" s="178"/>
      <c r="B8" s="583"/>
      <c r="C8" s="583"/>
      <c r="D8" s="583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 t="s">
        <v>145</v>
      </c>
      <c r="Q8" s="176" t="s">
        <v>146</v>
      </c>
      <c r="R8" s="176"/>
      <c r="S8" s="180"/>
    </row>
    <row r="9" spans="1:19" s="5" customFormat="1" ht="24.75" customHeight="1" thickBot="1">
      <c r="A9" s="178"/>
      <c r="B9" s="176" t="s">
        <v>147</v>
      </c>
      <c r="C9" s="176"/>
      <c r="D9" s="176"/>
      <c r="E9" s="584" t="s">
        <v>255</v>
      </c>
      <c r="F9" s="585"/>
      <c r="G9" s="585"/>
      <c r="H9" s="585"/>
      <c r="I9" s="585"/>
      <c r="J9" s="585"/>
      <c r="K9" s="585"/>
      <c r="L9" s="585"/>
      <c r="M9" s="586"/>
      <c r="N9" s="176"/>
      <c r="O9" s="176"/>
      <c r="P9" s="54"/>
      <c r="Q9" s="55"/>
      <c r="R9" s="183"/>
      <c r="S9" s="180"/>
    </row>
    <row r="10" spans="1:19" s="5" customFormat="1" ht="24.75" customHeight="1" thickBot="1">
      <c r="A10" s="178"/>
      <c r="B10" s="176" t="s">
        <v>148</v>
      </c>
      <c r="C10" s="176"/>
      <c r="D10" s="176"/>
      <c r="E10" s="562" t="s">
        <v>256</v>
      </c>
      <c r="F10" s="563"/>
      <c r="G10" s="563"/>
      <c r="H10" s="563"/>
      <c r="I10" s="563"/>
      <c r="J10" s="563"/>
      <c r="K10" s="563"/>
      <c r="L10" s="563"/>
      <c r="M10" s="564"/>
      <c r="N10" s="176"/>
      <c r="O10" s="176"/>
      <c r="P10" s="54"/>
      <c r="Q10" s="55"/>
      <c r="R10" s="183"/>
      <c r="S10" s="180"/>
    </row>
    <row r="11" spans="1:19" s="5" customFormat="1" ht="24.75" customHeight="1" thickBot="1">
      <c r="A11" s="178"/>
      <c r="B11" s="176" t="s">
        <v>149</v>
      </c>
      <c r="C11" s="176"/>
      <c r="D11" s="176"/>
      <c r="E11" s="562" t="s">
        <v>142</v>
      </c>
      <c r="F11" s="563"/>
      <c r="G11" s="563"/>
      <c r="H11" s="563"/>
      <c r="I11" s="563"/>
      <c r="J11" s="563"/>
      <c r="K11" s="563"/>
      <c r="L11" s="563"/>
      <c r="M11" s="564"/>
      <c r="N11" s="176"/>
      <c r="O11" s="176"/>
      <c r="P11" s="54"/>
      <c r="Q11" s="55"/>
      <c r="R11" s="183"/>
      <c r="S11" s="180"/>
    </row>
    <row r="12" spans="1:19" s="5" customFormat="1" ht="21.75" customHeight="1" thickBot="1">
      <c r="A12" s="184"/>
      <c r="B12" s="603" t="s">
        <v>150</v>
      </c>
      <c r="C12" s="603"/>
      <c r="D12" s="603"/>
      <c r="E12" s="566" t="s">
        <v>225</v>
      </c>
      <c r="F12" s="567"/>
      <c r="G12" s="567"/>
      <c r="H12" s="567"/>
      <c r="I12" s="567"/>
      <c r="J12" s="567"/>
      <c r="K12" s="567"/>
      <c r="L12" s="567"/>
      <c r="M12" s="568"/>
      <c r="N12" s="185"/>
      <c r="O12" s="185"/>
      <c r="P12" s="59"/>
      <c r="Q12" s="569"/>
      <c r="R12" s="570"/>
      <c r="S12" s="186"/>
    </row>
    <row r="13" spans="1:19" s="5" customFormat="1" ht="10.5" customHeight="1" thickBot="1">
      <c r="A13" s="184"/>
      <c r="B13" s="185"/>
      <c r="C13" s="185"/>
      <c r="D13" s="185"/>
      <c r="E13" s="61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61"/>
      <c r="Q13" s="61"/>
      <c r="R13" s="185"/>
      <c r="S13" s="186"/>
    </row>
    <row r="14" spans="1:19" s="5" customFormat="1" ht="18.75" customHeight="1" thickBot="1">
      <c r="A14" s="178"/>
      <c r="B14" s="176"/>
      <c r="C14" s="176"/>
      <c r="D14" s="176"/>
      <c r="E14" s="62" t="s">
        <v>151</v>
      </c>
      <c r="F14" s="176"/>
      <c r="G14" s="185"/>
      <c r="H14" s="176" t="s">
        <v>152</v>
      </c>
      <c r="I14" s="185"/>
      <c r="J14" s="176"/>
      <c r="K14" s="176"/>
      <c r="L14" s="176"/>
      <c r="M14" s="176"/>
      <c r="N14" s="176"/>
      <c r="O14" s="176"/>
      <c r="P14" s="176" t="s">
        <v>153</v>
      </c>
      <c r="Q14" s="187"/>
      <c r="R14" s="179"/>
      <c r="S14" s="180"/>
    </row>
    <row r="15" spans="1:19" s="5" customFormat="1" ht="18.75" customHeight="1" thickBot="1">
      <c r="A15" s="178"/>
      <c r="B15" s="176"/>
      <c r="C15" s="176"/>
      <c r="D15" s="176"/>
      <c r="E15" s="59"/>
      <c r="F15" s="176"/>
      <c r="G15" s="185"/>
      <c r="H15" s="604">
        <v>43070</v>
      </c>
      <c r="I15" s="605"/>
      <c r="J15" s="176"/>
      <c r="K15" s="176"/>
      <c r="L15" s="176"/>
      <c r="M15" s="176"/>
      <c r="N15" s="176"/>
      <c r="O15" s="176"/>
      <c r="P15" s="188" t="s">
        <v>154</v>
      </c>
      <c r="Q15" s="189"/>
      <c r="R15" s="182"/>
      <c r="S15" s="180"/>
    </row>
    <row r="16" spans="1:19" s="5" customFormat="1" ht="9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2"/>
    </row>
    <row r="17" spans="1:19" s="5" customFormat="1" ht="20.25" customHeight="1">
      <c r="A17" s="193"/>
      <c r="B17" s="194"/>
      <c r="C17" s="194"/>
      <c r="D17" s="194"/>
      <c r="E17" s="71" t="s">
        <v>155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1"/>
      <c r="P17" s="194"/>
      <c r="Q17" s="194"/>
      <c r="R17" s="194"/>
      <c r="S17" s="195"/>
    </row>
    <row r="18" spans="1:19" s="5" customFormat="1" ht="21.75" customHeight="1">
      <c r="A18" s="196" t="s">
        <v>156</v>
      </c>
      <c r="B18" s="197"/>
      <c r="C18" s="197"/>
      <c r="D18" s="198"/>
      <c r="E18" s="199" t="s">
        <v>157</v>
      </c>
      <c r="F18" s="198"/>
      <c r="G18" s="199" t="s">
        <v>158</v>
      </c>
      <c r="H18" s="197"/>
      <c r="I18" s="198"/>
      <c r="J18" s="199" t="s">
        <v>159</v>
      </c>
      <c r="K18" s="197"/>
      <c r="L18" s="199" t="s">
        <v>160</v>
      </c>
      <c r="M18" s="197"/>
      <c r="N18" s="197"/>
      <c r="O18" s="200"/>
      <c r="P18" s="198"/>
      <c r="Q18" s="199" t="s">
        <v>161</v>
      </c>
      <c r="R18" s="197"/>
      <c r="S18" s="201"/>
    </row>
    <row r="19" spans="1:19" s="5" customFormat="1" ht="19.5" customHeight="1">
      <c r="A19" s="79"/>
      <c r="B19" s="80"/>
      <c r="C19" s="80"/>
      <c r="D19" s="81">
        <v>0</v>
      </c>
      <c r="E19" s="82">
        <v>0</v>
      </c>
      <c r="F19" s="83"/>
      <c r="G19" s="84"/>
      <c r="H19" s="80"/>
      <c r="I19" s="81">
        <v>0</v>
      </c>
      <c r="J19" s="82">
        <v>0</v>
      </c>
      <c r="K19" s="85"/>
      <c r="L19" s="84"/>
      <c r="M19" s="80"/>
      <c r="N19" s="80"/>
      <c r="O19" s="86"/>
      <c r="P19" s="81">
        <v>0</v>
      </c>
      <c r="Q19" s="84"/>
      <c r="R19" s="87">
        <v>0</v>
      </c>
      <c r="S19" s="88"/>
    </row>
    <row r="20" spans="1:19" s="5" customFormat="1" ht="20.25" customHeight="1">
      <c r="A20" s="193"/>
      <c r="B20" s="194"/>
      <c r="C20" s="194"/>
      <c r="D20" s="194"/>
      <c r="E20" s="71" t="s">
        <v>162</v>
      </c>
      <c r="F20" s="194"/>
      <c r="G20" s="194"/>
      <c r="H20" s="194"/>
      <c r="I20" s="194"/>
      <c r="J20" s="89" t="s">
        <v>163</v>
      </c>
      <c r="K20" s="194"/>
      <c r="L20" s="194"/>
      <c r="M20" s="194"/>
      <c r="N20" s="194"/>
      <c r="O20" s="191"/>
      <c r="P20" s="194"/>
      <c r="Q20" s="194"/>
      <c r="R20" s="194"/>
      <c r="S20" s="195"/>
    </row>
    <row r="21" spans="1:19" s="5" customFormat="1" ht="19.5" customHeight="1">
      <c r="A21" s="90" t="s">
        <v>164</v>
      </c>
      <c r="B21" s="91"/>
      <c r="C21" s="92" t="s">
        <v>165</v>
      </c>
      <c r="D21" s="93"/>
      <c r="E21" s="93"/>
      <c r="F21" s="94"/>
      <c r="G21" s="90" t="s">
        <v>166</v>
      </c>
      <c r="H21" s="95"/>
      <c r="I21" s="92" t="s">
        <v>167</v>
      </c>
      <c r="J21" s="93"/>
      <c r="K21" s="93"/>
      <c r="L21" s="90" t="s">
        <v>168</v>
      </c>
      <c r="M21" s="95"/>
      <c r="N21" s="92" t="s">
        <v>169</v>
      </c>
      <c r="O21" s="96"/>
      <c r="P21" s="93"/>
      <c r="Q21" s="93"/>
      <c r="R21" s="93"/>
      <c r="S21" s="94"/>
    </row>
    <row r="22" spans="1:19" s="5" customFormat="1" ht="19.5" customHeight="1">
      <c r="A22" s="202" t="s">
        <v>13</v>
      </c>
      <c r="B22" s="98" t="s">
        <v>21</v>
      </c>
      <c r="C22" s="203"/>
      <c r="D22" s="204" t="s">
        <v>170</v>
      </c>
      <c r="E22" s="101">
        <v>0</v>
      </c>
      <c r="F22" s="205"/>
      <c r="G22" s="202" t="s">
        <v>20</v>
      </c>
      <c r="H22" s="206" t="s">
        <v>171</v>
      </c>
      <c r="I22" s="207"/>
      <c r="J22" s="105">
        <v>0</v>
      </c>
      <c r="K22" s="106"/>
      <c r="L22" s="202" t="s">
        <v>172</v>
      </c>
      <c r="M22" s="107" t="s">
        <v>173</v>
      </c>
      <c r="N22" s="208"/>
      <c r="O22" s="200"/>
      <c r="P22" s="208"/>
      <c r="Q22" s="109"/>
      <c r="R22" s="101">
        <v>0</v>
      </c>
      <c r="S22" s="205"/>
    </row>
    <row r="23" spans="1:19" s="5" customFormat="1" ht="19.5" customHeight="1">
      <c r="A23" s="202" t="s">
        <v>14</v>
      </c>
      <c r="B23" s="209"/>
      <c r="C23" s="210"/>
      <c r="D23" s="204" t="s">
        <v>174</v>
      </c>
      <c r="E23" s="101">
        <v>0</v>
      </c>
      <c r="F23" s="205"/>
      <c r="G23" s="202" t="s">
        <v>91</v>
      </c>
      <c r="H23" s="176" t="s">
        <v>175</v>
      </c>
      <c r="I23" s="207"/>
      <c r="J23" s="105">
        <v>0</v>
      </c>
      <c r="K23" s="106"/>
      <c r="L23" s="202" t="s">
        <v>176</v>
      </c>
      <c r="M23" s="107" t="s">
        <v>177</v>
      </c>
      <c r="N23" s="208"/>
      <c r="O23" s="200"/>
      <c r="P23" s="208"/>
      <c r="Q23" s="109"/>
      <c r="R23" s="101">
        <v>0</v>
      </c>
      <c r="S23" s="205"/>
    </row>
    <row r="24" spans="1:19" s="5" customFormat="1" ht="19.5" customHeight="1">
      <c r="A24" s="202" t="s">
        <v>15</v>
      </c>
      <c r="B24" s="98" t="s">
        <v>178</v>
      </c>
      <c r="C24" s="203"/>
      <c r="D24" s="204" t="s">
        <v>170</v>
      </c>
      <c r="E24" s="101">
        <v>0</v>
      </c>
      <c r="F24" s="205"/>
      <c r="G24" s="202" t="s">
        <v>179</v>
      </c>
      <c r="H24" s="206" t="s">
        <v>180</v>
      </c>
      <c r="I24" s="207"/>
      <c r="J24" s="105">
        <v>0</v>
      </c>
      <c r="K24" s="106"/>
      <c r="L24" s="202" t="s">
        <v>181</v>
      </c>
      <c r="M24" s="107" t="s">
        <v>182</v>
      </c>
      <c r="N24" s="208"/>
      <c r="O24" s="200"/>
      <c r="P24" s="208"/>
      <c r="Q24" s="109"/>
      <c r="R24" s="101">
        <v>0</v>
      </c>
      <c r="S24" s="205"/>
    </row>
    <row r="25" spans="1:19" s="5" customFormat="1" ht="19.5" customHeight="1">
      <c r="A25" s="202" t="s">
        <v>16</v>
      </c>
      <c r="B25" s="209"/>
      <c r="C25" s="210"/>
      <c r="D25" s="204" t="s">
        <v>174</v>
      </c>
      <c r="E25" s="101">
        <v>0</v>
      </c>
      <c r="F25" s="205"/>
      <c r="G25" s="202" t="s">
        <v>183</v>
      </c>
      <c r="H25" s="206"/>
      <c r="I25" s="207"/>
      <c r="J25" s="105">
        <v>0</v>
      </c>
      <c r="K25" s="106"/>
      <c r="L25" s="202" t="s">
        <v>184</v>
      </c>
      <c r="M25" s="107" t="s">
        <v>185</v>
      </c>
      <c r="N25" s="208"/>
      <c r="O25" s="200"/>
      <c r="P25" s="208"/>
      <c r="Q25" s="109"/>
      <c r="R25" s="101">
        <v>0</v>
      </c>
      <c r="S25" s="205"/>
    </row>
    <row r="26" spans="1:19" s="5" customFormat="1" ht="19.5" customHeight="1">
      <c r="A26" s="202" t="s">
        <v>17</v>
      </c>
      <c r="B26" s="98" t="s">
        <v>186</v>
      </c>
      <c r="C26" s="203"/>
      <c r="D26" s="204" t="s">
        <v>170</v>
      </c>
      <c r="E26" s="101">
        <v>0</v>
      </c>
      <c r="F26" s="205"/>
      <c r="G26" s="211"/>
      <c r="H26" s="208"/>
      <c r="I26" s="207"/>
      <c r="J26" s="105"/>
      <c r="K26" s="106"/>
      <c r="L26" s="202" t="s">
        <v>187</v>
      </c>
      <c r="M26" s="107" t="s">
        <v>257</v>
      </c>
      <c r="N26" s="208"/>
      <c r="O26" s="200"/>
      <c r="P26" s="208"/>
      <c r="Q26" s="109"/>
      <c r="R26" s="101">
        <v>0</v>
      </c>
      <c r="S26" s="205"/>
    </row>
    <row r="27" spans="1:19" s="5" customFormat="1" ht="19.5" customHeight="1">
      <c r="A27" s="202" t="s">
        <v>18</v>
      </c>
      <c r="B27" s="209"/>
      <c r="C27" s="210"/>
      <c r="D27" s="204" t="s">
        <v>174</v>
      </c>
      <c r="E27" s="101">
        <v>0</v>
      </c>
      <c r="F27" s="205"/>
      <c r="G27" s="211"/>
      <c r="H27" s="208"/>
      <c r="I27" s="207"/>
      <c r="J27" s="105"/>
      <c r="K27" s="106"/>
      <c r="L27" s="202" t="s">
        <v>189</v>
      </c>
      <c r="M27" s="206" t="s">
        <v>190</v>
      </c>
      <c r="N27" s="208"/>
      <c r="O27" s="200"/>
      <c r="P27" s="208"/>
      <c r="Q27" s="207"/>
      <c r="R27" s="101">
        <v>0</v>
      </c>
      <c r="S27" s="205"/>
    </row>
    <row r="28" spans="1:19" s="5" customFormat="1" ht="19.5" customHeight="1">
      <c r="A28" s="202" t="s">
        <v>19</v>
      </c>
      <c r="B28" s="573" t="s">
        <v>191</v>
      </c>
      <c r="C28" s="573"/>
      <c r="D28" s="573"/>
      <c r="E28" s="113">
        <v>0</v>
      </c>
      <c r="F28" s="195"/>
      <c r="G28" s="202" t="s">
        <v>192</v>
      </c>
      <c r="H28" s="114" t="s">
        <v>193</v>
      </c>
      <c r="I28" s="207"/>
      <c r="J28" s="115"/>
      <c r="K28" s="116"/>
      <c r="L28" s="202" t="s">
        <v>194</v>
      </c>
      <c r="M28" s="114" t="s">
        <v>195</v>
      </c>
      <c r="N28" s="208"/>
      <c r="O28" s="200"/>
      <c r="P28" s="208"/>
      <c r="Q28" s="207"/>
      <c r="R28" s="113">
        <v>0</v>
      </c>
      <c r="S28" s="195"/>
    </row>
    <row r="29" spans="1:19" s="5" customFormat="1" ht="19.5" customHeight="1">
      <c r="A29" s="212" t="s">
        <v>196</v>
      </c>
      <c r="B29" s="213" t="s">
        <v>197</v>
      </c>
      <c r="C29" s="214"/>
      <c r="D29" s="215"/>
      <c r="E29" s="121">
        <v>0</v>
      </c>
      <c r="F29" s="192"/>
      <c r="G29" s="212" t="s">
        <v>198</v>
      </c>
      <c r="H29" s="213" t="s">
        <v>199</v>
      </c>
      <c r="I29" s="215"/>
      <c r="J29" s="122">
        <v>0</v>
      </c>
      <c r="K29" s="123"/>
      <c r="L29" s="212" t="s">
        <v>200</v>
      </c>
      <c r="M29" s="213" t="s">
        <v>201</v>
      </c>
      <c r="N29" s="214"/>
      <c r="O29" s="191"/>
      <c r="P29" s="214"/>
      <c r="Q29" s="215"/>
      <c r="R29" s="121">
        <v>0</v>
      </c>
      <c r="S29" s="192"/>
    </row>
    <row r="30" spans="1:19" s="5" customFormat="1" ht="19.5" customHeight="1">
      <c r="A30" s="124" t="s">
        <v>148</v>
      </c>
      <c r="B30" s="175"/>
      <c r="C30" s="175"/>
      <c r="D30" s="175"/>
      <c r="E30" s="175"/>
      <c r="F30" s="216"/>
      <c r="G30" s="217"/>
      <c r="H30" s="175"/>
      <c r="I30" s="175"/>
      <c r="J30" s="175"/>
      <c r="K30" s="175"/>
      <c r="L30" s="90" t="s">
        <v>202</v>
      </c>
      <c r="M30" s="198"/>
      <c r="N30" s="92" t="s">
        <v>203</v>
      </c>
      <c r="O30" s="96"/>
      <c r="P30" s="197"/>
      <c r="Q30" s="197"/>
      <c r="R30" s="197"/>
      <c r="S30" s="201"/>
    </row>
    <row r="31" spans="1:19" s="5" customFormat="1" ht="19.5" customHeight="1">
      <c r="A31" s="178"/>
      <c r="B31" s="176"/>
      <c r="C31" s="176"/>
      <c r="D31" s="176"/>
      <c r="E31" s="176"/>
      <c r="F31" s="218"/>
      <c r="G31" s="219"/>
      <c r="H31" s="176"/>
      <c r="I31" s="176"/>
      <c r="J31" s="176"/>
      <c r="K31" s="176"/>
      <c r="L31" s="202" t="s">
        <v>204</v>
      </c>
      <c r="M31" s="206" t="s">
        <v>205</v>
      </c>
      <c r="N31" s="208"/>
      <c r="O31" s="200"/>
      <c r="P31" s="208"/>
      <c r="Q31" s="207"/>
      <c r="R31" s="113">
        <f>'[1] SO 02 HERNÉ PRVKY, MOBILIÁR'!G13</f>
        <v>0</v>
      </c>
      <c r="S31" s="195"/>
    </row>
    <row r="32" spans="1:19" s="5" customFormat="1" ht="19.5" customHeight="1" thickBot="1">
      <c r="A32" s="220" t="s">
        <v>206</v>
      </c>
      <c r="B32" s="200"/>
      <c r="C32" s="200"/>
      <c r="D32" s="200"/>
      <c r="E32" s="200"/>
      <c r="F32" s="210"/>
      <c r="G32" s="221" t="s">
        <v>207</v>
      </c>
      <c r="H32" s="200"/>
      <c r="I32" s="200"/>
      <c r="J32" s="200"/>
      <c r="K32" s="200"/>
      <c r="L32" s="202" t="s">
        <v>208</v>
      </c>
      <c r="M32" s="107" t="s">
        <v>209</v>
      </c>
      <c r="N32" s="131">
        <v>20</v>
      </c>
      <c r="O32" s="132" t="s">
        <v>210</v>
      </c>
      <c r="P32" s="133">
        <v>185952.07</v>
      </c>
      <c r="Q32" s="207"/>
      <c r="R32" s="134">
        <f>R34-R31</f>
        <v>0</v>
      </c>
      <c r="S32" s="222"/>
    </row>
    <row r="33" spans="1:19" s="5" customFormat="1" ht="12.75" customHeight="1" hidden="1">
      <c r="A33" s="136"/>
      <c r="B33" s="223"/>
      <c r="C33" s="223"/>
      <c r="D33" s="223"/>
      <c r="E33" s="223"/>
      <c r="F33" s="203"/>
      <c r="G33" s="224"/>
      <c r="H33" s="223"/>
      <c r="I33" s="223"/>
      <c r="J33" s="223"/>
      <c r="K33" s="223"/>
      <c r="L33" s="139"/>
      <c r="M33" s="140"/>
      <c r="N33" s="141"/>
      <c r="O33" s="142"/>
      <c r="P33" s="143"/>
      <c r="Q33" s="141"/>
      <c r="R33" s="144"/>
      <c r="S33" s="205"/>
    </row>
    <row r="34" spans="1:19" s="5" customFormat="1" ht="35.25" customHeight="1" thickBot="1">
      <c r="A34" s="145" t="s">
        <v>147</v>
      </c>
      <c r="B34" s="146"/>
      <c r="C34" s="146"/>
      <c r="D34" s="146"/>
      <c r="E34" s="176"/>
      <c r="F34" s="218"/>
      <c r="G34" s="219"/>
      <c r="H34" s="176"/>
      <c r="I34" s="176"/>
      <c r="J34" s="176"/>
      <c r="K34" s="176"/>
      <c r="L34" s="212" t="s">
        <v>211</v>
      </c>
      <c r="M34" s="560" t="s">
        <v>212</v>
      </c>
      <c r="N34" s="561"/>
      <c r="O34" s="561"/>
      <c r="P34" s="561"/>
      <c r="Q34" s="215"/>
      <c r="R34" s="147">
        <f>R31*1.2</f>
        <v>0</v>
      </c>
      <c r="S34" s="183"/>
    </row>
    <row r="35" spans="1:19" s="5" customFormat="1" ht="33" customHeight="1">
      <c r="A35" s="220" t="s">
        <v>206</v>
      </c>
      <c r="B35" s="200"/>
      <c r="C35" s="200"/>
      <c r="D35" s="200"/>
      <c r="E35" s="200"/>
      <c r="F35" s="210"/>
      <c r="G35" s="221" t="s">
        <v>207</v>
      </c>
      <c r="H35" s="200"/>
      <c r="I35" s="200"/>
      <c r="J35" s="200"/>
      <c r="K35" s="200"/>
      <c r="L35" s="90" t="s">
        <v>213</v>
      </c>
      <c r="M35" s="198"/>
      <c r="N35" s="92" t="s">
        <v>214</v>
      </c>
      <c r="O35" s="96"/>
      <c r="P35" s="197"/>
      <c r="Q35" s="197"/>
      <c r="R35" s="148"/>
      <c r="S35" s="201"/>
    </row>
    <row r="36" spans="1:19" s="5" customFormat="1" ht="20.25" customHeight="1">
      <c r="A36" s="149" t="s">
        <v>149</v>
      </c>
      <c r="B36" s="223"/>
      <c r="C36" s="223"/>
      <c r="D36" s="223"/>
      <c r="E36" s="223"/>
      <c r="F36" s="203"/>
      <c r="G36" s="150"/>
      <c r="H36" s="223"/>
      <c r="I36" s="223"/>
      <c r="J36" s="223"/>
      <c r="K36" s="223"/>
      <c r="L36" s="202" t="s">
        <v>215</v>
      </c>
      <c r="M36" s="206" t="s">
        <v>216</v>
      </c>
      <c r="N36" s="208"/>
      <c r="O36" s="200"/>
      <c r="P36" s="208"/>
      <c r="Q36" s="207"/>
      <c r="R36" s="101">
        <v>0</v>
      </c>
      <c r="S36" s="205"/>
    </row>
    <row r="37" spans="1:19" s="5" customFormat="1" ht="19.5" customHeight="1">
      <c r="A37" s="178"/>
      <c r="B37" s="176"/>
      <c r="C37" s="176"/>
      <c r="D37" s="176"/>
      <c r="E37" s="176"/>
      <c r="F37" s="218"/>
      <c r="G37" s="151"/>
      <c r="H37" s="176"/>
      <c r="I37" s="176"/>
      <c r="J37" s="176"/>
      <c r="K37" s="176"/>
      <c r="L37" s="202" t="s">
        <v>217</v>
      </c>
      <c r="M37" s="206" t="s">
        <v>218</v>
      </c>
      <c r="N37" s="208"/>
      <c r="O37" s="200"/>
      <c r="P37" s="208"/>
      <c r="Q37" s="207"/>
      <c r="R37" s="101">
        <v>0</v>
      </c>
      <c r="S37" s="205"/>
    </row>
    <row r="38" spans="1:19" s="5" customFormat="1" ht="19.5" customHeight="1" thickBot="1">
      <c r="A38" s="225" t="s">
        <v>206</v>
      </c>
      <c r="B38" s="191"/>
      <c r="C38" s="191"/>
      <c r="D38" s="191"/>
      <c r="E38" s="191"/>
      <c r="F38" s="226"/>
      <c r="G38" s="227" t="s">
        <v>207</v>
      </c>
      <c r="H38" s="191"/>
      <c r="I38" s="191"/>
      <c r="J38" s="191"/>
      <c r="K38" s="191"/>
      <c r="L38" s="212" t="s">
        <v>219</v>
      </c>
      <c r="M38" s="213" t="s">
        <v>220</v>
      </c>
      <c r="N38" s="214"/>
      <c r="O38" s="228"/>
      <c r="P38" s="214"/>
      <c r="Q38" s="215"/>
      <c r="R38" s="82">
        <v>0</v>
      </c>
      <c r="S38" s="229"/>
    </row>
  </sheetData>
  <sheetProtection/>
  <mergeCells count="13">
    <mergeCell ref="M34:P34"/>
    <mergeCell ref="E11:M11"/>
    <mergeCell ref="B12:D12"/>
    <mergeCell ref="E12:M12"/>
    <mergeCell ref="Q12:R12"/>
    <mergeCell ref="H15:I15"/>
    <mergeCell ref="B28:D28"/>
    <mergeCell ref="E5:M5"/>
    <mergeCell ref="E6:M6"/>
    <mergeCell ref="E7:M7"/>
    <mergeCell ref="B8:D8"/>
    <mergeCell ref="E9:M9"/>
    <mergeCell ref="E10:M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zoomScale="120" zoomScaleNormal="120" zoomScalePageLayoutView="0" workbookViewId="0" topLeftCell="A64">
      <selection activeCell="C59" sqref="C59"/>
    </sheetView>
  </sheetViews>
  <sheetFormatPr defaultColWidth="9.33203125" defaultRowHeight="10.5"/>
  <cols>
    <col min="1" max="1" width="4" style="2" customWidth="1"/>
    <col min="2" max="2" width="13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4" customWidth="1"/>
    <col min="7" max="7" width="17.33203125" style="4" customWidth="1"/>
    <col min="8" max="8" width="13.83203125" style="4" customWidth="1"/>
  </cols>
  <sheetData>
    <row r="1" spans="1:8" ht="18">
      <c r="A1" s="589" t="s">
        <v>253</v>
      </c>
      <c r="B1" s="590"/>
      <c r="C1" s="590"/>
      <c r="D1" s="590"/>
      <c r="E1" s="590"/>
      <c r="F1" s="590"/>
      <c r="G1" s="590"/>
      <c r="H1" s="590"/>
    </row>
    <row r="2" spans="1:8" ht="12">
      <c r="A2" s="157" t="s">
        <v>224</v>
      </c>
      <c r="B2" s="158"/>
      <c r="C2" s="158"/>
      <c r="D2" s="158"/>
      <c r="E2" s="158"/>
      <c r="F2" s="158"/>
      <c r="G2" s="158"/>
      <c r="H2" s="158"/>
    </row>
    <row r="3" spans="1:8" ht="12">
      <c r="A3" s="157" t="s">
        <v>258</v>
      </c>
      <c r="B3" s="158"/>
      <c r="C3" s="158"/>
      <c r="D3" s="158"/>
      <c r="E3" s="158"/>
      <c r="F3" s="158"/>
      <c r="G3" s="158"/>
      <c r="H3" s="158"/>
    </row>
    <row r="4" spans="1:8" ht="12">
      <c r="A4" s="160"/>
      <c r="B4" s="157"/>
      <c r="C4" s="160"/>
      <c r="D4" s="9"/>
      <c r="E4" s="9"/>
      <c r="F4" s="9"/>
      <c r="G4" s="9"/>
      <c r="H4" s="9"/>
    </row>
    <row r="5" spans="1:8" ht="11.25">
      <c r="A5" s="10"/>
      <c r="B5" s="11"/>
      <c r="C5" s="11"/>
      <c r="D5" s="11"/>
      <c r="E5" s="12"/>
      <c r="F5" s="12"/>
      <c r="G5" s="12"/>
      <c r="H5" s="12"/>
    </row>
    <row r="6" spans="1:8" ht="12">
      <c r="A6" s="158" t="s">
        <v>259</v>
      </c>
      <c r="B6" s="158"/>
      <c r="C6" s="158"/>
      <c r="D6" s="158"/>
      <c r="E6" s="158"/>
      <c r="F6" s="158"/>
      <c r="G6" s="158"/>
      <c r="H6" s="158"/>
    </row>
    <row r="7" spans="1:8" ht="12">
      <c r="A7" s="158" t="s">
        <v>2</v>
      </c>
      <c r="B7" s="158"/>
      <c r="C7" s="158"/>
      <c r="D7" s="158"/>
      <c r="E7" s="158" t="s">
        <v>240</v>
      </c>
      <c r="F7" s="158"/>
      <c r="G7" s="158"/>
      <c r="H7" s="158"/>
    </row>
    <row r="8" spans="1:8" ht="12">
      <c r="A8" s="587" t="s">
        <v>4</v>
      </c>
      <c r="B8" s="588"/>
      <c r="C8" s="588"/>
      <c r="D8" s="161"/>
      <c r="E8" s="158" t="s">
        <v>260</v>
      </c>
      <c r="F8" s="162"/>
      <c r="G8" s="162"/>
      <c r="H8" s="162"/>
    </row>
    <row r="9" spans="1:8" ht="10.5">
      <c r="A9" s="10"/>
      <c r="B9" s="10"/>
      <c r="C9" s="10"/>
      <c r="D9" s="10"/>
      <c r="E9" s="10"/>
      <c r="F9" s="10"/>
      <c r="G9" s="10"/>
      <c r="H9" s="10"/>
    </row>
    <row r="10" spans="1:8" ht="22.5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</row>
    <row r="11" spans="1:8" ht="11.25">
      <c r="A11" s="15" t="s">
        <v>13</v>
      </c>
      <c r="B11" s="15" t="s">
        <v>14</v>
      </c>
      <c r="C11" s="15" t="s">
        <v>15</v>
      </c>
      <c r="D11" s="15" t="s">
        <v>16</v>
      </c>
      <c r="E11" s="15" t="s">
        <v>17</v>
      </c>
      <c r="F11" s="15" t="s">
        <v>18</v>
      </c>
      <c r="G11" s="15" t="s">
        <v>19</v>
      </c>
      <c r="H11" s="15" t="s">
        <v>20</v>
      </c>
    </row>
    <row r="12" spans="1:8" ht="10.5">
      <c r="A12" s="10"/>
      <c r="B12" s="10"/>
      <c r="C12" s="10"/>
      <c r="D12" s="10"/>
      <c r="E12" s="10"/>
      <c r="F12" s="10"/>
      <c r="G12" s="10"/>
      <c r="H12" s="10"/>
    </row>
    <row r="13" spans="1:8" ht="15">
      <c r="A13" s="16"/>
      <c r="B13" s="17" t="s">
        <v>21</v>
      </c>
      <c r="C13" s="17" t="s">
        <v>22</v>
      </c>
      <c r="D13" s="17"/>
      <c r="E13" s="18"/>
      <c r="F13" s="18"/>
      <c r="G13" s="18">
        <f>G15+G30</f>
        <v>0</v>
      </c>
      <c r="H13" s="18">
        <f>H15</f>
        <v>40.645</v>
      </c>
    </row>
    <row r="14" spans="1:8" ht="15">
      <c r="A14" s="16"/>
      <c r="B14" s="17"/>
      <c r="C14" s="17"/>
      <c r="D14" s="17"/>
      <c r="E14" s="18"/>
      <c r="F14" s="18"/>
      <c r="G14" s="18"/>
      <c r="H14" s="18"/>
    </row>
    <row r="15" spans="1:11" ht="12.75">
      <c r="A15" s="19"/>
      <c r="B15" s="20" t="s">
        <v>13</v>
      </c>
      <c r="C15" s="20" t="s">
        <v>261</v>
      </c>
      <c r="D15" s="20"/>
      <c r="E15" s="21"/>
      <c r="F15" s="21"/>
      <c r="G15" s="21">
        <f>SUM(G16:G21)</f>
        <v>0</v>
      </c>
      <c r="H15" s="21">
        <f>H16+H17+H18+H19+H20+H21+H22+H23+H24+H25+H26+H27+H28</f>
        <v>40.645</v>
      </c>
      <c r="J15" s="230"/>
      <c r="K15" s="230"/>
    </row>
    <row r="16" spans="1:8" ht="22.5">
      <c r="A16" s="231">
        <v>1</v>
      </c>
      <c r="B16" s="232" t="s">
        <v>262</v>
      </c>
      <c r="C16" s="232" t="s">
        <v>263</v>
      </c>
      <c r="D16" s="232" t="s">
        <v>89</v>
      </c>
      <c r="E16" s="233">
        <v>6</v>
      </c>
      <c r="F16" s="169"/>
      <c r="G16" s="169">
        <f>E16*F16</f>
        <v>0</v>
      </c>
      <c r="H16" s="233">
        <v>1.44</v>
      </c>
    </row>
    <row r="17" spans="1:8" ht="11.25">
      <c r="A17" s="231">
        <v>2</v>
      </c>
      <c r="B17" s="234" t="s">
        <v>264</v>
      </c>
      <c r="C17" s="232" t="s">
        <v>265</v>
      </c>
      <c r="D17" s="232" t="s">
        <v>40</v>
      </c>
      <c r="E17" s="233">
        <v>1.44</v>
      </c>
      <c r="F17" s="169"/>
      <c r="G17" s="169">
        <f aca="true" t="shared" si="0" ref="G17:G28">E17*F17</f>
        <v>0</v>
      </c>
      <c r="H17" s="233">
        <f>E17*2.5</f>
        <v>3.5999999999999996</v>
      </c>
    </row>
    <row r="18" spans="1:8" ht="11.25">
      <c r="A18" s="231">
        <v>3</v>
      </c>
      <c r="B18" s="235" t="s">
        <v>266</v>
      </c>
      <c r="C18" s="232" t="s">
        <v>267</v>
      </c>
      <c r="D18" s="232" t="s">
        <v>89</v>
      </c>
      <c r="E18" s="233">
        <v>7</v>
      </c>
      <c r="F18" s="169"/>
      <c r="G18" s="169">
        <f t="shared" si="0"/>
        <v>0</v>
      </c>
      <c r="H18" s="233">
        <v>4.5</v>
      </c>
    </row>
    <row r="19" spans="1:8" ht="22.5">
      <c r="A19" s="231">
        <v>4</v>
      </c>
      <c r="B19" s="234" t="s">
        <v>264</v>
      </c>
      <c r="C19" s="232" t="s">
        <v>268</v>
      </c>
      <c r="D19" s="232" t="s">
        <v>40</v>
      </c>
      <c r="E19" s="233">
        <v>9.5</v>
      </c>
      <c r="F19" s="169"/>
      <c r="G19" s="169">
        <f t="shared" si="0"/>
        <v>0</v>
      </c>
      <c r="H19" s="233">
        <f>E19*2.5</f>
        <v>23.75</v>
      </c>
    </row>
    <row r="20" spans="1:8" ht="22.5">
      <c r="A20" s="231">
        <v>5</v>
      </c>
      <c r="B20" s="232" t="s">
        <v>269</v>
      </c>
      <c r="C20" s="232" t="s">
        <v>270</v>
      </c>
      <c r="D20" s="232" t="s">
        <v>89</v>
      </c>
      <c r="E20" s="233">
        <v>1</v>
      </c>
      <c r="F20" s="169"/>
      <c r="G20" s="169">
        <f t="shared" si="0"/>
        <v>0</v>
      </c>
      <c r="H20" s="233">
        <v>0.08</v>
      </c>
    </row>
    <row r="21" spans="1:8" ht="22.5">
      <c r="A21" s="231">
        <v>6</v>
      </c>
      <c r="B21" s="234" t="s">
        <v>264</v>
      </c>
      <c r="C21" s="232" t="s">
        <v>271</v>
      </c>
      <c r="D21" s="232" t="s">
        <v>40</v>
      </c>
      <c r="E21" s="233">
        <v>0.13</v>
      </c>
      <c r="F21" s="169"/>
      <c r="G21" s="169">
        <f t="shared" si="0"/>
        <v>0</v>
      </c>
      <c r="H21" s="233">
        <f>E21*2.5</f>
        <v>0.325</v>
      </c>
    </row>
    <row r="22" spans="1:8" ht="11.25">
      <c r="A22" s="231">
        <v>7</v>
      </c>
      <c r="B22" s="232" t="s">
        <v>272</v>
      </c>
      <c r="C22" s="232" t="s">
        <v>273</v>
      </c>
      <c r="D22" s="232" t="s">
        <v>89</v>
      </c>
      <c r="E22" s="233">
        <v>7</v>
      </c>
      <c r="F22" s="169"/>
      <c r="G22" s="169">
        <f t="shared" si="0"/>
        <v>0</v>
      </c>
      <c r="H22" s="233">
        <v>0.7</v>
      </c>
    </row>
    <row r="23" spans="1:8" ht="22.5">
      <c r="A23" s="231">
        <v>8</v>
      </c>
      <c r="B23" s="234" t="s">
        <v>264</v>
      </c>
      <c r="C23" s="232" t="s">
        <v>274</v>
      </c>
      <c r="D23" s="232" t="s">
        <v>40</v>
      </c>
      <c r="E23" s="233">
        <v>1.8</v>
      </c>
      <c r="F23" s="169"/>
      <c r="G23" s="169">
        <f t="shared" si="0"/>
        <v>0</v>
      </c>
      <c r="H23" s="233">
        <f>E23*2.5</f>
        <v>4.5</v>
      </c>
    </row>
    <row r="24" spans="1:8" ht="22.5">
      <c r="A24" s="231">
        <v>9</v>
      </c>
      <c r="B24" s="232" t="s">
        <v>275</v>
      </c>
      <c r="C24" s="232" t="s">
        <v>276</v>
      </c>
      <c r="D24" s="232" t="s">
        <v>89</v>
      </c>
      <c r="E24" s="233">
        <v>2</v>
      </c>
      <c r="F24" s="169"/>
      <c r="G24" s="169">
        <f t="shared" si="0"/>
        <v>0</v>
      </c>
      <c r="H24" s="233">
        <v>0.5</v>
      </c>
    </row>
    <row r="25" spans="1:8" ht="22.5">
      <c r="A25" s="231">
        <v>10</v>
      </c>
      <c r="B25" s="234" t="s">
        <v>264</v>
      </c>
      <c r="C25" s="232" t="s">
        <v>277</v>
      </c>
      <c r="D25" s="232" t="s">
        <v>40</v>
      </c>
      <c r="E25" s="233">
        <v>0.5</v>
      </c>
      <c r="F25" s="169"/>
      <c r="G25" s="169">
        <f t="shared" si="0"/>
        <v>0</v>
      </c>
      <c r="H25" s="233">
        <f>E25*2.5</f>
        <v>1.25</v>
      </c>
    </row>
    <row r="26" spans="1:8" ht="11.25">
      <c r="A26" s="231">
        <v>11</v>
      </c>
      <c r="B26" s="234" t="s">
        <v>264</v>
      </c>
      <c r="C26" s="232" t="s">
        <v>278</v>
      </c>
      <c r="D26" s="232" t="s">
        <v>53</v>
      </c>
      <c r="E26" s="233">
        <f>H15</f>
        <v>40.645</v>
      </c>
      <c r="F26" s="169"/>
      <c r="G26" s="169">
        <f t="shared" si="0"/>
        <v>0</v>
      </c>
      <c r="H26" s="233">
        <v>0</v>
      </c>
    </row>
    <row r="27" spans="1:8" ht="22.5">
      <c r="A27" s="231">
        <v>12</v>
      </c>
      <c r="B27" s="234" t="s">
        <v>264</v>
      </c>
      <c r="C27" s="232" t="s">
        <v>279</v>
      </c>
      <c r="D27" s="232" t="s">
        <v>53</v>
      </c>
      <c r="E27" s="233">
        <f>H15</f>
        <v>40.645</v>
      </c>
      <c r="F27" s="169"/>
      <c r="G27" s="169">
        <f t="shared" si="0"/>
        <v>0</v>
      </c>
      <c r="H27" s="233">
        <v>0</v>
      </c>
    </row>
    <row r="28" spans="1:8" ht="22.5">
      <c r="A28" s="231">
        <v>13</v>
      </c>
      <c r="B28" s="234" t="s">
        <v>264</v>
      </c>
      <c r="C28" s="232" t="s">
        <v>280</v>
      </c>
      <c r="D28" s="232" t="s">
        <v>53</v>
      </c>
      <c r="E28" s="233">
        <f>H15</f>
        <v>40.645</v>
      </c>
      <c r="F28" s="169"/>
      <c r="G28" s="169">
        <f t="shared" si="0"/>
        <v>0</v>
      </c>
      <c r="H28" s="233">
        <v>0</v>
      </c>
    </row>
    <row r="29" spans="1:8" ht="15">
      <c r="A29" s="16"/>
      <c r="B29" s="17"/>
      <c r="C29" s="17"/>
      <c r="D29" s="17"/>
      <c r="E29" s="18"/>
      <c r="F29" s="18"/>
      <c r="G29" s="18"/>
      <c r="H29" s="18"/>
    </row>
    <row r="30" spans="1:8" ht="12.75">
      <c r="A30" s="19"/>
      <c r="B30" s="20" t="s">
        <v>13</v>
      </c>
      <c r="C30" s="20" t="s">
        <v>281</v>
      </c>
      <c r="D30" s="20"/>
      <c r="E30" s="21"/>
      <c r="F30" s="21"/>
      <c r="G30" s="21">
        <f>SUM(G31:G88)</f>
        <v>0</v>
      </c>
      <c r="H30" s="21">
        <v>0</v>
      </c>
    </row>
    <row r="31" spans="1:8" ht="22.5">
      <c r="A31" s="236">
        <v>1</v>
      </c>
      <c r="B31" s="237" t="s">
        <v>282</v>
      </c>
      <c r="C31" s="237" t="s">
        <v>714</v>
      </c>
      <c r="D31" s="237" t="s">
        <v>89</v>
      </c>
      <c r="E31" s="238">
        <v>3</v>
      </c>
      <c r="F31" s="239"/>
      <c r="G31" s="239">
        <f>E31*F31</f>
        <v>0</v>
      </c>
      <c r="H31" s="238"/>
    </row>
    <row r="32" spans="1:8" ht="22.5">
      <c r="A32" s="236">
        <v>2</v>
      </c>
      <c r="B32" s="234" t="s">
        <v>264</v>
      </c>
      <c r="C32" s="237" t="s">
        <v>715</v>
      </c>
      <c r="D32" s="237" t="s">
        <v>89</v>
      </c>
      <c r="E32" s="238">
        <v>3</v>
      </c>
      <c r="F32" s="239"/>
      <c r="G32" s="239">
        <f aca="true" t="shared" si="1" ref="G32:G87">E32*F32</f>
        <v>0</v>
      </c>
      <c r="H32" s="238"/>
    </row>
    <row r="33" spans="1:8" ht="22.5">
      <c r="A33" s="236">
        <v>3</v>
      </c>
      <c r="B33" s="234" t="s">
        <v>264</v>
      </c>
      <c r="C33" s="237" t="s">
        <v>716</v>
      </c>
      <c r="D33" s="237" t="s">
        <v>89</v>
      </c>
      <c r="E33" s="238">
        <v>3</v>
      </c>
      <c r="F33" s="239"/>
      <c r="G33" s="239">
        <f t="shared" si="1"/>
        <v>0</v>
      </c>
      <c r="H33" s="238"/>
    </row>
    <row r="34" spans="1:8" ht="22.5">
      <c r="A34" s="236">
        <v>4</v>
      </c>
      <c r="B34" s="237" t="s">
        <v>283</v>
      </c>
      <c r="C34" s="237" t="s">
        <v>717</v>
      </c>
      <c r="D34" s="237" t="s">
        <v>89</v>
      </c>
      <c r="E34" s="238">
        <v>7</v>
      </c>
      <c r="F34" s="239"/>
      <c r="G34" s="239">
        <f t="shared" si="1"/>
        <v>0</v>
      </c>
      <c r="H34" s="238"/>
    </row>
    <row r="35" spans="1:8" ht="22.5">
      <c r="A35" s="236">
        <v>5</v>
      </c>
      <c r="B35" s="234" t="s">
        <v>264</v>
      </c>
      <c r="C35" s="237" t="s">
        <v>718</v>
      </c>
      <c r="D35" s="237" t="s">
        <v>89</v>
      </c>
      <c r="E35" s="238">
        <v>7</v>
      </c>
      <c r="F35" s="239"/>
      <c r="G35" s="239">
        <f t="shared" si="1"/>
        <v>0</v>
      </c>
      <c r="H35" s="238"/>
    </row>
    <row r="36" spans="1:8" ht="22.5">
      <c r="A36" s="236">
        <v>6</v>
      </c>
      <c r="B36" s="234" t="s">
        <v>264</v>
      </c>
      <c r="C36" s="237" t="s">
        <v>284</v>
      </c>
      <c r="D36" s="237" t="s">
        <v>89</v>
      </c>
      <c r="E36" s="238">
        <v>7</v>
      </c>
      <c r="F36" s="239"/>
      <c r="G36" s="239">
        <f t="shared" si="1"/>
        <v>0</v>
      </c>
      <c r="H36" s="238"/>
    </row>
    <row r="37" spans="1:8" ht="11.25">
      <c r="A37" s="236">
        <v>7</v>
      </c>
      <c r="B37" s="237" t="s">
        <v>285</v>
      </c>
      <c r="C37" s="237" t="s">
        <v>719</v>
      </c>
      <c r="D37" s="237" t="s">
        <v>89</v>
      </c>
      <c r="E37" s="238">
        <v>1</v>
      </c>
      <c r="F37" s="239"/>
      <c r="G37" s="239">
        <f t="shared" si="1"/>
        <v>0</v>
      </c>
      <c r="H37" s="238"/>
    </row>
    <row r="38" spans="1:8" ht="11.25">
      <c r="A38" s="236">
        <v>8</v>
      </c>
      <c r="B38" s="234" t="s">
        <v>264</v>
      </c>
      <c r="C38" s="237" t="s">
        <v>720</v>
      </c>
      <c r="D38" s="237" t="s">
        <v>89</v>
      </c>
      <c r="E38" s="238">
        <v>1</v>
      </c>
      <c r="F38" s="239"/>
      <c r="G38" s="239">
        <f t="shared" si="1"/>
        <v>0</v>
      </c>
      <c r="H38" s="238"/>
    </row>
    <row r="39" spans="1:8" ht="22.5">
      <c r="A39" s="236">
        <v>9</v>
      </c>
      <c r="B39" s="234" t="s">
        <v>264</v>
      </c>
      <c r="C39" s="237" t="s">
        <v>284</v>
      </c>
      <c r="D39" s="237" t="s">
        <v>89</v>
      </c>
      <c r="E39" s="238">
        <v>1</v>
      </c>
      <c r="F39" s="239"/>
      <c r="G39" s="239">
        <f t="shared" si="1"/>
        <v>0</v>
      </c>
      <c r="H39" s="238"/>
    </row>
    <row r="40" spans="1:8" ht="11.25">
      <c r="A40" s="236">
        <v>10</v>
      </c>
      <c r="B40" s="237" t="s">
        <v>286</v>
      </c>
      <c r="C40" s="237" t="s">
        <v>721</v>
      </c>
      <c r="D40" s="237" t="s">
        <v>89</v>
      </c>
      <c r="E40" s="238">
        <v>3</v>
      </c>
      <c r="F40" s="239"/>
      <c r="G40" s="239">
        <f t="shared" si="1"/>
        <v>0</v>
      </c>
      <c r="H40" s="238"/>
    </row>
    <row r="41" spans="1:8" ht="11.25">
      <c r="A41" s="236">
        <v>11</v>
      </c>
      <c r="B41" s="234" t="s">
        <v>264</v>
      </c>
      <c r="C41" s="237" t="s">
        <v>720</v>
      </c>
      <c r="D41" s="237" t="s">
        <v>89</v>
      </c>
      <c r="E41" s="238">
        <v>3</v>
      </c>
      <c r="F41" s="239"/>
      <c r="G41" s="239">
        <f t="shared" si="1"/>
        <v>0</v>
      </c>
      <c r="H41" s="238"/>
    </row>
    <row r="42" spans="1:8" ht="22.5">
      <c r="A42" s="236">
        <v>12</v>
      </c>
      <c r="B42" s="234" t="s">
        <v>264</v>
      </c>
      <c r="C42" s="237" t="s">
        <v>287</v>
      </c>
      <c r="D42" s="237" t="s">
        <v>89</v>
      </c>
      <c r="E42" s="238">
        <v>3</v>
      </c>
      <c r="F42" s="239"/>
      <c r="G42" s="239">
        <f t="shared" si="1"/>
        <v>0</v>
      </c>
      <c r="H42" s="238"/>
    </row>
    <row r="43" spans="1:8" ht="22.5">
      <c r="A43" s="236">
        <v>13</v>
      </c>
      <c r="B43" s="237" t="s">
        <v>288</v>
      </c>
      <c r="C43" s="237" t="s">
        <v>284</v>
      </c>
      <c r="D43" s="237" t="s">
        <v>89</v>
      </c>
      <c r="E43" s="238">
        <v>1</v>
      </c>
      <c r="F43" s="239"/>
      <c r="G43" s="239">
        <f t="shared" si="1"/>
        <v>0</v>
      </c>
      <c r="H43" s="238"/>
    </row>
    <row r="44" spans="1:8" ht="22.5">
      <c r="A44" s="236">
        <v>14</v>
      </c>
      <c r="B44" s="237" t="s">
        <v>289</v>
      </c>
      <c r="C44" s="237" t="s">
        <v>287</v>
      </c>
      <c r="D44" s="237" t="s">
        <v>89</v>
      </c>
      <c r="E44" s="238">
        <v>4</v>
      </c>
      <c r="F44" s="239"/>
      <c r="G44" s="239">
        <f t="shared" si="1"/>
        <v>0</v>
      </c>
      <c r="H44" s="238"/>
    </row>
    <row r="45" spans="1:8" ht="22.5">
      <c r="A45" s="236">
        <v>15</v>
      </c>
      <c r="B45" s="237" t="s">
        <v>290</v>
      </c>
      <c r="C45" s="237" t="s">
        <v>291</v>
      </c>
      <c r="D45" s="237" t="s">
        <v>89</v>
      </c>
      <c r="E45" s="238">
        <v>3</v>
      </c>
      <c r="F45" s="239"/>
      <c r="G45" s="239">
        <f t="shared" si="1"/>
        <v>0</v>
      </c>
      <c r="H45" s="238"/>
    </row>
    <row r="46" spans="1:8" ht="22.5">
      <c r="A46" s="236">
        <v>16</v>
      </c>
      <c r="B46" s="237" t="s">
        <v>292</v>
      </c>
      <c r="C46" s="237" t="s">
        <v>293</v>
      </c>
      <c r="D46" s="237" t="s">
        <v>89</v>
      </c>
      <c r="E46" s="238">
        <v>3</v>
      </c>
      <c r="F46" s="239"/>
      <c r="G46" s="239">
        <f t="shared" si="1"/>
        <v>0</v>
      </c>
      <c r="H46" s="238"/>
    </row>
    <row r="47" spans="1:8" ht="11.25">
      <c r="A47" s="236">
        <v>17</v>
      </c>
      <c r="B47" s="237" t="s">
        <v>294</v>
      </c>
      <c r="C47" s="237" t="s">
        <v>722</v>
      </c>
      <c r="D47" s="237" t="s">
        <v>89</v>
      </c>
      <c r="E47" s="238">
        <v>5</v>
      </c>
      <c r="F47" s="239"/>
      <c r="G47" s="239">
        <f t="shared" si="1"/>
        <v>0</v>
      </c>
      <c r="H47" s="238"/>
    </row>
    <row r="48" spans="1:8" ht="11.25">
      <c r="A48" s="236">
        <v>18</v>
      </c>
      <c r="B48" s="234" t="s">
        <v>264</v>
      </c>
      <c r="C48" s="237" t="s">
        <v>723</v>
      </c>
      <c r="D48" s="237" t="s">
        <v>89</v>
      </c>
      <c r="E48" s="238">
        <v>5</v>
      </c>
      <c r="F48" s="239"/>
      <c r="G48" s="239">
        <f t="shared" si="1"/>
        <v>0</v>
      </c>
      <c r="H48" s="238"/>
    </row>
    <row r="49" spans="1:8" ht="11.25">
      <c r="A49" s="236">
        <v>19</v>
      </c>
      <c r="B49" s="237" t="s">
        <v>295</v>
      </c>
      <c r="C49" s="237" t="s">
        <v>724</v>
      </c>
      <c r="D49" s="237" t="s">
        <v>89</v>
      </c>
      <c r="E49" s="238">
        <v>5</v>
      </c>
      <c r="F49" s="239"/>
      <c r="G49" s="239">
        <f t="shared" si="1"/>
        <v>0</v>
      </c>
      <c r="H49" s="238"/>
    </row>
    <row r="50" spans="1:8" ht="11.25">
      <c r="A50" s="236">
        <v>20</v>
      </c>
      <c r="B50" s="234" t="s">
        <v>264</v>
      </c>
      <c r="C50" s="237" t="s">
        <v>725</v>
      </c>
      <c r="D50" s="237" t="s">
        <v>89</v>
      </c>
      <c r="E50" s="238">
        <v>5</v>
      </c>
      <c r="F50" s="239"/>
      <c r="G50" s="239">
        <f t="shared" si="1"/>
        <v>0</v>
      </c>
      <c r="H50" s="238"/>
    </row>
    <row r="51" spans="1:8" ht="11.25">
      <c r="A51" s="236">
        <v>21</v>
      </c>
      <c r="B51" s="234" t="s">
        <v>264</v>
      </c>
      <c r="C51" s="237" t="s">
        <v>726</v>
      </c>
      <c r="D51" s="237" t="s">
        <v>89</v>
      </c>
      <c r="E51" s="238">
        <v>5</v>
      </c>
      <c r="F51" s="239"/>
      <c r="G51" s="239">
        <f t="shared" si="1"/>
        <v>0</v>
      </c>
      <c r="H51" s="238"/>
    </row>
    <row r="52" spans="1:8" ht="11.25">
      <c r="A52" s="236">
        <v>22</v>
      </c>
      <c r="B52" s="237" t="s">
        <v>296</v>
      </c>
      <c r="C52" s="237" t="s">
        <v>727</v>
      </c>
      <c r="D52" s="237" t="s">
        <v>89</v>
      </c>
      <c r="E52" s="238">
        <v>1</v>
      </c>
      <c r="F52" s="239"/>
      <c r="G52" s="239">
        <f t="shared" si="1"/>
        <v>0</v>
      </c>
      <c r="H52" s="238"/>
    </row>
    <row r="53" spans="1:8" ht="11.25">
      <c r="A53" s="236">
        <v>23</v>
      </c>
      <c r="B53" s="234" t="s">
        <v>264</v>
      </c>
      <c r="C53" s="237" t="s">
        <v>728</v>
      </c>
      <c r="D53" s="237" t="s">
        <v>89</v>
      </c>
      <c r="E53" s="238">
        <v>1</v>
      </c>
      <c r="F53" s="239"/>
      <c r="G53" s="239">
        <f t="shared" si="1"/>
        <v>0</v>
      </c>
      <c r="H53" s="238"/>
    </row>
    <row r="54" spans="1:8" ht="11.25">
      <c r="A54" s="236">
        <v>24</v>
      </c>
      <c r="B54" s="234" t="s">
        <v>264</v>
      </c>
      <c r="C54" s="237" t="s">
        <v>729</v>
      </c>
      <c r="D54" s="240" t="s">
        <v>89</v>
      </c>
      <c r="E54" s="241">
        <v>1</v>
      </c>
      <c r="F54" s="242"/>
      <c r="G54" s="239">
        <f t="shared" si="1"/>
        <v>0</v>
      </c>
      <c r="H54" s="238"/>
    </row>
    <row r="55" spans="1:8" ht="11.25">
      <c r="A55" s="236">
        <v>25</v>
      </c>
      <c r="B55" s="243" t="s">
        <v>297</v>
      </c>
      <c r="C55" s="244" t="s">
        <v>730</v>
      </c>
      <c r="D55" s="244" t="s">
        <v>89</v>
      </c>
      <c r="E55" s="245">
        <v>14</v>
      </c>
      <c r="F55" s="246"/>
      <c r="G55" s="246">
        <f t="shared" si="1"/>
        <v>0</v>
      </c>
      <c r="H55" s="245"/>
    </row>
    <row r="56" spans="1:8" ht="11.25">
      <c r="A56" s="236">
        <v>26</v>
      </c>
      <c r="B56" s="234" t="s">
        <v>264</v>
      </c>
      <c r="C56" s="244" t="s">
        <v>731</v>
      </c>
      <c r="D56" s="237" t="s">
        <v>89</v>
      </c>
      <c r="E56" s="247">
        <v>14</v>
      </c>
      <c r="F56" s="248"/>
      <c r="G56" s="248">
        <f t="shared" si="1"/>
        <v>0</v>
      </c>
      <c r="H56" s="247"/>
    </row>
    <row r="57" spans="1:8" ht="11.25">
      <c r="A57" s="236">
        <v>27</v>
      </c>
      <c r="B57" s="234" t="s">
        <v>264</v>
      </c>
      <c r="C57" s="244" t="s">
        <v>732</v>
      </c>
      <c r="D57" s="237" t="s">
        <v>89</v>
      </c>
      <c r="E57" s="247">
        <v>14</v>
      </c>
      <c r="F57" s="248"/>
      <c r="G57" s="248">
        <f t="shared" si="1"/>
        <v>0</v>
      </c>
      <c r="H57" s="247"/>
    </row>
    <row r="58" spans="1:8" ht="11.25">
      <c r="A58" s="236">
        <v>28</v>
      </c>
      <c r="B58" s="249" t="s">
        <v>298</v>
      </c>
      <c r="C58" s="237" t="s">
        <v>733</v>
      </c>
      <c r="D58" s="237" t="s">
        <v>89</v>
      </c>
      <c r="E58" s="247">
        <v>1</v>
      </c>
      <c r="F58" s="248"/>
      <c r="G58" s="248">
        <f t="shared" si="1"/>
        <v>0</v>
      </c>
      <c r="H58" s="247"/>
    </row>
    <row r="59" spans="1:8" ht="11.25">
      <c r="A59" s="236">
        <v>29</v>
      </c>
      <c r="B59" s="234" t="s">
        <v>264</v>
      </c>
      <c r="C59" s="237" t="s">
        <v>734</v>
      </c>
      <c r="D59" s="237" t="s">
        <v>89</v>
      </c>
      <c r="E59" s="247">
        <v>1</v>
      </c>
      <c r="F59" s="248"/>
      <c r="G59" s="248">
        <f t="shared" si="1"/>
        <v>0</v>
      </c>
      <c r="H59" s="247"/>
    </row>
    <row r="60" spans="1:8" ht="11.25">
      <c r="A60" s="236">
        <v>30</v>
      </c>
      <c r="B60" s="234" t="s">
        <v>264</v>
      </c>
      <c r="C60" s="237" t="s">
        <v>735</v>
      </c>
      <c r="D60" s="237" t="s">
        <v>89</v>
      </c>
      <c r="E60" s="247">
        <v>1</v>
      </c>
      <c r="F60" s="248"/>
      <c r="G60" s="248">
        <f t="shared" si="1"/>
        <v>0</v>
      </c>
      <c r="H60" s="247"/>
    </row>
    <row r="61" spans="1:8" ht="11.25">
      <c r="A61" s="236">
        <v>31</v>
      </c>
      <c r="B61" s="249" t="s">
        <v>299</v>
      </c>
      <c r="C61" s="237" t="s">
        <v>736</v>
      </c>
      <c r="D61" s="237" t="s">
        <v>89</v>
      </c>
      <c r="E61" s="247">
        <v>5</v>
      </c>
      <c r="F61" s="248"/>
      <c r="G61" s="248">
        <f t="shared" si="1"/>
        <v>0</v>
      </c>
      <c r="H61" s="247"/>
    </row>
    <row r="62" spans="1:8" ht="11.25">
      <c r="A62" s="236">
        <v>32</v>
      </c>
      <c r="B62" s="234" t="s">
        <v>264</v>
      </c>
      <c r="C62" s="237" t="s">
        <v>737</v>
      </c>
      <c r="D62" s="237" t="s">
        <v>89</v>
      </c>
      <c r="E62" s="247">
        <v>5</v>
      </c>
      <c r="F62" s="248"/>
      <c r="G62" s="248">
        <f t="shared" si="1"/>
        <v>0</v>
      </c>
      <c r="H62" s="247"/>
    </row>
    <row r="63" spans="1:8" ht="11.25">
      <c r="A63" s="236">
        <v>33</v>
      </c>
      <c r="B63" s="234" t="s">
        <v>264</v>
      </c>
      <c r="C63" s="237" t="s">
        <v>738</v>
      </c>
      <c r="D63" s="237" t="s">
        <v>89</v>
      </c>
      <c r="E63" s="247">
        <v>5</v>
      </c>
      <c r="F63" s="248"/>
      <c r="G63" s="248">
        <f t="shared" si="1"/>
        <v>0</v>
      </c>
      <c r="H63" s="247"/>
    </row>
    <row r="64" spans="1:8" ht="11.25">
      <c r="A64" s="236">
        <v>34</v>
      </c>
      <c r="B64" s="249" t="s">
        <v>300</v>
      </c>
      <c r="C64" s="237" t="s">
        <v>739</v>
      </c>
      <c r="D64" s="237" t="s">
        <v>89</v>
      </c>
      <c r="E64" s="247">
        <v>7</v>
      </c>
      <c r="F64" s="248"/>
      <c r="G64" s="248">
        <f t="shared" si="1"/>
        <v>0</v>
      </c>
      <c r="H64" s="247"/>
    </row>
    <row r="65" spans="1:8" ht="11.25">
      <c r="A65" s="236">
        <v>35</v>
      </c>
      <c r="B65" s="234" t="s">
        <v>264</v>
      </c>
      <c r="C65" s="237" t="s">
        <v>740</v>
      </c>
      <c r="D65" s="237" t="s">
        <v>89</v>
      </c>
      <c r="E65" s="247">
        <v>7</v>
      </c>
      <c r="F65" s="248"/>
      <c r="G65" s="248">
        <f t="shared" si="1"/>
        <v>0</v>
      </c>
      <c r="H65" s="247"/>
    </row>
    <row r="66" spans="1:8" ht="11.25">
      <c r="A66" s="236">
        <v>36</v>
      </c>
      <c r="B66" s="234" t="s">
        <v>264</v>
      </c>
      <c r="C66" s="237" t="s">
        <v>741</v>
      </c>
      <c r="D66" s="237" t="s">
        <v>89</v>
      </c>
      <c r="E66" s="247">
        <v>7</v>
      </c>
      <c r="F66" s="248"/>
      <c r="G66" s="248">
        <f t="shared" si="1"/>
        <v>0</v>
      </c>
      <c r="H66" s="247"/>
    </row>
    <row r="67" spans="1:8" ht="11.25">
      <c r="A67" s="236">
        <v>37</v>
      </c>
      <c r="B67" s="249" t="s">
        <v>301</v>
      </c>
      <c r="C67" s="237" t="s">
        <v>302</v>
      </c>
      <c r="D67" s="237" t="s">
        <v>89</v>
      </c>
      <c r="E67" s="247">
        <v>1</v>
      </c>
      <c r="F67" s="248"/>
      <c r="G67" s="248">
        <f t="shared" si="1"/>
        <v>0</v>
      </c>
      <c r="H67" s="247"/>
    </row>
    <row r="68" spans="1:8" ht="11.25">
      <c r="A68" s="236">
        <v>38</v>
      </c>
      <c r="B68" s="234" t="s">
        <v>264</v>
      </c>
      <c r="C68" s="237" t="s">
        <v>303</v>
      </c>
      <c r="D68" s="237" t="s">
        <v>89</v>
      </c>
      <c r="E68" s="247">
        <v>1</v>
      </c>
      <c r="F68" s="248"/>
      <c r="G68" s="248">
        <f t="shared" si="1"/>
        <v>0</v>
      </c>
      <c r="H68" s="247"/>
    </row>
    <row r="69" spans="1:8" ht="11.25">
      <c r="A69" s="236">
        <v>39</v>
      </c>
      <c r="B69" s="234" t="s">
        <v>264</v>
      </c>
      <c r="C69" s="237" t="s">
        <v>304</v>
      </c>
      <c r="D69" s="237" t="s">
        <v>89</v>
      </c>
      <c r="E69" s="247">
        <v>1</v>
      </c>
      <c r="F69" s="248"/>
      <c r="G69" s="248">
        <f t="shared" si="1"/>
        <v>0</v>
      </c>
      <c r="H69" s="247"/>
    </row>
    <row r="70" spans="1:8" ht="22.5">
      <c r="A70" s="236">
        <v>40</v>
      </c>
      <c r="B70" s="249" t="s">
        <v>305</v>
      </c>
      <c r="C70" s="237" t="s">
        <v>306</v>
      </c>
      <c r="D70" s="237" t="s">
        <v>307</v>
      </c>
      <c r="E70" s="247">
        <v>1</v>
      </c>
      <c r="F70" s="248"/>
      <c r="G70" s="248">
        <f t="shared" si="1"/>
        <v>0</v>
      </c>
      <c r="H70" s="247"/>
    </row>
    <row r="71" spans="1:8" ht="22.5">
      <c r="A71" s="236">
        <v>41</v>
      </c>
      <c r="B71" s="234" t="s">
        <v>264</v>
      </c>
      <c r="C71" s="237" t="s">
        <v>308</v>
      </c>
      <c r="D71" s="237" t="s">
        <v>307</v>
      </c>
      <c r="E71" s="247">
        <v>1</v>
      </c>
      <c r="F71" s="248"/>
      <c r="G71" s="248">
        <f t="shared" si="1"/>
        <v>0</v>
      </c>
      <c r="H71" s="247"/>
    </row>
    <row r="72" spans="1:8" ht="22.5">
      <c r="A72" s="236">
        <v>42</v>
      </c>
      <c r="B72" s="234" t="s">
        <v>264</v>
      </c>
      <c r="C72" s="237" t="s">
        <v>309</v>
      </c>
      <c r="D72" s="250" t="s">
        <v>307</v>
      </c>
      <c r="E72" s="251">
        <v>1</v>
      </c>
      <c r="F72" s="252"/>
      <c r="G72" s="248">
        <f t="shared" si="1"/>
        <v>0</v>
      </c>
      <c r="H72" s="247"/>
    </row>
    <row r="73" spans="1:8" ht="33.75">
      <c r="A73" s="236">
        <v>43</v>
      </c>
      <c r="B73" s="249" t="s">
        <v>310</v>
      </c>
      <c r="C73" s="237" t="s">
        <v>311</v>
      </c>
      <c r="D73" s="237" t="s">
        <v>307</v>
      </c>
      <c r="E73" s="247">
        <v>1</v>
      </c>
      <c r="F73" s="248"/>
      <c r="G73" s="248">
        <f t="shared" si="1"/>
        <v>0</v>
      </c>
      <c r="H73" s="247"/>
    </row>
    <row r="74" spans="1:8" ht="11.25">
      <c r="A74" s="236">
        <v>44</v>
      </c>
      <c r="B74" s="249" t="s">
        <v>312</v>
      </c>
      <c r="C74" s="237" t="s">
        <v>742</v>
      </c>
      <c r="D74" s="237" t="s">
        <v>89</v>
      </c>
      <c r="E74" s="247">
        <v>1</v>
      </c>
      <c r="F74" s="248"/>
      <c r="G74" s="248">
        <f t="shared" si="1"/>
        <v>0</v>
      </c>
      <c r="H74" s="247"/>
    </row>
    <row r="75" spans="1:8" ht="11.25">
      <c r="A75" s="236">
        <v>45</v>
      </c>
      <c r="B75" s="249" t="s">
        <v>313</v>
      </c>
      <c r="C75" s="237" t="s">
        <v>743</v>
      </c>
      <c r="D75" s="237" t="s">
        <v>89</v>
      </c>
      <c r="E75" s="247">
        <v>1</v>
      </c>
      <c r="F75" s="248"/>
      <c r="G75" s="248">
        <f t="shared" si="1"/>
        <v>0</v>
      </c>
      <c r="H75" s="247"/>
    </row>
    <row r="76" spans="1:8" ht="11.25">
      <c r="A76" s="236">
        <v>46</v>
      </c>
      <c r="B76" s="249" t="s">
        <v>314</v>
      </c>
      <c r="C76" s="237" t="s">
        <v>744</v>
      </c>
      <c r="D76" s="237" t="s">
        <v>89</v>
      </c>
      <c r="E76" s="247">
        <v>1</v>
      </c>
      <c r="F76" s="248"/>
      <c r="G76" s="248">
        <f t="shared" si="1"/>
        <v>0</v>
      </c>
      <c r="H76" s="247"/>
    </row>
    <row r="77" spans="1:8" ht="11.25">
      <c r="A77" s="236">
        <v>47</v>
      </c>
      <c r="B77" s="249" t="s">
        <v>315</v>
      </c>
      <c r="C77" s="237" t="s">
        <v>745</v>
      </c>
      <c r="D77" s="237" t="s">
        <v>89</v>
      </c>
      <c r="E77" s="247">
        <v>1</v>
      </c>
      <c r="F77" s="248"/>
      <c r="G77" s="248">
        <f t="shared" si="1"/>
        <v>0</v>
      </c>
      <c r="H77" s="247"/>
    </row>
    <row r="78" spans="1:8" ht="22.5">
      <c r="A78" s="236">
        <v>48</v>
      </c>
      <c r="B78" s="249" t="s">
        <v>316</v>
      </c>
      <c r="C78" s="237" t="s">
        <v>746</v>
      </c>
      <c r="D78" s="237" t="s">
        <v>89</v>
      </c>
      <c r="E78" s="247">
        <v>1</v>
      </c>
      <c r="F78" s="248"/>
      <c r="G78" s="248">
        <f t="shared" si="1"/>
        <v>0</v>
      </c>
      <c r="H78" s="247"/>
    </row>
    <row r="79" spans="1:8" ht="11.25">
      <c r="A79" s="236">
        <v>49</v>
      </c>
      <c r="B79" s="249" t="s">
        <v>317</v>
      </c>
      <c r="C79" s="237" t="s">
        <v>747</v>
      </c>
      <c r="D79" s="237" t="s">
        <v>89</v>
      </c>
      <c r="E79" s="247">
        <v>1</v>
      </c>
      <c r="F79" s="248"/>
      <c r="G79" s="248">
        <f t="shared" si="1"/>
        <v>0</v>
      </c>
      <c r="H79" s="247"/>
    </row>
    <row r="80" spans="1:8" ht="25.5" customHeight="1">
      <c r="A80" s="236">
        <v>50</v>
      </c>
      <c r="B80" s="249" t="s">
        <v>318</v>
      </c>
      <c r="C80" s="237" t="s">
        <v>755</v>
      </c>
      <c r="D80" s="237" t="s">
        <v>89</v>
      </c>
      <c r="E80" s="247">
        <v>1</v>
      </c>
      <c r="F80" s="248"/>
      <c r="G80" s="248">
        <f t="shared" si="1"/>
        <v>0</v>
      </c>
      <c r="H80" s="247"/>
    </row>
    <row r="81" spans="1:8" ht="11.25">
      <c r="A81" s="236">
        <v>51</v>
      </c>
      <c r="B81" s="249" t="s">
        <v>319</v>
      </c>
      <c r="C81" s="237" t="s">
        <v>748</v>
      </c>
      <c r="D81" s="237" t="s">
        <v>89</v>
      </c>
      <c r="E81" s="253">
        <v>1</v>
      </c>
      <c r="F81" s="248"/>
      <c r="G81" s="248">
        <f t="shared" si="1"/>
        <v>0</v>
      </c>
      <c r="H81" s="247"/>
    </row>
    <row r="82" spans="1:8" ht="11.25">
      <c r="A82" s="236">
        <v>52</v>
      </c>
      <c r="B82" s="234" t="s">
        <v>264</v>
      </c>
      <c r="C82" s="237" t="s">
        <v>749</v>
      </c>
      <c r="D82" s="237" t="s">
        <v>89</v>
      </c>
      <c r="E82" s="253">
        <v>1</v>
      </c>
      <c r="F82" s="248"/>
      <c r="G82" s="248">
        <f t="shared" si="1"/>
        <v>0</v>
      </c>
      <c r="H82" s="247"/>
    </row>
    <row r="83" spans="1:8" ht="11.25">
      <c r="A83" s="236">
        <v>53</v>
      </c>
      <c r="B83" s="249" t="s">
        <v>320</v>
      </c>
      <c r="C83" s="237" t="s">
        <v>750</v>
      </c>
      <c r="D83" s="237" t="s">
        <v>89</v>
      </c>
      <c r="E83" s="247">
        <v>1</v>
      </c>
      <c r="F83" s="248"/>
      <c r="G83" s="248">
        <f t="shared" si="1"/>
        <v>0</v>
      </c>
      <c r="H83" s="247"/>
    </row>
    <row r="84" spans="1:8" ht="22.5">
      <c r="A84" s="236">
        <v>54</v>
      </c>
      <c r="B84" s="254" t="s">
        <v>321</v>
      </c>
      <c r="C84" s="255" t="s">
        <v>751</v>
      </c>
      <c r="D84" s="255" t="s">
        <v>89</v>
      </c>
      <c r="E84" s="256">
        <v>1</v>
      </c>
      <c r="F84" s="257"/>
      <c r="G84" s="248">
        <f t="shared" si="1"/>
        <v>0</v>
      </c>
      <c r="H84" s="256"/>
    </row>
    <row r="85" spans="1:8" ht="11.25">
      <c r="A85" s="236">
        <v>55</v>
      </c>
      <c r="B85" s="234" t="s">
        <v>322</v>
      </c>
      <c r="C85" s="258" t="s">
        <v>752</v>
      </c>
      <c r="D85" s="259" t="s">
        <v>89</v>
      </c>
      <c r="E85" s="260">
        <v>1</v>
      </c>
      <c r="F85" s="261"/>
      <c r="G85" s="248">
        <f t="shared" si="1"/>
        <v>0</v>
      </c>
      <c r="H85" s="260"/>
    </row>
    <row r="86" spans="1:8" ht="11.25">
      <c r="A86" s="236">
        <v>56</v>
      </c>
      <c r="B86" s="249" t="s">
        <v>323</v>
      </c>
      <c r="C86" s="237" t="s">
        <v>753</v>
      </c>
      <c r="D86" s="237" t="s">
        <v>89</v>
      </c>
      <c r="E86" s="247">
        <v>1</v>
      </c>
      <c r="F86" s="248"/>
      <c r="G86" s="248">
        <f t="shared" si="1"/>
        <v>0</v>
      </c>
      <c r="H86" s="247"/>
    </row>
    <row r="87" spans="1:8" ht="22.5">
      <c r="A87" s="236">
        <v>57</v>
      </c>
      <c r="B87" s="234" t="s">
        <v>264</v>
      </c>
      <c r="C87" s="258" t="s">
        <v>754</v>
      </c>
      <c r="D87" s="262" t="s">
        <v>26</v>
      </c>
      <c r="E87" s="260">
        <v>215</v>
      </c>
      <c r="F87" s="261"/>
      <c r="G87" s="252">
        <f t="shared" si="1"/>
        <v>0</v>
      </c>
      <c r="H87" s="260"/>
    </row>
    <row r="88" spans="1:8" ht="33.75">
      <c r="A88" s="236">
        <v>58</v>
      </c>
      <c r="B88" s="234" t="s">
        <v>264</v>
      </c>
      <c r="C88" s="263" t="s">
        <v>324</v>
      </c>
      <c r="D88" s="262" t="s">
        <v>26</v>
      </c>
      <c r="E88" s="260">
        <v>149</v>
      </c>
      <c r="F88" s="261"/>
      <c r="G88" s="252">
        <f>E88*F88</f>
        <v>0</v>
      </c>
      <c r="H88" s="260"/>
    </row>
  </sheetData>
  <sheetProtection/>
  <mergeCells count="2">
    <mergeCell ref="A1:H1"/>
    <mergeCell ref="A8:C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W29" sqref="W29"/>
    </sheetView>
  </sheetViews>
  <sheetFormatPr defaultColWidth="10.5" defaultRowHeight="10.5"/>
  <cols>
    <col min="1" max="1" width="3" style="5" customWidth="1"/>
    <col min="2" max="2" width="2.5" style="5" customWidth="1"/>
    <col min="3" max="3" width="3.83203125" style="5" customWidth="1"/>
    <col min="4" max="4" width="11.66015625" style="5" customWidth="1"/>
    <col min="5" max="5" width="14.83203125" style="5" customWidth="1"/>
    <col min="6" max="6" width="0.4921875" style="5" customWidth="1"/>
    <col min="7" max="7" width="3.16015625" style="5" customWidth="1"/>
    <col min="8" max="8" width="3" style="5" customWidth="1"/>
    <col min="9" max="9" width="12.33203125" style="5" customWidth="1"/>
    <col min="10" max="10" width="16.16015625" style="5" customWidth="1"/>
    <col min="11" max="11" width="0.65625" style="5" customWidth="1"/>
    <col min="12" max="12" width="3" style="5" customWidth="1"/>
    <col min="13" max="13" width="3.66015625" style="5" customWidth="1"/>
    <col min="14" max="14" width="9" style="5" customWidth="1"/>
    <col min="15" max="15" width="4.33203125" style="5" customWidth="1"/>
    <col min="16" max="16" width="15.33203125" style="5" customWidth="1"/>
    <col min="17" max="17" width="7.5" style="5" customWidth="1"/>
    <col min="18" max="18" width="14.5" style="5" customWidth="1"/>
    <col min="19" max="19" width="0.4921875" style="5" customWidth="1"/>
    <col min="20" max="16384" width="10.5" style="1" customWidth="1"/>
  </cols>
  <sheetData>
    <row r="1" spans="1:19" s="5" customFormat="1" ht="14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2"/>
      <c r="Q1" s="32"/>
      <c r="R1" s="32"/>
      <c r="S1" s="34"/>
    </row>
    <row r="2" spans="1:19" s="5" customFormat="1" ht="21" customHeight="1">
      <c r="A2" s="35"/>
      <c r="B2" s="36"/>
      <c r="C2" s="36"/>
      <c r="D2" s="36"/>
      <c r="E2" s="36"/>
      <c r="F2" s="36"/>
      <c r="G2" s="173" t="s">
        <v>137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8"/>
    </row>
    <row r="3" spans="1:19" s="5" customFormat="1" ht="12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</row>
    <row r="4" spans="1:19" s="5" customFormat="1" ht="9" customHeight="1" thickBot="1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75"/>
      <c r="Q4" s="175"/>
      <c r="R4" s="175"/>
      <c r="S4" s="177"/>
    </row>
    <row r="5" spans="1:19" s="5" customFormat="1" ht="24.75" customHeight="1">
      <c r="A5" s="178"/>
      <c r="B5" s="176" t="s">
        <v>138</v>
      </c>
      <c r="C5" s="176"/>
      <c r="D5" s="176"/>
      <c r="E5" s="594" t="s">
        <v>221</v>
      </c>
      <c r="F5" s="595"/>
      <c r="G5" s="595"/>
      <c r="H5" s="595"/>
      <c r="I5" s="595"/>
      <c r="J5" s="595"/>
      <c r="K5" s="595"/>
      <c r="L5" s="595"/>
      <c r="M5" s="596"/>
      <c r="N5" s="176"/>
      <c r="O5" s="176"/>
      <c r="P5" s="176" t="s">
        <v>139</v>
      </c>
      <c r="Q5" s="264"/>
      <c r="R5" s="179"/>
      <c r="S5" s="180"/>
    </row>
    <row r="6" spans="1:19" s="5" customFormat="1" ht="24.75" customHeight="1">
      <c r="A6" s="178"/>
      <c r="B6" s="176" t="s">
        <v>140</v>
      </c>
      <c r="C6" s="176"/>
      <c r="D6" s="176"/>
      <c r="E6" s="597" t="s">
        <v>325</v>
      </c>
      <c r="F6" s="598"/>
      <c r="G6" s="598"/>
      <c r="H6" s="598"/>
      <c r="I6" s="598"/>
      <c r="J6" s="598"/>
      <c r="K6" s="598"/>
      <c r="L6" s="598"/>
      <c r="M6" s="599"/>
      <c r="N6" s="176"/>
      <c r="O6" s="176"/>
      <c r="P6" s="176" t="s">
        <v>141</v>
      </c>
      <c r="Q6" s="265"/>
      <c r="R6" s="181"/>
      <c r="S6" s="180"/>
    </row>
    <row r="7" spans="1:19" s="5" customFormat="1" ht="24.75" customHeight="1" thickBot="1">
      <c r="A7" s="178"/>
      <c r="B7" s="176"/>
      <c r="C7" s="176"/>
      <c r="D7" s="176"/>
      <c r="E7" s="600" t="s">
        <v>142</v>
      </c>
      <c r="F7" s="601"/>
      <c r="G7" s="601"/>
      <c r="H7" s="601"/>
      <c r="I7" s="601"/>
      <c r="J7" s="601"/>
      <c r="K7" s="601"/>
      <c r="L7" s="601"/>
      <c r="M7" s="602"/>
      <c r="N7" s="176"/>
      <c r="O7" s="176"/>
      <c r="P7" s="176" t="s">
        <v>143</v>
      </c>
      <c r="Q7" s="266" t="s">
        <v>144</v>
      </c>
      <c r="R7" s="182"/>
      <c r="S7" s="180"/>
    </row>
    <row r="8" spans="1:19" s="5" customFormat="1" ht="24.75" customHeight="1" thickBot="1">
      <c r="A8" s="178"/>
      <c r="B8" s="606"/>
      <c r="C8" s="606"/>
      <c r="D8" s="60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 t="s">
        <v>145</v>
      </c>
      <c r="Q8" s="176" t="s">
        <v>146</v>
      </c>
      <c r="R8" s="176"/>
      <c r="S8" s="180"/>
    </row>
    <row r="9" spans="1:19" s="5" customFormat="1" ht="24.75" customHeight="1" thickBot="1">
      <c r="A9" s="178"/>
      <c r="B9" s="176" t="s">
        <v>147</v>
      </c>
      <c r="C9" s="176"/>
      <c r="D9" s="176"/>
      <c r="E9" s="584" t="s">
        <v>326</v>
      </c>
      <c r="F9" s="607"/>
      <c r="G9" s="607"/>
      <c r="H9" s="607"/>
      <c r="I9" s="607"/>
      <c r="J9" s="607"/>
      <c r="K9" s="607"/>
      <c r="L9" s="607"/>
      <c r="M9" s="608"/>
      <c r="N9" s="176"/>
      <c r="O9" s="176"/>
      <c r="P9" s="267"/>
      <c r="Q9" s="268"/>
      <c r="R9" s="183"/>
      <c r="S9" s="180"/>
    </row>
    <row r="10" spans="1:19" s="5" customFormat="1" ht="24.75" customHeight="1" thickBot="1">
      <c r="A10" s="178"/>
      <c r="B10" s="176" t="s">
        <v>148</v>
      </c>
      <c r="C10" s="176"/>
      <c r="D10" s="176"/>
      <c r="E10" s="609" t="s">
        <v>256</v>
      </c>
      <c r="F10" s="610"/>
      <c r="G10" s="610"/>
      <c r="H10" s="610"/>
      <c r="I10" s="610"/>
      <c r="J10" s="610"/>
      <c r="K10" s="610"/>
      <c r="L10" s="610"/>
      <c r="M10" s="611"/>
      <c r="N10" s="176"/>
      <c r="O10" s="176"/>
      <c r="P10" s="267"/>
      <c r="Q10" s="268"/>
      <c r="R10" s="183"/>
      <c r="S10" s="180"/>
    </row>
    <row r="11" spans="1:19" s="5" customFormat="1" ht="24.75" customHeight="1" thickBot="1">
      <c r="A11" s="178"/>
      <c r="B11" s="176" t="s">
        <v>149</v>
      </c>
      <c r="C11" s="176"/>
      <c r="D11" s="176"/>
      <c r="E11" s="609" t="s">
        <v>142</v>
      </c>
      <c r="F11" s="610"/>
      <c r="G11" s="610"/>
      <c r="H11" s="610"/>
      <c r="I11" s="610"/>
      <c r="J11" s="610"/>
      <c r="K11" s="610"/>
      <c r="L11" s="610"/>
      <c r="M11" s="611"/>
      <c r="N11" s="176"/>
      <c r="O11" s="176"/>
      <c r="P11" s="267"/>
      <c r="Q11" s="268"/>
      <c r="R11" s="183"/>
      <c r="S11" s="180"/>
    </row>
    <row r="12" spans="1:19" s="5" customFormat="1" ht="21.75" customHeight="1" thickBot="1">
      <c r="A12" s="184"/>
      <c r="B12" s="603" t="s">
        <v>150</v>
      </c>
      <c r="C12" s="603"/>
      <c r="D12" s="603"/>
      <c r="E12" s="614" t="s">
        <v>225</v>
      </c>
      <c r="F12" s="615"/>
      <c r="G12" s="615"/>
      <c r="H12" s="615"/>
      <c r="I12" s="615"/>
      <c r="J12" s="615"/>
      <c r="K12" s="615"/>
      <c r="L12" s="615"/>
      <c r="M12" s="616"/>
      <c r="N12" s="185"/>
      <c r="O12" s="185"/>
      <c r="P12" s="269"/>
      <c r="Q12" s="617"/>
      <c r="R12" s="618"/>
      <c r="S12" s="186"/>
    </row>
    <row r="13" spans="1:19" s="5" customFormat="1" ht="10.5" customHeight="1" thickBot="1">
      <c r="A13" s="184"/>
      <c r="B13" s="185"/>
      <c r="C13" s="185"/>
      <c r="D13" s="185"/>
      <c r="E13" s="270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270"/>
      <c r="Q13" s="270"/>
      <c r="R13" s="185"/>
      <c r="S13" s="186"/>
    </row>
    <row r="14" spans="1:19" s="5" customFormat="1" ht="18.75" customHeight="1" thickBot="1">
      <c r="A14" s="178"/>
      <c r="B14" s="176"/>
      <c r="C14" s="176"/>
      <c r="D14" s="176"/>
      <c r="E14" s="271" t="s">
        <v>151</v>
      </c>
      <c r="F14" s="176"/>
      <c r="G14" s="185"/>
      <c r="H14" s="176" t="s">
        <v>152</v>
      </c>
      <c r="I14" s="185"/>
      <c r="J14" s="176"/>
      <c r="K14" s="176"/>
      <c r="L14" s="176"/>
      <c r="M14" s="176"/>
      <c r="N14" s="176"/>
      <c r="O14" s="176"/>
      <c r="P14" s="176" t="s">
        <v>153</v>
      </c>
      <c r="Q14" s="187"/>
      <c r="R14" s="179"/>
      <c r="S14" s="180"/>
    </row>
    <row r="15" spans="1:19" s="5" customFormat="1" ht="18.75" customHeight="1" thickBot="1">
      <c r="A15" s="178"/>
      <c r="B15" s="176"/>
      <c r="C15" s="176"/>
      <c r="D15" s="176"/>
      <c r="E15" s="269"/>
      <c r="F15" s="176"/>
      <c r="G15" s="185"/>
      <c r="H15" s="571" t="s">
        <v>226</v>
      </c>
      <c r="I15" s="619"/>
      <c r="J15" s="176"/>
      <c r="K15" s="176"/>
      <c r="L15" s="176"/>
      <c r="M15" s="176"/>
      <c r="N15" s="176"/>
      <c r="O15" s="176"/>
      <c r="P15" s="188" t="s">
        <v>154</v>
      </c>
      <c r="Q15" s="189"/>
      <c r="R15" s="182"/>
      <c r="S15" s="180"/>
    </row>
    <row r="16" spans="1:19" s="5" customFormat="1" ht="9" customHeight="1">
      <c r="A16" s="190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2"/>
    </row>
    <row r="17" spans="1:19" s="5" customFormat="1" ht="20.25" customHeight="1">
      <c r="A17" s="193"/>
      <c r="B17" s="194"/>
      <c r="C17" s="194"/>
      <c r="D17" s="194"/>
      <c r="E17" s="272" t="s">
        <v>155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1"/>
      <c r="P17" s="194"/>
      <c r="Q17" s="194"/>
      <c r="R17" s="194"/>
      <c r="S17" s="195"/>
    </row>
    <row r="18" spans="1:19" s="5" customFormat="1" ht="21.75" customHeight="1">
      <c r="A18" s="196" t="s">
        <v>156</v>
      </c>
      <c r="B18" s="197"/>
      <c r="C18" s="197"/>
      <c r="D18" s="198"/>
      <c r="E18" s="199" t="s">
        <v>157</v>
      </c>
      <c r="F18" s="198"/>
      <c r="G18" s="199" t="s">
        <v>158</v>
      </c>
      <c r="H18" s="197"/>
      <c r="I18" s="198"/>
      <c r="J18" s="199" t="s">
        <v>159</v>
      </c>
      <c r="K18" s="197"/>
      <c r="L18" s="199" t="s">
        <v>160</v>
      </c>
      <c r="M18" s="197"/>
      <c r="N18" s="197"/>
      <c r="O18" s="200"/>
      <c r="P18" s="198"/>
      <c r="Q18" s="199" t="s">
        <v>161</v>
      </c>
      <c r="R18" s="197"/>
      <c r="S18" s="201"/>
    </row>
    <row r="19" spans="1:19" s="5" customFormat="1" ht="19.5" customHeight="1">
      <c r="A19" s="79"/>
      <c r="B19" s="80"/>
      <c r="C19" s="80"/>
      <c r="D19" s="273">
        <v>0</v>
      </c>
      <c r="E19" s="274">
        <v>0</v>
      </c>
      <c r="F19" s="83"/>
      <c r="G19" s="84"/>
      <c r="H19" s="80"/>
      <c r="I19" s="273">
        <v>0</v>
      </c>
      <c r="J19" s="274">
        <v>0</v>
      </c>
      <c r="K19" s="275"/>
      <c r="L19" s="84"/>
      <c r="M19" s="80"/>
      <c r="N19" s="80"/>
      <c r="O19" s="86"/>
      <c r="P19" s="273">
        <v>0</v>
      </c>
      <c r="Q19" s="84"/>
      <c r="R19" s="276">
        <v>0</v>
      </c>
      <c r="S19" s="88"/>
    </row>
    <row r="20" spans="1:19" s="5" customFormat="1" ht="20.25" customHeight="1">
      <c r="A20" s="193"/>
      <c r="B20" s="194"/>
      <c r="C20" s="194"/>
      <c r="D20" s="194"/>
      <c r="E20" s="272" t="s">
        <v>162</v>
      </c>
      <c r="F20" s="194"/>
      <c r="G20" s="194"/>
      <c r="H20" s="194"/>
      <c r="I20" s="194"/>
      <c r="J20" s="277" t="s">
        <v>163</v>
      </c>
      <c r="K20" s="194"/>
      <c r="L20" s="194"/>
      <c r="M20" s="194"/>
      <c r="N20" s="194"/>
      <c r="O20" s="191"/>
      <c r="P20" s="194"/>
      <c r="Q20" s="194"/>
      <c r="R20" s="194"/>
      <c r="S20" s="195"/>
    </row>
    <row r="21" spans="1:19" s="5" customFormat="1" ht="19.5" customHeight="1">
      <c r="A21" s="278" t="s">
        <v>164</v>
      </c>
      <c r="B21" s="279"/>
      <c r="C21" s="280" t="s">
        <v>165</v>
      </c>
      <c r="D21" s="281"/>
      <c r="E21" s="281"/>
      <c r="F21" s="282"/>
      <c r="G21" s="278" t="s">
        <v>166</v>
      </c>
      <c r="H21" s="283"/>
      <c r="I21" s="280" t="s">
        <v>167</v>
      </c>
      <c r="J21" s="281"/>
      <c r="K21" s="281"/>
      <c r="L21" s="278" t="s">
        <v>168</v>
      </c>
      <c r="M21" s="283"/>
      <c r="N21" s="280" t="s">
        <v>169</v>
      </c>
      <c r="O21" s="284"/>
      <c r="P21" s="281"/>
      <c r="Q21" s="281"/>
      <c r="R21" s="281"/>
      <c r="S21" s="282"/>
    </row>
    <row r="22" spans="1:19" s="5" customFormat="1" ht="19.5" customHeight="1">
      <c r="A22" s="202" t="s">
        <v>13</v>
      </c>
      <c r="B22" s="285" t="s">
        <v>21</v>
      </c>
      <c r="C22" s="203"/>
      <c r="D22" s="204" t="s">
        <v>170</v>
      </c>
      <c r="E22" s="286">
        <v>0</v>
      </c>
      <c r="F22" s="205"/>
      <c r="G22" s="202" t="s">
        <v>20</v>
      </c>
      <c r="H22" s="206" t="s">
        <v>171</v>
      </c>
      <c r="I22" s="207"/>
      <c r="J22" s="105">
        <v>0</v>
      </c>
      <c r="K22" s="106"/>
      <c r="L22" s="202" t="s">
        <v>172</v>
      </c>
      <c r="M22" s="287" t="s">
        <v>173</v>
      </c>
      <c r="N22" s="208"/>
      <c r="O22" s="200"/>
      <c r="P22" s="208"/>
      <c r="Q22" s="288"/>
      <c r="R22" s="286">
        <v>0</v>
      </c>
      <c r="S22" s="205"/>
    </row>
    <row r="23" spans="1:19" s="5" customFormat="1" ht="19.5" customHeight="1">
      <c r="A23" s="202" t="s">
        <v>14</v>
      </c>
      <c r="B23" s="209"/>
      <c r="C23" s="210"/>
      <c r="D23" s="204" t="s">
        <v>174</v>
      </c>
      <c r="E23" s="286">
        <v>0</v>
      </c>
      <c r="F23" s="205"/>
      <c r="G23" s="202" t="s">
        <v>91</v>
      </c>
      <c r="H23" s="176" t="s">
        <v>175</v>
      </c>
      <c r="I23" s="207"/>
      <c r="J23" s="105">
        <v>0</v>
      </c>
      <c r="K23" s="106"/>
      <c r="L23" s="202" t="s">
        <v>176</v>
      </c>
      <c r="M23" s="287" t="s">
        <v>177</v>
      </c>
      <c r="N23" s="208"/>
      <c r="O23" s="200"/>
      <c r="P23" s="208"/>
      <c r="Q23" s="288"/>
      <c r="R23" s="286">
        <v>0</v>
      </c>
      <c r="S23" s="205"/>
    </row>
    <row r="24" spans="1:19" s="5" customFormat="1" ht="19.5" customHeight="1">
      <c r="A24" s="202" t="s">
        <v>15</v>
      </c>
      <c r="B24" s="285" t="s">
        <v>178</v>
      </c>
      <c r="C24" s="203"/>
      <c r="D24" s="204" t="s">
        <v>170</v>
      </c>
      <c r="E24" s="286">
        <v>0</v>
      </c>
      <c r="F24" s="205"/>
      <c r="G24" s="202" t="s">
        <v>179</v>
      </c>
      <c r="H24" s="206" t="s">
        <v>180</v>
      </c>
      <c r="I24" s="207"/>
      <c r="J24" s="105">
        <v>0</v>
      </c>
      <c r="K24" s="106"/>
      <c r="L24" s="202" t="s">
        <v>181</v>
      </c>
      <c r="M24" s="287" t="s">
        <v>182</v>
      </c>
      <c r="N24" s="208"/>
      <c r="O24" s="200"/>
      <c r="P24" s="208"/>
      <c r="Q24" s="288"/>
      <c r="R24" s="286">
        <v>0</v>
      </c>
      <c r="S24" s="205"/>
    </row>
    <row r="25" spans="1:19" s="5" customFormat="1" ht="19.5" customHeight="1">
      <c r="A25" s="202" t="s">
        <v>16</v>
      </c>
      <c r="B25" s="209"/>
      <c r="C25" s="210"/>
      <c r="D25" s="204" t="s">
        <v>174</v>
      </c>
      <c r="E25" s="286">
        <v>0</v>
      </c>
      <c r="F25" s="205"/>
      <c r="G25" s="202" t="s">
        <v>183</v>
      </c>
      <c r="H25" s="206"/>
      <c r="I25" s="207"/>
      <c r="J25" s="105">
        <v>0</v>
      </c>
      <c r="K25" s="106"/>
      <c r="L25" s="202" t="s">
        <v>184</v>
      </c>
      <c r="M25" s="287" t="s">
        <v>185</v>
      </c>
      <c r="N25" s="208"/>
      <c r="O25" s="200"/>
      <c r="P25" s="208"/>
      <c r="Q25" s="288"/>
      <c r="R25" s="286">
        <v>0</v>
      </c>
      <c r="S25" s="205"/>
    </row>
    <row r="26" spans="1:19" s="5" customFormat="1" ht="19.5" customHeight="1">
      <c r="A26" s="202" t="s">
        <v>17</v>
      </c>
      <c r="B26" s="285" t="s">
        <v>186</v>
      </c>
      <c r="C26" s="203"/>
      <c r="D26" s="204" t="s">
        <v>170</v>
      </c>
      <c r="E26" s="286">
        <v>0</v>
      </c>
      <c r="F26" s="205"/>
      <c r="G26" s="211"/>
      <c r="H26" s="208"/>
      <c r="I26" s="207"/>
      <c r="J26" s="105"/>
      <c r="K26" s="106"/>
      <c r="L26" s="202" t="s">
        <v>187</v>
      </c>
      <c r="M26" s="287" t="s">
        <v>257</v>
      </c>
      <c r="N26" s="208"/>
      <c r="O26" s="200"/>
      <c r="P26" s="208"/>
      <c r="Q26" s="288"/>
      <c r="R26" s="286">
        <v>0</v>
      </c>
      <c r="S26" s="205"/>
    </row>
    <row r="27" spans="1:19" s="5" customFormat="1" ht="19.5" customHeight="1">
      <c r="A27" s="202" t="s">
        <v>18</v>
      </c>
      <c r="B27" s="209"/>
      <c r="C27" s="210"/>
      <c r="D27" s="204" t="s">
        <v>174</v>
      </c>
      <c r="E27" s="286">
        <v>0</v>
      </c>
      <c r="F27" s="205"/>
      <c r="G27" s="211"/>
      <c r="H27" s="208"/>
      <c r="I27" s="207"/>
      <c r="J27" s="105"/>
      <c r="K27" s="106"/>
      <c r="L27" s="202" t="s">
        <v>189</v>
      </c>
      <c r="M27" s="206" t="s">
        <v>190</v>
      </c>
      <c r="N27" s="208"/>
      <c r="O27" s="200"/>
      <c r="P27" s="208"/>
      <c r="Q27" s="207"/>
      <c r="R27" s="286">
        <v>0</v>
      </c>
      <c r="S27" s="205"/>
    </row>
    <row r="28" spans="1:19" s="5" customFormat="1" ht="19.5" customHeight="1">
      <c r="A28" s="202" t="s">
        <v>19</v>
      </c>
      <c r="B28" s="620" t="s">
        <v>191</v>
      </c>
      <c r="C28" s="620"/>
      <c r="D28" s="620"/>
      <c r="E28" s="289">
        <v>0</v>
      </c>
      <c r="F28" s="195"/>
      <c r="G28" s="202" t="s">
        <v>192</v>
      </c>
      <c r="H28" s="290" t="s">
        <v>193</v>
      </c>
      <c r="I28" s="207"/>
      <c r="J28" s="115"/>
      <c r="K28" s="116"/>
      <c r="L28" s="202" t="s">
        <v>194</v>
      </c>
      <c r="M28" s="290" t="s">
        <v>195</v>
      </c>
      <c r="N28" s="208"/>
      <c r="O28" s="200"/>
      <c r="P28" s="208"/>
      <c r="Q28" s="207"/>
      <c r="R28" s="289">
        <v>0</v>
      </c>
      <c r="S28" s="195"/>
    </row>
    <row r="29" spans="1:19" s="5" customFormat="1" ht="19.5" customHeight="1">
      <c r="A29" s="212" t="s">
        <v>196</v>
      </c>
      <c r="B29" s="213" t="s">
        <v>197</v>
      </c>
      <c r="C29" s="214"/>
      <c r="D29" s="215"/>
      <c r="E29" s="291">
        <v>0</v>
      </c>
      <c r="F29" s="192"/>
      <c r="G29" s="212" t="s">
        <v>198</v>
      </c>
      <c r="H29" s="213" t="s">
        <v>199</v>
      </c>
      <c r="I29" s="215"/>
      <c r="J29" s="292">
        <v>0</v>
      </c>
      <c r="K29" s="293"/>
      <c r="L29" s="212" t="s">
        <v>200</v>
      </c>
      <c r="M29" s="213" t="s">
        <v>201</v>
      </c>
      <c r="N29" s="214"/>
      <c r="O29" s="191"/>
      <c r="P29" s="214"/>
      <c r="Q29" s="215"/>
      <c r="R29" s="291">
        <v>0</v>
      </c>
      <c r="S29" s="192"/>
    </row>
    <row r="30" spans="1:19" s="5" customFormat="1" ht="19.5" customHeight="1">
      <c r="A30" s="294" t="s">
        <v>148</v>
      </c>
      <c r="B30" s="175"/>
      <c r="C30" s="175"/>
      <c r="D30" s="175"/>
      <c r="E30" s="175"/>
      <c r="F30" s="216"/>
      <c r="G30" s="217"/>
      <c r="H30" s="175"/>
      <c r="I30" s="175"/>
      <c r="J30" s="175"/>
      <c r="K30" s="175"/>
      <c r="L30" s="278" t="s">
        <v>202</v>
      </c>
      <c r="M30" s="198"/>
      <c r="N30" s="280" t="s">
        <v>203</v>
      </c>
      <c r="O30" s="284"/>
      <c r="P30" s="197"/>
      <c r="Q30" s="197"/>
      <c r="R30" s="197"/>
      <c r="S30" s="201"/>
    </row>
    <row r="31" spans="1:19" s="5" customFormat="1" ht="19.5" customHeight="1">
      <c r="A31" s="178"/>
      <c r="B31" s="176"/>
      <c r="C31" s="176"/>
      <c r="D31" s="176"/>
      <c r="E31" s="176"/>
      <c r="F31" s="218"/>
      <c r="G31" s="219"/>
      <c r="H31" s="176"/>
      <c r="I31" s="176"/>
      <c r="J31" s="176"/>
      <c r="K31" s="176"/>
      <c r="L31" s="202" t="s">
        <v>204</v>
      </c>
      <c r="M31" s="206" t="s">
        <v>205</v>
      </c>
      <c r="N31" s="208"/>
      <c r="O31" s="200"/>
      <c r="P31" s="208"/>
      <c r="Q31" s="207"/>
      <c r="R31" s="289">
        <f>'[2]SO 03 VEGETAČNÉ ÚPRAVY'!G13</f>
        <v>0</v>
      </c>
      <c r="S31" s="195"/>
    </row>
    <row r="32" spans="1:19" s="5" customFormat="1" ht="19.5" customHeight="1" thickBot="1">
      <c r="A32" s="220" t="s">
        <v>206</v>
      </c>
      <c r="B32" s="200"/>
      <c r="C32" s="200"/>
      <c r="D32" s="200"/>
      <c r="E32" s="200"/>
      <c r="F32" s="210"/>
      <c r="G32" s="221" t="s">
        <v>207</v>
      </c>
      <c r="H32" s="200"/>
      <c r="I32" s="200"/>
      <c r="J32" s="200"/>
      <c r="K32" s="200"/>
      <c r="L32" s="202" t="s">
        <v>208</v>
      </c>
      <c r="M32" s="287" t="s">
        <v>209</v>
      </c>
      <c r="N32" s="295">
        <v>20</v>
      </c>
      <c r="O32" s="296" t="s">
        <v>210</v>
      </c>
      <c r="P32" s="297">
        <v>185952.07</v>
      </c>
      <c r="Q32" s="207"/>
      <c r="R32" s="298">
        <f>R34-R31</f>
        <v>0</v>
      </c>
      <c r="S32" s="222"/>
    </row>
    <row r="33" spans="1:19" s="5" customFormat="1" ht="12.75" customHeight="1" hidden="1">
      <c r="A33" s="299"/>
      <c r="B33" s="223"/>
      <c r="C33" s="223"/>
      <c r="D33" s="223"/>
      <c r="E33" s="223"/>
      <c r="F33" s="203"/>
      <c r="G33" s="224"/>
      <c r="H33" s="223"/>
      <c r="I33" s="223"/>
      <c r="J33" s="223"/>
      <c r="K33" s="223"/>
      <c r="L33" s="300"/>
      <c r="M33" s="301"/>
      <c r="N33" s="302"/>
      <c r="O33" s="303"/>
      <c r="P33" s="304"/>
      <c r="Q33" s="302"/>
      <c r="R33" s="305"/>
      <c r="S33" s="205"/>
    </row>
    <row r="34" spans="1:19" s="5" customFormat="1" ht="35.25" customHeight="1" thickBot="1">
      <c r="A34" s="306" t="s">
        <v>147</v>
      </c>
      <c r="B34" s="146"/>
      <c r="C34" s="146"/>
      <c r="D34" s="146"/>
      <c r="E34" s="176"/>
      <c r="F34" s="218"/>
      <c r="G34" s="219"/>
      <c r="H34" s="176"/>
      <c r="I34" s="176"/>
      <c r="J34" s="176"/>
      <c r="K34" s="176"/>
      <c r="L34" s="212" t="s">
        <v>211</v>
      </c>
      <c r="M34" s="612" t="s">
        <v>212</v>
      </c>
      <c r="N34" s="613"/>
      <c r="O34" s="613"/>
      <c r="P34" s="613"/>
      <c r="Q34" s="215"/>
      <c r="R34" s="307">
        <f>R31*1.2</f>
        <v>0</v>
      </c>
      <c r="S34" s="183"/>
    </row>
    <row r="35" spans="1:19" s="5" customFormat="1" ht="33" customHeight="1">
      <c r="A35" s="220" t="s">
        <v>206</v>
      </c>
      <c r="B35" s="200"/>
      <c r="C35" s="200"/>
      <c r="D35" s="200"/>
      <c r="E35" s="200"/>
      <c r="F35" s="210"/>
      <c r="G35" s="221" t="s">
        <v>207</v>
      </c>
      <c r="H35" s="200"/>
      <c r="I35" s="200"/>
      <c r="J35" s="200"/>
      <c r="K35" s="200"/>
      <c r="L35" s="278" t="s">
        <v>213</v>
      </c>
      <c r="M35" s="198"/>
      <c r="N35" s="280" t="s">
        <v>214</v>
      </c>
      <c r="O35" s="284"/>
      <c r="P35" s="197"/>
      <c r="Q35" s="197"/>
      <c r="R35" s="148"/>
      <c r="S35" s="201"/>
    </row>
    <row r="36" spans="1:19" s="5" customFormat="1" ht="20.25" customHeight="1">
      <c r="A36" s="308" t="s">
        <v>149</v>
      </c>
      <c r="B36" s="223"/>
      <c r="C36" s="223"/>
      <c r="D36" s="223"/>
      <c r="E36" s="223"/>
      <c r="F36" s="203"/>
      <c r="G36" s="309"/>
      <c r="H36" s="223"/>
      <c r="I36" s="223"/>
      <c r="J36" s="223"/>
      <c r="K36" s="223"/>
      <c r="L36" s="202" t="s">
        <v>215</v>
      </c>
      <c r="M36" s="206" t="s">
        <v>216</v>
      </c>
      <c r="N36" s="208"/>
      <c r="O36" s="200"/>
      <c r="P36" s="208"/>
      <c r="Q36" s="207"/>
      <c r="R36" s="286">
        <v>0</v>
      </c>
      <c r="S36" s="205"/>
    </row>
    <row r="37" spans="1:19" s="5" customFormat="1" ht="19.5" customHeight="1">
      <c r="A37" s="178"/>
      <c r="B37" s="176"/>
      <c r="C37" s="176"/>
      <c r="D37" s="176"/>
      <c r="E37" s="176"/>
      <c r="F37" s="218"/>
      <c r="G37" s="310"/>
      <c r="H37" s="176"/>
      <c r="I37" s="176"/>
      <c r="J37" s="176"/>
      <c r="K37" s="176"/>
      <c r="L37" s="202" t="s">
        <v>217</v>
      </c>
      <c r="M37" s="206" t="s">
        <v>218</v>
      </c>
      <c r="N37" s="208"/>
      <c r="O37" s="200"/>
      <c r="P37" s="208"/>
      <c r="Q37" s="207"/>
      <c r="R37" s="286">
        <v>0</v>
      </c>
      <c r="S37" s="205"/>
    </row>
    <row r="38" spans="1:19" s="5" customFormat="1" ht="19.5" customHeight="1" thickBot="1">
      <c r="A38" s="225" t="s">
        <v>206</v>
      </c>
      <c r="B38" s="191"/>
      <c r="C38" s="191"/>
      <c r="D38" s="191"/>
      <c r="E38" s="191"/>
      <c r="F38" s="226"/>
      <c r="G38" s="227" t="s">
        <v>207</v>
      </c>
      <c r="H38" s="191"/>
      <c r="I38" s="191"/>
      <c r="J38" s="191"/>
      <c r="K38" s="191"/>
      <c r="L38" s="212" t="s">
        <v>219</v>
      </c>
      <c r="M38" s="213" t="s">
        <v>220</v>
      </c>
      <c r="N38" s="214"/>
      <c r="O38" s="228"/>
      <c r="P38" s="214"/>
      <c r="Q38" s="215"/>
      <c r="R38" s="274">
        <v>0</v>
      </c>
      <c r="S38" s="229"/>
    </row>
  </sheetData>
  <sheetProtection/>
  <mergeCells count="13">
    <mergeCell ref="M34:P34"/>
    <mergeCell ref="E11:M11"/>
    <mergeCell ref="B12:D12"/>
    <mergeCell ref="E12:M12"/>
    <mergeCell ref="Q12:R12"/>
    <mergeCell ref="H15:I15"/>
    <mergeCell ref="B28:D28"/>
    <mergeCell ref="E5:M5"/>
    <mergeCell ref="E6:M6"/>
    <mergeCell ref="E7:M7"/>
    <mergeCell ref="B8:D8"/>
    <mergeCell ref="E9:M9"/>
    <mergeCell ref="E10:M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99">
      <selection activeCell="C124" sqref="C124"/>
    </sheetView>
  </sheetViews>
  <sheetFormatPr defaultColWidth="9.33203125" defaultRowHeight="10.5"/>
  <cols>
    <col min="1" max="1" width="4" style="2" customWidth="1"/>
    <col min="2" max="2" width="12.33203125" style="3" customWidth="1"/>
    <col min="3" max="3" width="49.83203125" style="3" customWidth="1"/>
    <col min="4" max="4" width="3.83203125" style="3" customWidth="1"/>
    <col min="5" max="5" width="11.33203125" style="4" customWidth="1"/>
    <col min="6" max="6" width="11.5" style="4" customWidth="1"/>
    <col min="7" max="7" width="17.33203125" style="4" customWidth="1"/>
    <col min="8" max="8" width="13.83203125" style="4" customWidth="1"/>
  </cols>
  <sheetData>
    <row r="1" spans="1:8" ht="18">
      <c r="A1" s="589" t="s">
        <v>253</v>
      </c>
      <c r="B1" s="591"/>
      <c r="C1" s="591"/>
      <c r="D1" s="591"/>
      <c r="E1" s="591"/>
      <c r="F1" s="591"/>
      <c r="G1" s="591"/>
      <c r="H1" s="591"/>
    </row>
    <row r="2" spans="1:8" ht="12">
      <c r="A2" s="6" t="s">
        <v>224</v>
      </c>
      <c r="B2" s="7"/>
      <c r="C2" s="7"/>
      <c r="D2" s="7"/>
      <c r="E2" s="7"/>
      <c r="F2" s="7"/>
      <c r="G2" s="7"/>
      <c r="H2" s="7"/>
    </row>
    <row r="3" spans="1:8" ht="12">
      <c r="A3" s="6" t="s">
        <v>327</v>
      </c>
      <c r="B3" s="7"/>
      <c r="C3" s="7"/>
      <c r="D3" s="7"/>
      <c r="E3" s="7"/>
      <c r="F3" s="7"/>
      <c r="G3" s="7"/>
      <c r="H3" s="7"/>
    </row>
    <row r="4" spans="1:8" ht="12">
      <c r="A4" s="8"/>
      <c r="B4" s="6"/>
      <c r="C4" s="8"/>
      <c r="D4" s="311"/>
      <c r="E4" s="311"/>
      <c r="F4" s="311"/>
      <c r="G4" s="311"/>
      <c r="H4" s="311"/>
    </row>
    <row r="5" spans="1:8" ht="11.25">
      <c r="A5" s="312"/>
      <c r="B5" s="313"/>
      <c r="C5" s="313"/>
      <c r="D5" s="313"/>
      <c r="E5" s="314"/>
      <c r="F5" s="314"/>
      <c r="G5" s="314"/>
      <c r="H5" s="314"/>
    </row>
    <row r="6" spans="1:8" ht="12">
      <c r="A6" s="158" t="s">
        <v>328</v>
      </c>
      <c r="B6" s="7"/>
      <c r="C6" s="7"/>
      <c r="D6" s="7"/>
      <c r="E6" s="7"/>
      <c r="F6" s="7"/>
      <c r="G6" s="7"/>
      <c r="H6" s="7"/>
    </row>
    <row r="7" spans="1:8" ht="12">
      <c r="A7" s="7" t="s">
        <v>2</v>
      </c>
      <c r="B7" s="7"/>
      <c r="C7" s="7"/>
      <c r="D7" s="7"/>
      <c r="E7" s="7" t="s">
        <v>240</v>
      </c>
      <c r="F7" s="7"/>
      <c r="G7" s="7"/>
      <c r="H7" s="7"/>
    </row>
    <row r="8" spans="1:8" ht="12">
      <c r="A8" s="592" t="s">
        <v>4</v>
      </c>
      <c r="B8" s="593"/>
      <c r="C8" s="593"/>
      <c r="D8" s="13"/>
      <c r="E8" s="158" t="s">
        <v>260</v>
      </c>
      <c r="F8" s="14"/>
      <c r="G8" s="14"/>
      <c r="H8" s="14"/>
    </row>
    <row r="9" spans="1:8" ht="10.5">
      <c r="A9" s="312"/>
      <c r="B9" s="312"/>
      <c r="C9" s="312"/>
      <c r="D9" s="312"/>
      <c r="E9" s="312"/>
      <c r="F9" s="312"/>
      <c r="G9" s="312"/>
      <c r="H9" s="312"/>
    </row>
    <row r="10" spans="1:8" ht="22.5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</row>
    <row r="11" spans="1:8" ht="11.25">
      <c r="A11" s="15" t="s">
        <v>13</v>
      </c>
      <c r="B11" s="15" t="s">
        <v>14</v>
      </c>
      <c r="C11" s="15" t="s">
        <v>15</v>
      </c>
      <c r="D11" s="15" t="s">
        <v>16</v>
      </c>
      <c r="E11" s="15" t="s">
        <v>17</v>
      </c>
      <c r="F11" s="15" t="s">
        <v>18</v>
      </c>
      <c r="G11" s="15" t="s">
        <v>19</v>
      </c>
      <c r="H11" s="15" t="s">
        <v>20</v>
      </c>
    </row>
    <row r="12" spans="1:8" ht="10.5">
      <c r="A12" s="312"/>
      <c r="B12" s="312"/>
      <c r="C12" s="312"/>
      <c r="D12" s="312"/>
      <c r="E12" s="312"/>
      <c r="F12" s="312"/>
      <c r="G12" s="312"/>
      <c r="H12" s="312"/>
    </row>
    <row r="13" spans="1:8" ht="15">
      <c r="A13" s="315"/>
      <c r="B13" s="316" t="s">
        <v>21</v>
      </c>
      <c r="C13" s="316" t="s">
        <v>22</v>
      </c>
      <c r="D13" s="316"/>
      <c r="E13" s="317"/>
      <c r="F13" s="317"/>
      <c r="G13" s="317">
        <f>G14+G29+G127</f>
        <v>0</v>
      </c>
      <c r="H13" s="317">
        <f>H14+H29</f>
        <v>79.164094</v>
      </c>
    </row>
    <row r="14" spans="1:8" ht="12.75">
      <c r="A14" s="318"/>
      <c r="B14" s="319" t="s">
        <v>13</v>
      </c>
      <c r="C14" s="319" t="s">
        <v>329</v>
      </c>
      <c r="D14" s="319"/>
      <c r="E14" s="320"/>
      <c r="F14" s="320"/>
      <c r="G14" s="320">
        <f>SUM(G15:G27)</f>
        <v>0</v>
      </c>
      <c r="H14" s="320">
        <v>0</v>
      </c>
    </row>
    <row r="15" spans="1:8" ht="22.5">
      <c r="A15" s="236">
        <v>1</v>
      </c>
      <c r="B15" s="237">
        <v>111212131</v>
      </c>
      <c r="C15" s="237" t="s">
        <v>330</v>
      </c>
      <c r="D15" s="237" t="s">
        <v>26</v>
      </c>
      <c r="E15" s="238">
        <v>42.9</v>
      </c>
      <c r="F15" s="238"/>
      <c r="G15" s="238">
        <f>E15*F15</f>
        <v>0</v>
      </c>
      <c r="H15" s="238">
        <v>0</v>
      </c>
    </row>
    <row r="16" spans="1:8" ht="22.5">
      <c r="A16" s="236">
        <v>2</v>
      </c>
      <c r="B16" s="237" t="s">
        <v>331</v>
      </c>
      <c r="C16" s="237" t="s">
        <v>332</v>
      </c>
      <c r="D16" s="237" t="s">
        <v>26</v>
      </c>
      <c r="E16" s="238">
        <v>2</v>
      </c>
      <c r="F16" s="238"/>
      <c r="G16" s="238">
        <f aca="true" t="shared" si="0" ref="G16:G87">E16*F16</f>
        <v>0</v>
      </c>
      <c r="H16" s="238">
        <v>0</v>
      </c>
    </row>
    <row r="17" spans="1:8" ht="22.5">
      <c r="A17" s="236">
        <v>3</v>
      </c>
      <c r="B17" s="237" t="s">
        <v>333</v>
      </c>
      <c r="C17" s="237" t="s">
        <v>334</v>
      </c>
      <c r="D17" s="237" t="s">
        <v>89</v>
      </c>
      <c r="E17" s="238">
        <v>3</v>
      </c>
      <c r="F17" s="238"/>
      <c r="G17" s="238">
        <f t="shared" si="0"/>
        <v>0</v>
      </c>
      <c r="H17" s="238">
        <v>0</v>
      </c>
    </row>
    <row r="18" spans="1:8" ht="22.5">
      <c r="A18" s="236">
        <v>4</v>
      </c>
      <c r="B18" s="237" t="s">
        <v>335</v>
      </c>
      <c r="C18" s="237" t="s">
        <v>336</v>
      </c>
      <c r="D18" s="237" t="s">
        <v>89</v>
      </c>
      <c r="E18" s="238">
        <v>1</v>
      </c>
      <c r="F18" s="238"/>
      <c r="G18" s="238">
        <f t="shared" si="0"/>
        <v>0</v>
      </c>
      <c r="H18" s="238">
        <v>0</v>
      </c>
    </row>
    <row r="19" spans="1:8" ht="22.5">
      <c r="A19" s="236">
        <v>5</v>
      </c>
      <c r="B19" s="237" t="s">
        <v>337</v>
      </c>
      <c r="C19" s="237" t="s">
        <v>338</v>
      </c>
      <c r="D19" s="237" t="s">
        <v>89</v>
      </c>
      <c r="E19" s="238">
        <v>1</v>
      </c>
      <c r="F19" s="238"/>
      <c r="G19" s="238">
        <f t="shared" si="0"/>
        <v>0</v>
      </c>
      <c r="H19" s="238">
        <v>0</v>
      </c>
    </row>
    <row r="20" spans="1:8" ht="22.5">
      <c r="A20" s="236">
        <v>6</v>
      </c>
      <c r="B20" s="237" t="s">
        <v>339</v>
      </c>
      <c r="C20" s="237" t="s">
        <v>340</v>
      </c>
      <c r="D20" s="237" t="s">
        <v>89</v>
      </c>
      <c r="E20" s="238">
        <v>2</v>
      </c>
      <c r="F20" s="238"/>
      <c r="G20" s="238">
        <f t="shared" si="0"/>
        <v>0</v>
      </c>
      <c r="H20" s="238">
        <v>0</v>
      </c>
    </row>
    <row r="21" spans="1:8" ht="22.5">
      <c r="A21" s="236">
        <v>7</v>
      </c>
      <c r="B21" s="237" t="s">
        <v>341</v>
      </c>
      <c r="C21" s="237" t="s">
        <v>342</v>
      </c>
      <c r="D21" s="237" t="s">
        <v>89</v>
      </c>
      <c r="E21" s="238">
        <v>2</v>
      </c>
      <c r="F21" s="238"/>
      <c r="G21" s="238">
        <f t="shared" si="0"/>
        <v>0</v>
      </c>
      <c r="H21" s="238">
        <v>0</v>
      </c>
    </row>
    <row r="22" spans="1:8" ht="22.5">
      <c r="A22" s="236">
        <v>8</v>
      </c>
      <c r="B22" s="237" t="s">
        <v>343</v>
      </c>
      <c r="C22" s="237" t="s">
        <v>344</v>
      </c>
      <c r="D22" s="237" t="s">
        <v>89</v>
      </c>
      <c r="E22" s="238">
        <v>5</v>
      </c>
      <c r="F22" s="238"/>
      <c r="G22" s="238">
        <f t="shared" si="0"/>
        <v>0</v>
      </c>
      <c r="H22" s="238">
        <v>0</v>
      </c>
    </row>
    <row r="23" spans="1:8" ht="22.5">
      <c r="A23" s="236">
        <v>9</v>
      </c>
      <c r="B23" s="237" t="s">
        <v>345</v>
      </c>
      <c r="C23" s="237" t="s">
        <v>346</v>
      </c>
      <c r="D23" s="237" t="s">
        <v>89</v>
      </c>
      <c r="E23" s="238">
        <v>2</v>
      </c>
      <c r="F23" s="238"/>
      <c r="G23" s="238">
        <f t="shared" si="0"/>
        <v>0</v>
      </c>
      <c r="H23" s="238">
        <v>0</v>
      </c>
    </row>
    <row r="24" spans="1:8" ht="22.5">
      <c r="A24" s="236">
        <v>10</v>
      </c>
      <c r="B24" s="237" t="s">
        <v>347</v>
      </c>
      <c r="C24" s="237" t="s">
        <v>348</v>
      </c>
      <c r="D24" s="237" t="s">
        <v>89</v>
      </c>
      <c r="E24" s="238">
        <v>2</v>
      </c>
      <c r="F24" s="238"/>
      <c r="G24" s="238">
        <f t="shared" si="0"/>
        <v>0</v>
      </c>
      <c r="H24" s="238">
        <v>0</v>
      </c>
    </row>
    <row r="25" spans="1:8" ht="11.25">
      <c r="A25" s="236">
        <v>11</v>
      </c>
      <c r="B25" s="237" t="s">
        <v>264</v>
      </c>
      <c r="C25" s="237" t="s">
        <v>349</v>
      </c>
      <c r="D25" s="237" t="s">
        <v>40</v>
      </c>
      <c r="E25" s="238">
        <v>16</v>
      </c>
      <c r="F25" s="238"/>
      <c r="G25" s="238">
        <f t="shared" si="0"/>
        <v>0</v>
      </c>
      <c r="H25" s="238">
        <v>0</v>
      </c>
    </row>
    <row r="26" spans="1:8" ht="11.25">
      <c r="A26" s="231">
        <v>12</v>
      </c>
      <c r="B26" s="321" t="s">
        <v>264</v>
      </c>
      <c r="C26" s="232" t="s">
        <v>350</v>
      </c>
      <c r="D26" s="232" t="s">
        <v>53</v>
      </c>
      <c r="E26" s="233">
        <v>16</v>
      </c>
      <c r="F26" s="233"/>
      <c r="G26" s="233">
        <f t="shared" si="0"/>
        <v>0</v>
      </c>
      <c r="H26" s="233">
        <v>0</v>
      </c>
    </row>
    <row r="27" spans="1:8" ht="11.25">
      <c r="A27" s="231">
        <v>13</v>
      </c>
      <c r="B27" s="321" t="s">
        <v>264</v>
      </c>
      <c r="C27" s="232" t="s">
        <v>351</v>
      </c>
      <c r="D27" s="232" t="s">
        <v>53</v>
      </c>
      <c r="E27" s="233">
        <v>16</v>
      </c>
      <c r="F27" s="233"/>
      <c r="G27" s="233">
        <f t="shared" si="0"/>
        <v>0</v>
      </c>
      <c r="H27" s="233">
        <v>0</v>
      </c>
    </row>
    <row r="28" spans="1:8" ht="11.25">
      <c r="A28" s="322"/>
      <c r="B28" s="323"/>
      <c r="C28" s="323"/>
      <c r="D28" s="323"/>
      <c r="E28" s="324"/>
      <c r="F28" s="324"/>
      <c r="G28" s="324"/>
      <c r="H28" s="324"/>
    </row>
    <row r="29" spans="1:8" ht="12.75">
      <c r="A29" s="318"/>
      <c r="B29" s="319">
        <v>2</v>
      </c>
      <c r="C29" s="20" t="s">
        <v>352</v>
      </c>
      <c r="D29" s="319"/>
      <c r="E29" s="320"/>
      <c r="F29" s="320"/>
      <c r="G29" s="320">
        <f>SUM(G30:G125)</f>
        <v>0</v>
      </c>
      <c r="H29" s="320">
        <f>SUM(H30:H125)</f>
        <v>79.164094</v>
      </c>
    </row>
    <row r="30" spans="1:8" ht="22.5">
      <c r="A30" s="325">
        <v>1</v>
      </c>
      <c r="B30" s="243" t="s">
        <v>353</v>
      </c>
      <c r="C30" s="244" t="s">
        <v>354</v>
      </c>
      <c r="D30" s="244" t="s">
        <v>26</v>
      </c>
      <c r="E30" s="245">
        <v>1330.5</v>
      </c>
      <c r="F30" s="245"/>
      <c r="G30" s="245">
        <f t="shared" si="0"/>
        <v>0</v>
      </c>
      <c r="H30" s="245">
        <v>0</v>
      </c>
    </row>
    <row r="31" spans="1:8" ht="11.25">
      <c r="A31" s="236">
        <v>2</v>
      </c>
      <c r="B31" s="249" t="s">
        <v>355</v>
      </c>
      <c r="C31" s="237" t="s">
        <v>761</v>
      </c>
      <c r="D31" s="237" t="s">
        <v>89</v>
      </c>
      <c r="E31" s="247">
        <v>2.06</v>
      </c>
      <c r="F31" s="247"/>
      <c r="G31" s="247">
        <f t="shared" si="0"/>
        <v>0</v>
      </c>
      <c r="H31" s="247">
        <v>0.00103</v>
      </c>
    </row>
    <row r="32" spans="1:8" ht="22.5">
      <c r="A32" s="236">
        <v>3</v>
      </c>
      <c r="B32" s="249" t="s">
        <v>356</v>
      </c>
      <c r="C32" s="237" t="s">
        <v>357</v>
      </c>
      <c r="D32" s="237" t="s">
        <v>26</v>
      </c>
      <c r="E32" s="247">
        <v>54</v>
      </c>
      <c r="F32" s="247"/>
      <c r="G32" s="247">
        <f t="shared" si="0"/>
        <v>0</v>
      </c>
      <c r="H32" s="247">
        <v>0.5076</v>
      </c>
    </row>
    <row r="33" spans="1:8" ht="22.5">
      <c r="A33" s="325">
        <v>4</v>
      </c>
      <c r="B33" s="249" t="s">
        <v>358</v>
      </c>
      <c r="C33" s="237" t="s">
        <v>359</v>
      </c>
      <c r="D33" s="237" t="s">
        <v>26</v>
      </c>
      <c r="E33" s="247">
        <v>54</v>
      </c>
      <c r="F33" s="247"/>
      <c r="G33" s="247">
        <f t="shared" si="0"/>
        <v>0</v>
      </c>
      <c r="H33" s="247">
        <v>0</v>
      </c>
    </row>
    <row r="34" spans="1:8" ht="22.5">
      <c r="A34" s="325">
        <v>5</v>
      </c>
      <c r="B34" s="237">
        <v>182001111</v>
      </c>
      <c r="C34" s="237" t="s">
        <v>360</v>
      </c>
      <c r="D34" s="237" t="s">
        <v>26</v>
      </c>
      <c r="E34" s="247">
        <v>1330.5</v>
      </c>
      <c r="F34" s="247"/>
      <c r="G34" s="247">
        <f t="shared" si="0"/>
        <v>0</v>
      </c>
      <c r="H34" s="247">
        <v>0</v>
      </c>
    </row>
    <row r="35" spans="1:8" ht="22.5">
      <c r="A35" s="236">
        <v>6</v>
      </c>
      <c r="B35" s="249" t="s">
        <v>361</v>
      </c>
      <c r="C35" s="237" t="s">
        <v>362</v>
      </c>
      <c r="D35" s="237" t="s">
        <v>26</v>
      </c>
      <c r="E35" s="247">
        <v>1330.5</v>
      </c>
      <c r="F35" s="247"/>
      <c r="G35" s="247">
        <f t="shared" si="0"/>
        <v>0</v>
      </c>
      <c r="H35" s="247">
        <v>0</v>
      </c>
    </row>
    <row r="36" spans="1:8" ht="22.5">
      <c r="A36" s="236">
        <v>7</v>
      </c>
      <c r="B36" s="249" t="s">
        <v>363</v>
      </c>
      <c r="C36" s="237" t="s">
        <v>364</v>
      </c>
      <c r="D36" s="237" t="s">
        <v>26</v>
      </c>
      <c r="E36" s="247">
        <v>133</v>
      </c>
      <c r="F36" s="247"/>
      <c r="G36" s="247">
        <f t="shared" si="0"/>
        <v>0</v>
      </c>
      <c r="H36" s="247">
        <v>0</v>
      </c>
    </row>
    <row r="37" spans="1:8" ht="11.25">
      <c r="A37" s="325">
        <v>8</v>
      </c>
      <c r="B37" s="249" t="s">
        <v>365</v>
      </c>
      <c r="C37" s="237" t="s">
        <v>366</v>
      </c>
      <c r="D37" s="237" t="s">
        <v>26</v>
      </c>
      <c r="E37" s="247">
        <v>3991.5</v>
      </c>
      <c r="F37" s="247"/>
      <c r="G37" s="247">
        <f t="shared" si="0"/>
        <v>0</v>
      </c>
      <c r="H37" s="247">
        <v>0</v>
      </c>
    </row>
    <row r="38" spans="1:8" ht="22.5">
      <c r="A38" s="325">
        <v>9</v>
      </c>
      <c r="B38" s="249" t="s">
        <v>367</v>
      </c>
      <c r="C38" s="237" t="s">
        <v>368</v>
      </c>
      <c r="D38" s="237" t="s">
        <v>26</v>
      </c>
      <c r="E38" s="247">
        <v>1696</v>
      </c>
      <c r="F38" s="247"/>
      <c r="G38" s="247">
        <f t="shared" si="0"/>
        <v>0</v>
      </c>
      <c r="H38" s="247">
        <v>0</v>
      </c>
    </row>
    <row r="39" spans="1:8" ht="11.25">
      <c r="A39" s="236">
        <v>10</v>
      </c>
      <c r="B39" s="249" t="s">
        <v>369</v>
      </c>
      <c r="C39" s="237" t="s">
        <v>370</v>
      </c>
      <c r="D39" s="237" t="s">
        <v>26</v>
      </c>
      <c r="E39" s="247">
        <v>848</v>
      </c>
      <c r="F39" s="247"/>
      <c r="G39" s="247">
        <f t="shared" si="0"/>
        <v>0</v>
      </c>
      <c r="H39" s="247">
        <v>0</v>
      </c>
    </row>
    <row r="40" spans="1:8" ht="33.75">
      <c r="A40" s="236">
        <v>11</v>
      </c>
      <c r="B40" s="249" t="s">
        <v>371</v>
      </c>
      <c r="C40" s="237" t="s">
        <v>372</v>
      </c>
      <c r="D40" s="237" t="s">
        <v>373</v>
      </c>
      <c r="E40" s="247">
        <f>E39*0.04</f>
        <v>33.92</v>
      </c>
      <c r="F40" s="247"/>
      <c r="G40" s="247">
        <f t="shared" si="0"/>
        <v>0</v>
      </c>
      <c r="H40" s="247">
        <v>0.033</v>
      </c>
    </row>
    <row r="41" spans="1:8" ht="22.5">
      <c r="A41" s="325">
        <v>12</v>
      </c>
      <c r="B41" s="249" t="s">
        <v>374</v>
      </c>
      <c r="C41" s="237" t="s">
        <v>375</v>
      </c>
      <c r="D41" s="237" t="s">
        <v>53</v>
      </c>
      <c r="E41" s="247">
        <v>0.0848</v>
      </c>
      <c r="F41" s="247"/>
      <c r="G41" s="247">
        <f t="shared" si="0"/>
        <v>0</v>
      </c>
      <c r="H41" s="247">
        <v>0</v>
      </c>
    </row>
    <row r="42" spans="1:8" ht="22.5">
      <c r="A42" s="325">
        <v>13</v>
      </c>
      <c r="B42" s="249" t="s">
        <v>376</v>
      </c>
      <c r="C42" s="237" t="s">
        <v>762</v>
      </c>
      <c r="D42" s="237" t="s">
        <v>373</v>
      </c>
      <c r="E42" s="247">
        <v>84.8</v>
      </c>
      <c r="F42" s="247"/>
      <c r="G42" s="247">
        <f t="shared" si="0"/>
        <v>0</v>
      </c>
      <c r="H42" s="247">
        <v>0.084</v>
      </c>
    </row>
    <row r="43" spans="1:8" ht="22.5">
      <c r="A43" s="236">
        <v>14</v>
      </c>
      <c r="B43" s="249" t="s">
        <v>374</v>
      </c>
      <c r="C43" s="237" t="s">
        <v>377</v>
      </c>
      <c r="D43" s="237" t="s">
        <v>53</v>
      </c>
      <c r="E43" s="247">
        <v>0.088</v>
      </c>
      <c r="F43" s="247"/>
      <c r="G43" s="247">
        <f t="shared" si="0"/>
        <v>0</v>
      </c>
      <c r="H43" s="247">
        <v>0</v>
      </c>
    </row>
    <row r="44" spans="1:8" ht="11.25">
      <c r="A44" s="236">
        <v>15</v>
      </c>
      <c r="B44" s="249" t="s">
        <v>376</v>
      </c>
      <c r="C44" s="237" t="s">
        <v>763</v>
      </c>
      <c r="D44" s="237" t="s">
        <v>53</v>
      </c>
      <c r="E44" s="247">
        <v>0.02</v>
      </c>
      <c r="F44" s="247"/>
      <c r="G44" s="247">
        <f t="shared" si="0"/>
        <v>0</v>
      </c>
      <c r="H44" s="247">
        <v>0.02</v>
      </c>
    </row>
    <row r="45" spans="1:8" ht="22.5">
      <c r="A45" s="325">
        <v>16</v>
      </c>
      <c r="B45" s="232">
        <v>183204113</v>
      </c>
      <c r="C45" s="232" t="s">
        <v>378</v>
      </c>
      <c r="D45" s="250" t="s">
        <v>89</v>
      </c>
      <c r="E45" s="251">
        <f>E104+E103+E105</f>
        <v>1533</v>
      </c>
      <c r="F45" s="326"/>
      <c r="G45" s="247">
        <f t="shared" si="0"/>
        <v>0</v>
      </c>
      <c r="H45" s="247">
        <v>0</v>
      </c>
    </row>
    <row r="46" spans="1:8" ht="22.5">
      <c r="A46" s="325">
        <v>17</v>
      </c>
      <c r="B46" s="249" t="s">
        <v>379</v>
      </c>
      <c r="C46" s="237" t="s">
        <v>380</v>
      </c>
      <c r="D46" s="237" t="s">
        <v>89</v>
      </c>
      <c r="E46" s="247">
        <f>E50+E51</f>
        <v>3478</v>
      </c>
      <c r="F46" s="247"/>
      <c r="G46" s="247">
        <f t="shared" si="0"/>
        <v>0</v>
      </c>
      <c r="H46" s="247">
        <v>0</v>
      </c>
    </row>
    <row r="47" spans="1:8" ht="22.5">
      <c r="A47" s="236">
        <v>18</v>
      </c>
      <c r="B47" s="249" t="s">
        <v>381</v>
      </c>
      <c r="C47" s="237" t="s">
        <v>382</v>
      </c>
      <c r="D47" s="237" t="s">
        <v>89</v>
      </c>
      <c r="E47" s="247">
        <f>E52</f>
        <v>328</v>
      </c>
      <c r="F47" s="247"/>
      <c r="G47" s="247">
        <f t="shared" si="0"/>
        <v>0</v>
      </c>
      <c r="H47" s="247">
        <v>0</v>
      </c>
    </row>
    <row r="48" spans="1:8" ht="22.5">
      <c r="A48" s="236">
        <v>19</v>
      </c>
      <c r="B48" s="249" t="s">
        <v>383</v>
      </c>
      <c r="C48" s="237" t="s">
        <v>384</v>
      </c>
      <c r="D48" s="237" t="s">
        <v>89</v>
      </c>
      <c r="E48" s="247">
        <f>E53</f>
        <v>41</v>
      </c>
      <c r="F48" s="247"/>
      <c r="G48" s="247">
        <f t="shared" si="0"/>
        <v>0</v>
      </c>
      <c r="H48" s="247">
        <v>0</v>
      </c>
    </row>
    <row r="49" spans="1:8" ht="22.5">
      <c r="A49" s="325">
        <v>20</v>
      </c>
      <c r="B49" s="249" t="s">
        <v>385</v>
      </c>
      <c r="C49" s="237" t="s">
        <v>386</v>
      </c>
      <c r="D49" s="237" t="s">
        <v>89</v>
      </c>
      <c r="E49" s="247">
        <f>E54</f>
        <v>30</v>
      </c>
      <c r="F49" s="247"/>
      <c r="G49" s="247">
        <f t="shared" si="0"/>
        <v>0</v>
      </c>
      <c r="H49" s="247">
        <v>0</v>
      </c>
    </row>
    <row r="50" spans="1:8" ht="22.5">
      <c r="A50" s="325">
        <v>21</v>
      </c>
      <c r="B50" s="249" t="s">
        <v>387</v>
      </c>
      <c r="C50" s="237" t="s">
        <v>388</v>
      </c>
      <c r="D50" s="237" t="s">
        <v>89</v>
      </c>
      <c r="E50" s="247">
        <f>E79+E80+E81+E82+E83+E84+E85+E86+E87+E88+E89+E90+E91+E92+E93+E94+E95+E96+E97+E98+E99+E100+E101+E102</f>
        <v>3165</v>
      </c>
      <c r="F50" s="247"/>
      <c r="G50" s="247">
        <f t="shared" si="0"/>
        <v>0</v>
      </c>
      <c r="H50" s="247">
        <v>0</v>
      </c>
    </row>
    <row r="51" spans="1:8" ht="22.5">
      <c r="A51" s="236">
        <v>22</v>
      </c>
      <c r="B51" s="249" t="s">
        <v>389</v>
      </c>
      <c r="C51" s="237" t="s">
        <v>390</v>
      </c>
      <c r="D51" s="237" t="s">
        <v>89</v>
      </c>
      <c r="E51" s="247">
        <f>E73+E75+E76</f>
        <v>313</v>
      </c>
      <c r="F51" s="247"/>
      <c r="G51" s="247">
        <f t="shared" si="0"/>
        <v>0</v>
      </c>
      <c r="H51" s="247">
        <v>0</v>
      </c>
    </row>
    <row r="52" spans="1:8" ht="22.5">
      <c r="A52" s="236">
        <v>23</v>
      </c>
      <c r="B52" s="249" t="s">
        <v>391</v>
      </c>
      <c r="C52" s="237" t="s">
        <v>392</v>
      </c>
      <c r="D52" s="237" t="s">
        <v>89</v>
      </c>
      <c r="E52" s="247">
        <f>E72+E74+E77+E78</f>
        <v>328</v>
      </c>
      <c r="F52" s="247"/>
      <c r="G52" s="247">
        <f t="shared" si="0"/>
        <v>0</v>
      </c>
      <c r="H52" s="247">
        <v>0</v>
      </c>
    </row>
    <row r="53" spans="1:8" ht="22.5">
      <c r="A53" s="325">
        <v>24</v>
      </c>
      <c r="B53" s="249" t="s">
        <v>393</v>
      </c>
      <c r="C53" s="237" t="s">
        <v>394</v>
      </c>
      <c r="D53" s="237" t="s">
        <v>89</v>
      </c>
      <c r="E53" s="247">
        <f>E70+E71</f>
        <v>41</v>
      </c>
      <c r="F53" s="247"/>
      <c r="G53" s="247">
        <f t="shared" si="0"/>
        <v>0</v>
      </c>
      <c r="H53" s="247">
        <v>0</v>
      </c>
    </row>
    <row r="54" spans="1:8" ht="22.5">
      <c r="A54" s="325">
        <v>25</v>
      </c>
      <c r="B54" s="249" t="s">
        <v>395</v>
      </c>
      <c r="C54" s="237" t="s">
        <v>396</v>
      </c>
      <c r="D54" s="237" t="s">
        <v>89</v>
      </c>
      <c r="E54" s="247">
        <f>E64+E65+E66+E67+E68+E69</f>
        <v>30</v>
      </c>
      <c r="F54" s="247"/>
      <c r="G54" s="247">
        <f t="shared" si="0"/>
        <v>0</v>
      </c>
      <c r="H54" s="247">
        <v>0</v>
      </c>
    </row>
    <row r="55" spans="1:8" ht="22.5">
      <c r="A55" s="236">
        <v>26</v>
      </c>
      <c r="B55" s="249" t="s">
        <v>397</v>
      </c>
      <c r="C55" s="237" t="s">
        <v>398</v>
      </c>
      <c r="D55" s="237" t="s">
        <v>89</v>
      </c>
      <c r="E55" s="247">
        <v>12</v>
      </c>
      <c r="F55" s="247"/>
      <c r="G55" s="247">
        <f t="shared" si="0"/>
        <v>0</v>
      </c>
      <c r="H55" s="247">
        <v>0.01476</v>
      </c>
    </row>
    <row r="56" spans="1:8" ht="33.75">
      <c r="A56" s="236">
        <v>27</v>
      </c>
      <c r="B56" s="249" t="s">
        <v>264</v>
      </c>
      <c r="C56" s="237" t="s">
        <v>399</v>
      </c>
      <c r="D56" s="237" t="s">
        <v>307</v>
      </c>
      <c r="E56" s="247">
        <v>1</v>
      </c>
      <c r="F56" s="247"/>
      <c r="G56" s="247">
        <f t="shared" si="0"/>
        <v>0</v>
      </c>
      <c r="H56" s="247"/>
    </row>
    <row r="57" spans="1:8" ht="22.5">
      <c r="A57" s="325">
        <v>28</v>
      </c>
      <c r="B57" s="249" t="s">
        <v>385</v>
      </c>
      <c r="C57" s="237" t="s">
        <v>400</v>
      </c>
      <c r="D57" s="237" t="s">
        <v>89</v>
      </c>
      <c r="E57" s="247">
        <v>12</v>
      </c>
      <c r="F57" s="247"/>
      <c r="G57" s="247">
        <f t="shared" si="0"/>
        <v>0</v>
      </c>
      <c r="H57" s="247">
        <v>0</v>
      </c>
    </row>
    <row r="58" spans="1:8" ht="33.75">
      <c r="A58" s="325">
        <v>29</v>
      </c>
      <c r="B58" s="254" t="s">
        <v>395</v>
      </c>
      <c r="C58" s="255" t="s">
        <v>401</v>
      </c>
      <c r="D58" s="255" t="s">
        <v>89</v>
      </c>
      <c r="E58" s="256">
        <v>12</v>
      </c>
      <c r="F58" s="256"/>
      <c r="G58" s="256">
        <f t="shared" si="0"/>
        <v>0</v>
      </c>
      <c r="H58" s="256">
        <v>0</v>
      </c>
    </row>
    <row r="59" spans="1:8" ht="11.25">
      <c r="A59" s="236">
        <v>30</v>
      </c>
      <c r="B59" s="234" t="s">
        <v>264</v>
      </c>
      <c r="C59" s="327" t="s">
        <v>402</v>
      </c>
      <c r="D59" s="262" t="s">
        <v>40</v>
      </c>
      <c r="E59" s="260">
        <v>5.2</v>
      </c>
      <c r="F59" s="260"/>
      <c r="G59" s="326">
        <f t="shared" si="0"/>
        <v>0</v>
      </c>
      <c r="H59" s="260">
        <f>E59*1</f>
        <v>5.2</v>
      </c>
    </row>
    <row r="60" spans="1:8" ht="22.5">
      <c r="A60" s="236">
        <v>31</v>
      </c>
      <c r="B60" s="249" t="s">
        <v>403</v>
      </c>
      <c r="C60" s="237" t="s">
        <v>404</v>
      </c>
      <c r="D60" s="237" t="s">
        <v>53</v>
      </c>
      <c r="E60" s="247">
        <v>0.027</v>
      </c>
      <c r="F60" s="247"/>
      <c r="G60" s="247">
        <f t="shared" si="0"/>
        <v>0</v>
      </c>
      <c r="H60" s="247">
        <v>0</v>
      </c>
    </row>
    <row r="61" spans="1:8" ht="11.25">
      <c r="A61" s="325">
        <v>32</v>
      </c>
      <c r="B61" s="234" t="s">
        <v>264</v>
      </c>
      <c r="C61" s="258" t="s">
        <v>764</v>
      </c>
      <c r="D61" s="262" t="s">
        <v>373</v>
      </c>
      <c r="E61" s="260">
        <v>1.3</v>
      </c>
      <c r="F61" s="260"/>
      <c r="G61" s="326">
        <f t="shared" si="0"/>
        <v>0</v>
      </c>
      <c r="H61" s="260">
        <v>0.0013</v>
      </c>
    </row>
    <row r="62" spans="1:8" ht="22.5">
      <c r="A62" s="325">
        <v>33</v>
      </c>
      <c r="B62" s="234" t="s">
        <v>264</v>
      </c>
      <c r="C62" s="258" t="s">
        <v>765</v>
      </c>
      <c r="D62" s="262" t="s">
        <v>373</v>
      </c>
      <c r="E62" s="260">
        <v>13</v>
      </c>
      <c r="F62" s="260"/>
      <c r="G62" s="326">
        <f t="shared" si="0"/>
        <v>0</v>
      </c>
      <c r="H62" s="260">
        <v>0.013</v>
      </c>
    </row>
    <row r="63" spans="1:8" ht="22.5">
      <c r="A63" s="236">
        <v>34</v>
      </c>
      <c r="B63" s="249" t="s">
        <v>376</v>
      </c>
      <c r="C63" s="237" t="s">
        <v>766</v>
      </c>
      <c r="D63" s="237" t="s">
        <v>373</v>
      </c>
      <c r="E63" s="247">
        <v>13</v>
      </c>
      <c r="F63" s="247"/>
      <c r="G63" s="247">
        <f>E63*F63</f>
        <v>0</v>
      </c>
      <c r="H63" s="247">
        <v>0.013</v>
      </c>
    </row>
    <row r="64" spans="1:8" ht="11.25">
      <c r="A64" s="236">
        <v>35</v>
      </c>
      <c r="B64" s="328" t="s">
        <v>405</v>
      </c>
      <c r="C64" s="329" t="s">
        <v>406</v>
      </c>
      <c r="D64" s="330" t="s">
        <v>89</v>
      </c>
      <c r="E64" s="331">
        <v>6</v>
      </c>
      <c r="F64" s="332"/>
      <c r="G64" s="332">
        <f t="shared" si="0"/>
        <v>0</v>
      </c>
      <c r="H64" s="332">
        <f>E64*0.1</f>
        <v>0.6000000000000001</v>
      </c>
    </row>
    <row r="65" spans="1:8" ht="11.25">
      <c r="A65" s="325">
        <v>36</v>
      </c>
      <c r="B65" s="333" t="s">
        <v>407</v>
      </c>
      <c r="C65" s="334" t="s">
        <v>408</v>
      </c>
      <c r="D65" s="237" t="s">
        <v>89</v>
      </c>
      <c r="E65" s="335">
        <v>3</v>
      </c>
      <c r="F65" s="247"/>
      <c r="G65" s="247">
        <f t="shared" si="0"/>
        <v>0</v>
      </c>
      <c r="H65" s="332">
        <f>E65*0.1</f>
        <v>0.30000000000000004</v>
      </c>
    </row>
    <row r="66" spans="1:8" ht="11.25">
      <c r="A66" s="325">
        <v>37</v>
      </c>
      <c r="B66" s="333" t="s">
        <v>409</v>
      </c>
      <c r="C66" s="334" t="s">
        <v>410</v>
      </c>
      <c r="D66" s="237" t="s">
        <v>89</v>
      </c>
      <c r="E66" s="335">
        <v>9</v>
      </c>
      <c r="F66" s="247"/>
      <c r="G66" s="247">
        <f t="shared" si="0"/>
        <v>0</v>
      </c>
      <c r="H66" s="332">
        <f>E66*0.1</f>
        <v>0.9</v>
      </c>
    </row>
    <row r="67" spans="1:8" ht="22.5">
      <c r="A67" s="236">
        <v>38</v>
      </c>
      <c r="B67" s="333" t="s">
        <v>411</v>
      </c>
      <c r="C67" s="334" t="s">
        <v>412</v>
      </c>
      <c r="D67" s="237" t="s">
        <v>89</v>
      </c>
      <c r="E67" s="335">
        <v>3</v>
      </c>
      <c r="F67" s="247"/>
      <c r="G67" s="247">
        <f t="shared" si="0"/>
        <v>0</v>
      </c>
      <c r="H67" s="332">
        <f>E67*0.1</f>
        <v>0.30000000000000004</v>
      </c>
    </row>
    <row r="68" spans="1:8" ht="11.25">
      <c r="A68" s="236">
        <v>39</v>
      </c>
      <c r="B68" s="333" t="s">
        <v>413</v>
      </c>
      <c r="C68" s="334" t="s">
        <v>414</v>
      </c>
      <c r="D68" s="237" t="s">
        <v>89</v>
      </c>
      <c r="E68" s="335">
        <v>5</v>
      </c>
      <c r="F68" s="247"/>
      <c r="G68" s="247">
        <f t="shared" si="0"/>
        <v>0</v>
      </c>
      <c r="H68" s="332">
        <f>E68*0.1</f>
        <v>0.5</v>
      </c>
    </row>
    <row r="69" spans="1:8" ht="11.25">
      <c r="A69" s="325">
        <v>40</v>
      </c>
      <c r="B69" s="333" t="s">
        <v>415</v>
      </c>
      <c r="C69" s="334" t="s">
        <v>416</v>
      </c>
      <c r="D69" s="237" t="s">
        <v>89</v>
      </c>
      <c r="E69" s="335">
        <v>4</v>
      </c>
      <c r="F69" s="247"/>
      <c r="G69" s="247">
        <f t="shared" si="0"/>
        <v>0</v>
      </c>
      <c r="H69" s="247">
        <f>E69*0.08</f>
        <v>0.32</v>
      </c>
    </row>
    <row r="70" spans="1:8" ht="11.25">
      <c r="A70" s="325">
        <v>41</v>
      </c>
      <c r="B70" s="333" t="s">
        <v>417</v>
      </c>
      <c r="C70" s="334" t="s">
        <v>418</v>
      </c>
      <c r="D70" s="237" t="s">
        <v>89</v>
      </c>
      <c r="E70" s="335">
        <v>18</v>
      </c>
      <c r="F70" s="253"/>
      <c r="G70" s="247">
        <f t="shared" si="0"/>
        <v>0</v>
      </c>
      <c r="H70" s="247">
        <f>E70*0.05</f>
        <v>0.9</v>
      </c>
    </row>
    <row r="71" spans="1:8" ht="11.25">
      <c r="A71" s="236">
        <v>42</v>
      </c>
      <c r="B71" s="333" t="s">
        <v>419</v>
      </c>
      <c r="C71" s="334" t="s">
        <v>420</v>
      </c>
      <c r="D71" s="237" t="s">
        <v>89</v>
      </c>
      <c r="E71" s="335">
        <v>23</v>
      </c>
      <c r="F71" s="247"/>
      <c r="G71" s="247">
        <f t="shared" si="0"/>
        <v>0</v>
      </c>
      <c r="H71" s="247">
        <f>E71*0.02</f>
        <v>0.46</v>
      </c>
    </row>
    <row r="72" spans="1:8" ht="22.5">
      <c r="A72" s="236">
        <v>43</v>
      </c>
      <c r="B72" s="333" t="s">
        <v>421</v>
      </c>
      <c r="C72" s="334" t="s">
        <v>422</v>
      </c>
      <c r="D72" s="237" t="s">
        <v>89</v>
      </c>
      <c r="E72" s="335">
        <v>14</v>
      </c>
      <c r="F72" s="247"/>
      <c r="G72" s="247">
        <f t="shared" si="0"/>
        <v>0</v>
      </c>
      <c r="H72" s="247">
        <f>E72*0.01</f>
        <v>0.14</v>
      </c>
    </row>
    <row r="73" spans="1:8" ht="11.25">
      <c r="A73" s="325">
        <v>44</v>
      </c>
      <c r="B73" s="333" t="s">
        <v>423</v>
      </c>
      <c r="C73" s="334" t="s">
        <v>424</v>
      </c>
      <c r="D73" s="237" t="s">
        <v>89</v>
      </c>
      <c r="E73" s="335">
        <v>81</v>
      </c>
      <c r="F73" s="247"/>
      <c r="G73" s="247">
        <f t="shared" si="0"/>
        <v>0</v>
      </c>
      <c r="H73" s="247">
        <f>E73*0.01</f>
        <v>0.81</v>
      </c>
    </row>
    <row r="74" spans="1:8" ht="11.25">
      <c r="A74" s="325">
        <v>45</v>
      </c>
      <c r="B74" s="333" t="s">
        <v>425</v>
      </c>
      <c r="C74" s="334" t="s">
        <v>426</v>
      </c>
      <c r="D74" s="237" t="s">
        <v>89</v>
      </c>
      <c r="E74" s="335">
        <v>300</v>
      </c>
      <c r="F74" s="253"/>
      <c r="G74" s="247">
        <f t="shared" si="0"/>
        <v>0</v>
      </c>
      <c r="H74" s="247">
        <f>E74*0.01</f>
        <v>3</v>
      </c>
    </row>
    <row r="75" spans="1:8" ht="22.5">
      <c r="A75" s="236">
        <v>46</v>
      </c>
      <c r="B75" s="333" t="s">
        <v>427</v>
      </c>
      <c r="C75" s="334" t="s">
        <v>428</v>
      </c>
      <c r="D75" s="237" t="s">
        <v>89</v>
      </c>
      <c r="E75" s="335">
        <v>3</v>
      </c>
      <c r="F75" s="253"/>
      <c r="G75" s="247">
        <f t="shared" si="0"/>
        <v>0</v>
      </c>
      <c r="H75" s="247">
        <f>E75*0.001</f>
        <v>0.003</v>
      </c>
    </row>
    <row r="76" spans="1:8" ht="11.25">
      <c r="A76" s="236">
        <v>47</v>
      </c>
      <c r="B76" s="333" t="s">
        <v>429</v>
      </c>
      <c r="C76" s="334" t="s">
        <v>430</v>
      </c>
      <c r="D76" s="237" t="s">
        <v>89</v>
      </c>
      <c r="E76" s="335">
        <v>229</v>
      </c>
      <c r="F76" s="253"/>
      <c r="G76" s="247">
        <f t="shared" si="0"/>
        <v>0</v>
      </c>
      <c r="H76" s="247">
        <f>E76*0.001</f>
        <v>0.229</v>
      </c>
    </row>
    <row r="77" spans="1:8" ht="22.5">
      <c r="A77" s="325">
        <v>48</v>
      </c>
      <c r="B77" s="336" t="s">
        <v>431</v>
      </c>
      <c r="C77" s="337" t="s">
        <v>432</v>
      </c>
      <c r="D77" s="255" t="s">
        <v>89</v>
      </c>
      <c r="E77" s="338">
        <v>12</v>
      </c>
      <c r="F77" s="256"/>
      <c r="G77" s="256">
        <f t="shared" si="0"/>
        <v>0</v>
      </c>
      <c r="H77" s="256">
        <f>E77*0.015</f>
        <v>0.18</v>
      </c>
    </row>
    <row r="78" spans="1:8" ht="22.5">
      <c r="A78" s="339">
        <v>49</v>
      </c>
      <c r="B78" s="333" t="s">
        <v>433</v>
      </c>
      <c r="C78" s="334" t="s">
        <v>434</v>
      </c>
      <c r="D78" s="232" t="s">
        <v>89</v>
      </c>
      <c r="E78" s="335">
        <v>2</v>
      </c>
      <c r="F78" s="326"/>
      <c r="G78" s="326">
        <f t="shared" si="0"/>
        <v>0</v>
      </c>
      <c r="H78" s="326">
        <f>E78*0.01</f>
        <v>0.02</v>
      </c>
    </row>
    <row r="79" spans="1:8" ht="22.5">
      <c r="A79" s="340">
        <v>50</v>
      </c>
      <c r="B79" s="341" t="s">
        <v>435</v>
      </c>
      <c r="C79" s="342" t="s">
        <v>436</v>
      </c>
      <c r="D79" s="232" t="s">
        <v>89</v>
      </c>
      <c r="E79" s="343">
        <v>102</v>
      </c>
      <c r="F79" s="326"/>
      <c r="G79" s="326">
        <f t="shared" si="0"/>
        <v>0</v>
      </c>
      <c r="H79" s="326">
        <f>E79*0.0005</f>
        <v>0.051000000000000004</v>
      </c>
    </row>
    <row r="80" spans="1:8" ht="11.25">
      <c r="A80" s="340">
        <v>51</v>
      </c>
      <c r="B80" s="344" t="s">
        <v>437</v>
      </c>
      <c r="C80" s="345" t="s">
        <v>438</v>
      </c>
      <c r="D80" s="232" t="s">
        <v>89</v>
      </c>
      <c r="E80" s="343">
        <v>87</v>
      </c>
      <c r="F80" s="326"/>
      <c r="G80" s="326">
        <f t="shared" si="0"/>
        <v>0</v>
      </c>
      <c r="H80" s="326">
        <f aca="true" t="shared" si="1" ref="H80:H102">E80*0.0005</f>
        <v>0.043500000000000004</v>
      </c>
    </row>
    <row r="81" spans="1:8" ht="11.25">
      <c r="A81" s="339">
        <v>52</v>
      </c>
      <c r="B81" s="341" t="s">
        <v>439</v>
      </c>
      <c r="C81" s="342" t="s">
        <v>440</v>
      </c>
      <c r="D81" s="232" t="s">
        <v>89</v>
      </c>
      <c r="E81" s="343">
        <v>32</v>
      </c>
      <c r="F81" s="326"/>
      <c r="G81" s="326">
        <f t="shared" si="0"/>
        <v>0</v>
      </c>
      <c r="H81" s="326">
        <f t="shared" si="1"/>
        <v>0.016</v>
      </c>
    </row>
    <row r="82" spans="1:8" ht="11.25">
      <c r="A82" s="339">
        <v>53</v>
      </c>
      <c r="B82" s="341" t="s">
        <v>441</v>
      </c>
      <c r="C82" s="342" t="s">
        <v>442</v>
      </c>
      <c r="D82" s="232" t="s">
        <v>89</v>
      </c>
      <c r="E82" s="343">
        <v>34</v>
      </c>
      <c r="F82" s="326"/>
      <c r="G82" s="326">
        <f t="shared" si="0"/>
        <v>0</v>
      </c>
      <c r="H82" s="326">
        <f t="shared" si="1"/>
        <v>0.017</v>
      </c>
    </row>
    <row r="83" spans="1:8" ht="11.25">
      <c r="A83" s="340">
        <v>54</v>
      </c>
      <c r="B83" s="341" t="s">
        <v>443</v>
      </c>
      <c r="C83" s="342" t="s">
        <v>444</v>
      </c>
      <c r="D83" s="232" t="s">
        <v>89</v>
      </c>
      <c r="E83" s="343">
        <v>28</v>
      </c>
      <c r="F83" s="326"/>
      <c r="G83" s="326">
        <f t="shared" si="0"/>
        <v>0</v>
      </c>
      <c r="H83" s="326">
        <f t="shared" si="1"/>
        <v>0.014</v>
      </c>
    </row>
    <row r="84" spans="1:8" ht="11.25">
      <c r="A84" s="340">
        <v>55</v>
      </c>
      <c r="B84" s="333" t="s">
        <v>445</v>
      </c>
      <c r="C84" s="333" t="s">
        <v>446</v>
      </c>
      <c r="D84" s="232" t="s">
        <v>89</v>
      </c>
      <c r="E84" s="343">
        <v>25</v>
      </c>
      <c r="F84" s="326"/>
      <c r="G84" s="326">
        <f t="shared" si="0"/>
        <v>0</v>
      </c>
      <c r="H84" s="326">
        <f t="shared" si="1"/>
        <v>0.0125</v>
      </c>
    </row>
    <row r="85" spans="1:8" ht="11.25">
      <c r="A85" s="339">
        <v>56</v>
      </c>
      <c r="B85" s="341" t="s">
        <v>447</v>
      </c>
      <c r="C85" s="342" t="s">
        <v>448</v>
      </c>
      <c r="D85" s="232" t="s">
        <v>89</v>
      </c>
      <c r="E85" s="343">
        <v>77</v>
      </c>
      <c r="F85" s="326"/>
      <c r="G85" s="326">
        <f t="shared" si="0"/>
        <v>0</v>
      </c>
      <c r="H85" s="326">
        <f t="shared" si="1"/>
        <v>0.0385</v>
      </c>
    </row>
    <row r="86" spans="1:8" ht="11.25">
      <c r="A86" s="339">
        <v>57</v>
      </c>
      <c r="B86" s="333" t="s">
        <v>449</v>
      </c>
      <c r="C86" s="333" t="s">
        <v>450</v>
      </c>
      <c r="D86" s="232" t="s">
        <v>89</v>
      </c>
      <c r="E86" s="343">
        <v>11</v>
      </c>
      <c r="F86" s="326"/>
      <c r="G86" s="326">
        <f t="shared" si="0"/>
        <v>0</v>
      </c>
      <c r="H86" s="326">
        <f t="shared" si="1"/>
        <v>0.0055</v>
      </c>
    </row>
    <row r="87" spans="1:8" ht="11.25">
      <c r="A87" s="340">
        <v>58</v>
      </c>
      <c r="B87" s="341" t="s">
        <v>451</v>
      </c>
      <c r="C87" s="342" t="s">
        <v>452</v>
      </c>
      <c r="D87" s="232" t="s">
        <v>89</v>
      </c>
      <c r="E87" s="343">
        <v>174</v>
      </c>
      <c r="F87" s="326"/>
      <c r="G87" s="326">
        <f t="shared" si="0"/>
        <v>0</v>
      </c>
      <c r="H87" s="326">
        <f t="shared" si="1"/>
        <v>0.08700000000000001</v>
      </c>
    </row>
    <row r="88" spans="1:8" ht="11.25">
      <c r="A88" s="340">
        <v>59</v>
      </c>
      <c r="B88" s="341" t="s">
        <v>453</v>
      </c>
      <c r="C88" s="342" t="s">
        <v>454</v>
      </c>
      <c r="D88" s="232" t="s">
        <v>89</v>
      </c>
      <c r="E88" s="343">
        <v>474</v>
      </c>
      <c r="F88" s="326"/>
      <c r="G88" s="326">
        <f aca="true" t="shared" si="2" ref="G88:G125">E88*F88</f>
        <v>0</v>
      </c>
      <c r="H88" s="326">
        <f t="shared" si="1"/>
        <v>0.23700000000000002</v>
      </c>
    </row>
    <row r="89" spans="1:8" ht="11.25">
      <c r="A89" s="339">
        <v>60</v>
      </c>
      <c r="B89" s="341" t="s">
        <v>455</v>
      </c>
      <c r="C89" s="342" t="s">
        <v>456</v>
      </c>
      <c r="D89" s="232" t="s">
        <v>89</v>
      </c>
      <c r="E89" s="343">
        <v>204</v>
      </c>
      <c r="F89" s="326"/>
      <c r="G89" s="326">
        <f t="shared" si="2"/>
        <v>0</v>
      </c>
      <c r="H89" s="326">
        <f t="shared" si="1"/>
        <v>0.10200000000000001</v>
      </c>
    </row>
    <row r="90" spans="1:8" ht="11.25">
      <c r="A90" s="339">
        <v>61</v>
      </c>
      <c r="B90" s="341" t="s">
        <v>457</v>
      </c>
      <c r="C90" s="342" t="s">
        <v>458</v>
      </c>
      <c r="D90" s="232" t="s">
        <v>89</v>
      </c>
      <c r="E90" s="343">
        <v>170</v>
      </c>
      <c r="F90" s="326"/>
      <c r="G90" s="326">
        <f t="shared" si="2"/>
        <v>0</v>
      </c>
      <c r="H90" s="326">
        <f t="shared" si="1"/>
        <v>0.085</v>
      </c>
    </row>
    <row r="91" spans="1:8" ht="11.25">
      <c r="A91" s="340">
        <v>62</v>
      </c>
      <c r="B91" s="341" t="s">
        <v>459</v>
      </c>
      <c r="C91" s="342" t="s">
        <v>460</v>
      </c>
      <c r="D91" s="232" t="s">
        <v>89</v>
      </c>
      <c r="E91" s="343">
        <v>36</v>
      </c>
      <c r="F91" s="326"/>
      <c r="G91" s="326">
        <f t="shared" si="2"/>
        <v>0</v>
      </c>
      <c r="H91" s="326">
        <f t="shared" si="1"/>
        <v>0.018000000000000002</v>
      </c>
    </row>
    <row r="92" spans="1:8" ht="11.25">
      <c r="A92" s="340">
        <v>63</v>
      </c>
      <c r="B92" s="341" t="s">
        <v>461</v>
      </c>
      <c r="C92" s="342" t="s">
        <v>462</v>
      </c>
      <c r="D92" s="232" t="s">
        <v>89</v>
      </c>
      <c r="E92" s="343">
        <v>277</v>
      </c>
      <c r="F92" s="326"/>
      <c r="G92" s="326">
        <f t="shared" si="2"/>
        <v>0</v>
      </c>
      <c r="H92" s="326">
        <f t="shared" si="1"/>
        <v>0.1385</v>
      </c>
    </row>
    <row r="93" spans="1:8" ht="11.25">
      <c r="A93" s="339">
        <v>64</v>
      </c>
      <c r="B93" s="341" t="s">
        <v>463</v>
      </c>
      <c r="C93" s="342" t="s">
        <v>464</v>
      </c>
      <c r="D93" s="232" t="s">
        <v>89</v>
      </c>
      <c r="E93" s="343">
        <v>159</v>
      </c>
      <c r="F93" s="326"/>
      <c r="G93" s="326">
        <f t="shared" si="2"/>
        <v>0</v>
      </c>
      <c r="H93" s="326">
        <f t="shared" si="1"/>
        <v>0.0795</v>
      </c>
    </row>
    <row r="94" spans="1:8" ht="11.25">
      <c r="A94" s="339">
        <v>65</v>
      </c>
      <c r="B94" s="346" t="s">
        <v>465</v>
      </c>
      <c r="C94" s="334" t="s">
        <v>466</v>
      </c>
      <c r="D94" s="232" t="s">
        <v>89</v>
      </c>
      <c r="E94" s="343">
        <v>33</v>
      </c>
      <c r="F94" s="326"/>
      <c r="G94" s="326">
        <f t="shared" si="2"/>
        <v>0</v>
      </c>
      <c r="H94" s="326">
        <f t="shared" si="1"/>
        <v>0.0165</v>
      </c>
    </row>
    <row r="95" spans="1:8" ht="11.25">
      <c r="A95" s="340">
        <v>66</v>
      </c>
      <c r="B95" s="346" t="s">
        <v>467</v>
      </c>
      <c r="C95" s="347" t="s">
        <v>468</v>
      </c>
      <c r="D95" s="232" t="s">
        <v>89</v>
      </c>
      <c r="E95" s="343">
        <v>3</v>
      </c>
      <c r="F95" s="326"/>
      <c r="G95" s="326">
        <f t="shared" si="2"/>
        <v>0</v>
      </c>
      <c r="H95" s="326">
        <f t="shared" si="1"/>
        <v>0.0015</v>
      </c>
    </row>
    <row r="96" spans="1:8" ht="11.25">
      <c r="A96" s="340">
        <v>67</v>
      </c>
      <c r="B96" s="341" t="s">
        <v>469</v>
      </c>
      <c r="C96" s="342" t="s">
        <v>470</v>
      </c>
      <c r="D96" s="232" t="s">
        <v>89</v>
      </c>
      <c r="E96" s="343">
        <v>152</v>
      </c>
      <c r="F96" s="326"/>
      <c r="G96" s="326">
        <f t="shared" si="2"/>
        <v>0</v>
      </c>
      <c r="H96" s="326">
        <f t="shared" si="1"/>
        <v>0.076</v>
      </c>
    </row>
    <row r="97" spans="1:8" ht="11.25">
      <c r="A97" s="339">
        <v>68</v>
      </c>
      <c r="B97" s="341" t="s">
        <v>471</v>
      </c>
      <c r="C97" s="342" t="s">
        <v>472</v>
      </c>
      <c r="D97" s="232" t="s">
        <v>89</v>
      </c>
      <c r="E97" s="343">
        <v>393</v>
      </c>
      <c r="F97" s="326"/>
      <c r="G97" s="326">
        <f t="shared" si="2"/>
        <v>0</v>
      </c>
      <c r="H97" s="326">
        <f t="shared" si="1"/>
        <v>0.1965</v>
      </c>
    </row>
    <row r="98" spans="1:8" ht="11.25">
      <c r="A98" s="339">
        <v>69</v>
      </c>
      <c r="B98" s="341" t="s">
        <v>473</v>
      </c>
      <c r="C98" s="342" t="s">
        <v>474</v>
      </c>
      <c r="D98" s="232" t="s">
        <v>89</v>
      </c>
      <c r="E98" s="343">
        <v>128</v>
      </c>
      <c r="F98" s="326"/>
      <c r="G98" s="326">
        <f t="shared" si="2"/>
        <v>0</v>
      </c>
      <c r="H98" s="326">
        <f t="shared" si="1"/>
        <v>0.064</v>
      </c>
    </row>
    <row r="99" spans="1:8" ht="11.25">
      <c r="A99" s="340">
        <v>70</v>
      </c>
      <c r="B99" s="341" t="s">
        <v>475</v>
      </c>
      <c r="C99" s="342" t="s">
        <v>476</v>
      </c>
      <c r="D99" s="232" t="s">
        <v>89</v>
      </c>
      <c r="E99" s="343">
        <v>242</v>
      </c>
      <c r="F99" s="326"/>
      <c r="G99" s="326">
        <f t="shared" si="2"/>
        <v>0</v>
      </c>
      <c r="H99" s="326">
        <f t="shared" si="1"/>
        <v>0.121</v>
      </c>
    </row>
    <row r="100" spans="1:8" ht="11.25">
      <c r="A100" s="340">
        <v>71</v>
      </c>
      <c r="B100" s="341" t="s">
        <v>477</v>
      </c>
      <c r="C100" s="342" t="s">
        <v>478</v>
      </c>
      <c r="D100" s="232" t="s">
        <v>89</v>
      </c>
      <c r="E100" s="343">
        <v>76</v>
      </c>
      <c r="F100" s="326"/>
      <c r="G100" s="326">
        <f t="shared" si="2"/>
        <v>0</v>
      </c>
      <c r="H100" s="326">
        <f t="shared" si="1"/>
        <v>0.038</v>
      </c>
    </row>
    <row r="101" spans="1:8" ht="11.25">
      <c r="A101" s="339">
        <v>72</v>
      </c>
      <c r="B101" s="341" t="s">
        <v>479</v>
      </c>
      <c r="C101" s="342" t="s">
        <v>480</v>
      </c>
      <c r="D101" s="232" t="s">
        <v>89</v>
      </c>
      <c r="E101" s="343">
        <v>103</v>
      </c>
      <c r="F101" s="326"/>
      <c r="G101" s="326">
        <f t="shared" si="2"/>
        <v>0</v>
      </c>
      <c r="H101" s="326">
        <f t="shared" si="1"/>
        <v>0.051500000000000004</v>
      </c>
    </row>
    <row r="102" spans="1:8" ht="11.25">
      <c r="A102" s="339">
        <v>73</v>
      </c>
      <c r="B102" s="346" t="s">
        <v>481</v>
      </c>
      <c r="C102" s="347" t="s">
        <v>482</v>
      </c>
      <c r="D102" s="232" t="s">
        <v>89</v>
      </c>
      <c r="E102" s="343">
        <v>145</v>
      </c>
      <c r="F102" s="326"/>
      <c r="G102" s="326">
        <f t="shared" si="2"/>
        <v>0</v>
      </c>
      <c r="H102" s="326">
        <f t="shared" si="1"/>
        <v>0.0725</v>
      </c>
    </row>
    <row r="103" spans="1:8" ht="11.25">
      <c r="A103" s="340">
        <v>74</v>
      </c>
      <c r="B103" s="346" t="s">
        <v>483</v>
      </c>
      <c r="C103" s="347" t="s">
        <v>484</v>
      </c>
      <c r="D103" s="232" t="s">
        <v>89</v>
      </c>
      <c r="E103" s="343">
        <v>328</v>
      </c>
      <c r="F103" s="326"/>
      <c r="G103" s="326">
        <f t="shared" si="2"/>
        <v>0</v>
      </c>
      <c r="H103" s="326">
        <v>0</v>
      </c>
    </row>
    <row r="104" spans="1:8" ht="33.75">
      <c r="A104" s="340">
        <v>75</v>
      </c>
      <c r="B104" s="346" t="s">
        <v>485</v>
      </c>
      <c r="C104" s="345" t="s">
        <v>486</v>
      </c>
      <c r="D104" s="232" t="s">
        <v>89</v>
      </c>
      <c r="E104" s="343">
        <v>558</v>
      </c>
      <c r="F104" s="326"/>
      <c r="G104" s="326">
        <f t="shared" si="2"/>
        <v>0</v>
      </c>
      <c r="H104" s="326">
        <v>0</v>
      </c>
    </row>
    <row r="105" spans="1:8" ht="11.25">
      <c r="A105" s="325">
        <v>76</v>
      </c>
      <c r="B105" s="348" t="s">
        <v>487</v>
      </c>
      <c r="C105" s="349" t="s">
        <v>488</v>
      </c>
      <c r="D105" s="350" t="s">
        <v>89</v>
      </c>
      <c r="E105" s="351">
        <v>647</v>
      </c>
      <c r="F105" s="352"/>
      <c r="G105" s="332">
        <f t="shared" si="2"/>
        <v>0</v>
      </c>
      <c r="H105" s="352">
        <v>0</v>
      </c>
    </row>
    <row r="106" spans="1:8" ht="22.5">
      <c r="A106" s="325">
        <v>77</v>
      </c>
      <c r="B106" s="330">
        <v>184202112</v>
      </c>
      <c r="C106" s="330" t="s">
        <v>489</v>
      </c>
      <c r="D106" s="330" t="s">
        <v>89</v>
      </c>
      <c r="E106" s="332">
        <v>10</v>
      </c>
      <c r="F106" s="332"/>
      <c r="G106" s="247">
        <f t="shared" si="2"/>
        <v>0</v>
      </c>
      <c r="H106" s="332">
        <v>0</v>
      </c>
    </row>
    <row r="107" spans="1:8" ht="33.75">
      <c r="A107" s="236">
        <v>78</v>
      </c>
      <c r="B107" s="249" t="s">
        <v>264</v>
      </c>
      <c r="C107" s="237" t="s">
        <v>490</v>
      </c>
      <c r="D107" s="237" t="s">
        <v>307</v>
      </c>
      <c r="E107" s="247">
        <f>E106</f>
        <v>10</v>
      </c>
      <c r="F107" s="247"/>
      <c r="G107" s="247">
        <f t="shared" si="2"/>
        <v>0</v>
      </c>
      <c r="H107" s="247">
        <f>E107*0.03</f>
        <v>0.3</v>
      </c>
    </row>
    <row r="108" spans="1:8" ht="11.25">
      <c r="A108" s="236">
        <v>79</v>
      </c>
      <c r="B108" s="249" t="s">
        <v>264</v>
      </c>
      <c r="C108" s="232" t="s">
        <v>491</v>
      </c>
      <c r="D108" s="250" t="s">
        <v>89</v>
      </c>
      <c r="E108" s="326">
        <v>12</v>
      </c>
      <c r="F108" s="256"/>
      <c r="G108" s="247">
        <f t="shared" si="2"/>
        <v>0</v>
      </c>
      <c r="H108" s="326">
        <v>0</v>
      </c>
    </row>
    <row r="109" spans="1:8" ht="33.75">
      <c r="A109" s="325">
        <v>80</v>
      </c>
      <c r="B109" s="249" t="s">
        <v>264</v>
      </c>
      <c r="C109" s="232" t="s">
        <v>767</v>
      </c>
      <c r="D109" s="250" t="s">
        <v>89</v>
      </c>
      <c r="E109" s="326">
        <v>12</v>
      </c>
      <c r="F109" s="326"/>
      <c r="G109" s="247">
        <f t="shared" si="2"/>
        <v>0</v>
      </c>
      <c r="H109" s="326">
        <f>E109*0.075</f>
        <v>0.8999999999999999</v>
      </c>
    </row>
    <row r="110" spans="1:8" ht="11.25">
      <c r="A110" s="325">
        <v>81</v>
      </c>
      <c r="B110" s="249" t="s">
        <v>264</v>
      </c>
      <c r="C110" s="237" t="s">
        <v>492</v>
      </c>
      <c r="D110" s="353" t="s">
        <v>89</v>
      </c>
      <c r="E110" s="247">
        <v>20</v>
      </c>
      <c r="F110" s="247"/>
      <c r="G110" s="247">
        <f t="shared" si="2"/>
        <v>0</v>
      </c>
      <c r="H110" s="247">
        <v>0.00025</v>
      </c>
    </row>
    <row r="111" spans="1:8" ht="11.25">
      <c r="A111" s="236">
        <v>82</v>
      </c>
      <c r="B111" s="249" t="s">
        <v>264</v>
      </c>
      <c r="C111" s="237" t="s">
        <v>493</v>
      </c>
      <c r="D111" s="353" t="s">
        <v>26</v>
      </c>
      <c r="E111" s="247">
        <v>10</v>
      </c>
      <c r="F111" s="247"/>
      <c r="G111" s="247">
        <f t="shared" si="2"/>
        <v>0</v>
      </c>
      <c r="H111" s="247">
        <f>E111*0.01</f>
        <v>0.1</v>
      </c>
    </row>
    <row r="112" spans="1:8" ht="22.5">
      <c r="A112" s="236">
        <v>83</v>
      </c>
      <c r="B112" s="249" t="s">
        <v>264</v>
      </c>
      <c r="C112" s="354" t="s">
        <v>768</v>
      </c>
      <c r="D112" s="353" t="s">
        <v>89</v>
      </c>
      <c r="E112" s="247">
        <v>30</v>
      </c>
      <c r="F112" s="247"/>
      <c r="G112" s="247">
        <f t="shared" si="2"/>
        <v>0</v>
      </c>
      <c r="H112" s="247">
        <v>0</v>
      </c>
    </row>
    <row r="113" spans="1:8" ht="11.25">
      <c r="A113" s="325">
        <v>84</v>
      </c>
      <c r="B113" s="249" t="s">
        <v>264</v>
      </c>
      <c r="C113" s="255" t="s">
        <v>769</v>
      </c>
      <c r="D113" s="353" t="s">
        <v>33</v>
      </c>
      <c r="E113" s="247">
        <f>E112*3</f>
        <v>90</v>
      </c>
      <c r="F113" s="247"/>
      <c r="G113" s="247">
        <f t="shared" si="2"/>
        <v>0</v>
      </c>
      <c r="H113" s="247">
        <v>0.001654</v>
      </c>
    </row>
    <row r="114" spans="1:8" ht="11.25">
      <c r="A114" s="325">
        <v>85</v>
      </c>
      <c r="B114" s="249" t="s">
        <v>264</v>
      </c>
      <c r="C114" s="232" t="s">
        <v>494</v>
      </c>
      <c r="D114" s="355" t="s">
        <v>89</v>
      </c>
      <c r="E114" s="247">
        <v>60</v>
      </c>
      <c r="F114" s="247"/>
      <c r="G114" s="247">
        <f t="shared" si="2"/>
        <v>0</v>
      </c>
      <c r="H114" s="247">
        <v>0</v>
      </c>
    </row>
    <row r="115" spans="1:8" ht="22.5">
      <c r="A115" s="236">
        <v>86</v>
      </c>
      <c r="B115" s="249" t="s">
        <v>264</v>
      </c>
      <c r="C115" s="232" t="s">
        <v>495</v>
      </c>
      <c r="D115" s="355" t="s">
        <v>89</v>
      </c>
      <c r="E115" s="247">
        <f>4*1</f>
        <v>4</v>
      </c>
      <c r="F115" s="247"/>
      <c r="G115" s="247">
        <f t="shared" si="2"/>
        <v>0</v>
      </c>
      <c r="H115" s="247">
        <v>0</v>
      </c>
    </row>
    <row r="116" spans="1:8" ht="22.5">
      <c r="A116" s="236">
        <v>87</v>
      </c>
      <c r="B116" s="249" t="s">
        <v>264</v>
      </c>
      <c r="C116" s="232" t="s">
        <v>770</v>
      </c>
      <c r="D116" s="355" t="s">
        <v>496</v>
      </c>
      <c r="E116" s="247">
        <v>72</v>
      </c>
      <c r="F116" s="247"/>
      <c r="G116" s="247">
        <f t="shared" si="2"/>
        <v>0</v>
      </c>
      <c r="H116" s="247">
        <v>0</v>
      </c>
    </row>
    <row r="117" spans="1:8" ht="22.5">
      <c r="A117" s="325">
        <v>88</v>
      </c>
      <c r="B117" s="249" t="s">
        <v>497</v>
      </c>
      <c r="C117" s="237" t="s">
        <v>498</v>
      </c>
      <c r="D117" s="237" t="s">
        <v>26</v>
      </c>
      <c r="E117" s="247">
        <v>421.5</v>
      </c>
      <c r="F117" s="247"/>
      <c r="G117" s="247">
        <f t="shared" si="2"/>
        <v>0</v>
      </c>
      <c r="H117" s="247">
        <v>0</v>
      </c>
    </row>
    <row r="118" spans="1:8" ht="11.25">
      <c r="A118" s="325">
        <v>89</v>
      </c>
      <c r="B118" s="249" t="s">
        <v>264</v>
      </c>
      <c r="C118" s="237" t="s">
        <v>499</v>
      </c>
      <c r="D118" s="237" t="s">
        <v>40</v>
      </c>
      <c r="E118" s="247">
        <f>0.08*285</f>
        <v>22.8</v>
      </c>
      <c r="F118" s="247"/>
      <c r="G118" s="247">
        <f t="shared" si="2"/>
        <v>0</v>
      </c>
      <c r="H118" s="247">
        <f>E118*1.8</f>
        <v>41.04</v>
      </c>
    </row>
    <row r="119" spans="1:8" ht="11.25">
      <c r="A119" s="236">
        <v>90</v>
      </c>
      <c r="B119" s="249" t="s">
        <v>264</v>
      </c>
      <c r="C119" s="237" t="s">
        <v>500</v>
      </c>
      <c r="D119" s="237" t="s">
        <v>40</v>
      </c>
      <c r="E119" s="247">
        <f>0.08*136</f>
        <v>10.88</v>
      </c>
      <c r="F119" s="247"/>
      <c r="G119" s="247">
        <f t="shared" si="2"/>
        <v>0</v>
      </c>
      <c r="H119" s="247">
        <f>E119*1.8</f>
        <v>19.584000000000003</v>
      </c>
    </row>
    <row r="120" spans="1:8" ht="22.5">
      <c r="A120" s="236">
        <v>91</v>
      </c>
      <c r="B120" s="249" t="s">
        <v>374</v>
      </c>
      <c r="C120" s="237" t="s">
        <v>501</v>
      </c>
      <c r="D120" s="237" t="s">
        <v>53</v>
      </c>
      <c r="E120" s="247">
        <v>0.006</v>
      </c>
      <c r="F120" s="247"/>
      <c r="G120" s="247">
        <f t="shared" si="2"/>
        <v>0</v>
      </c>
      <c r="H120" s="247">
        <v>0</v>
      </c>
    </row>
    <row r="121" spans="1:8" ht="11.25">
      <c r="A121" s="325">
        <v>92</v>
      </c>
      <c r="B121" s="249" t="s">
        <v>376</v>
      </c>
      <c r="C121" s="237" t="s">
        <v>771</v>
      </c>
      <c r="D121" s="237" t="s">
        <v>53</v>
      </c>
      <c r="E121" s="247">
        <v>0.006</v>
      </c>
      <c r="F121" s="247"/>
      <c r="G121" s="247">
        <f t="shared" si="2"/>
        <v>0</v>
      </c>
      <c r="H121" s="247">
        <v>0.006</v>
      </c>
    </row>
    <row r="122" spans="1:8" ht="11.25">
      <c r="A122" s="236">
        <v>93</v>
      </c>
      <c r="B122" s="234" t="s">
        <v>264</v>
      </c>
      <c r="C122" s="232" t="s">
        <v>502</v>
      </c>
      <c r="D122" s="232" t="s">
        <v>40</v>
      </c>
      <c r="E122" s="356">
        <v>1.1</v>
      </c>
      <c r="F122" s="326"/>
      <c r="G122" s="326">
        <f t="shared" si="2"/>
        <v>0</v>
      </c>
      <c r="H122" s="326">
        <f>E122</f>
        <v>1.1</v>
      </c>
    </row>
    <row r="123" spans="1:8" ht="11.25">
      <c r="A123" s="325">
        <v>94</v>
      </c>
      <c r="B123" s="254" t="s">
        <v>503</v>
      </c>
      <c r="C123" s="255" t="s">
        <v>504</v>
      </c>
      <c r="D123" s="255" t="s">
        <v>40</v>
      </c>
      <c r="E123" s="357">
        <v>133</v>
      </c>
      <c r="F123" s="256"/>
      <c r="G123" s="256">
        <f t="shared" si="2"/>
        <v>0</v>
      </c>
      <c r="H123" s="256">
        <v>0</v>
      </c>
    </row>
    <row r="124" spans="1:8" ht="11.25">
      <c r="A124" s="236">
        <v>95</v>
      </c>
      <c r="B124" s="358" t="s">
        <v>264</v>
      </c>
      <c r="C124" s="321" t="s">
        <v>505</v>
      </c>
      <c r="D124" s="321" t="s">
        <v>40</v>
      </c>
      <c r="E124" s="356">
        <v>133</v>
      </c>
      <c r="F124" s="356"/>
      <c r="G124" s="356">
        <f t="shared" si="2"/>
        <v>0</v>
      </c>
      <c r="H124" s="356">
        <v>0</v>
      </c>
    </row>
    <row r="125" spans="1:8" ht="22.5">
      <c r="A125" s="325">
        <v>96</v>
      </c>
      <c r="B125" s="358" t="s">
        <v>264</v>
      </c>
      <c r="C125" s="321" t="s">
        <v>506</v>
      </c>
      <c r="D125" s="321" t="s">
        <v>307</v>
      </c>
      <c r="E125" s="356">
        <v>1</v>
      </c>
      <c r="F125" s="356"/>
      <c r="G125" s="356">
        <f t="shared" si="2"/>
        <v>0</v>
      </c>
      <c r="H125" s="356">
        <v>0</v>
      </c>
    </row>
    <row r="126" spans="1:8" ht="11.25">
      <c r="A126" s="170"/>
      <c r="B126" s="359"/>
      <c r="C126" s="360"/>
      <c r="D126" s="360"/>
      <c r="E126" s="361"/>
      <c r="F126" s="361"/>
      <c r="G126" s="361"/>
      <c r="H126" s="361"/>
    </row>
    <row r="127" spans="1:8" ht="12.75">
      <c r="A127" s="318"/>
      <c r="B127" s="319" t="s">
        <v>132</v>
      </c>
      <c r="C127" s="319" t="s">
        <v>133</v>
      </c>
      <c r="D127" s="319"/>
      <c r="E127" s="320"/>
      <c r="F127" s="320"/>
      <c r="G127" s="320">
        <f>G128</f>
        <v>0</v>
      </c>
      <c r="H127" s="320">
        <v>0</v>
      </c>
    </row>
    <row r="128" spans="1:8" ht="22.5">
      <c r="A128" s="362">
        <v>1</v>
      </c>
      <c r="B128" s="363" t="s">
        <v>507</v>
      </c>
      <c r="C128" s="363" t="s">
        <v>508</v>
      </c>
      <c r="D128" s="363" t="s">
        <v>53</v>
      </c>
      <c r="E128" s="364">
        <f>H29</f>
        <v>79.164094</v>
      </c>
      <c r="F128" s="364"/>
      <c r="G128" s="364">
        <f>E128*F128</f>
        <v>0</v>
      </c>
      <c r="H128" s="364">
        <v>0</v>
      </c>
    </row>
    <row r="129" spans="1:8" ht="15">
      <c r="A129" s="365"/>
      <c r="B129" s="366"/>
      <c r="C129" s="366"/>
      <c r="D129" s="366"/>
      <c r="E129" s="367"/>
      <c r="F129" s="367"/>
      <c r="G129" s="367"/>
      <c r="H129" s="367"/>
    </row>
  </sheetData>
  <sheetProtection/>
  <mergeCells count="2">
    <mergeCell ref="A1:H1"/>
    <mergeCell ref="A8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04"/>
  <sheetViews>
    <sheetView zoomScalePageLayoutView="0" workbookViewId="0" topLeftCell="A37">
      <selection activeCell="C75" sqref="C75"/>
    </sheetView>
  </sheetViews>
  <sheetFormatPr defaultColWidth="9.33203125" defaultRowHeight="10.5"/>
  <cols>
    <col min="1" max="1" width="2" style="368" customWidth="1"/>
    <col min="2" max="2" width="7.66015625" style="376" customWidth="1"/>
    <col min="3" max="3" width="47.5" style="368" customWidth="1"/>
    <col min="4" max="4" width="6.66015625" style="368" customWidth="1"/>
    <col min="5" max="5" width="9" style="368" customWidth="1"/>
    <col min="6" max="7" width="13.66015625" style="378" customWidth="1"/>
    <col min="8" max="8" width="18.66015625" style="379" customWidth="1"/>
    <col min="9" max="9" width="18.5" style="379" customWidth="1"/>
    <col min="10" max="10" width="3.16015625" style="368" customWidth="1"/>
    <col min="11" max="16384" width="9.33203125" style="368" customWidth="1"/>
  </cols>
  <sheetData>
    <row r="1" spans="2:9" ht="23.25">
      <c r="B1" s="621" t="s">
        <v>509</v>
      </c>
      <c r="C1" s="622"/>
      <c r="D1" s="622"/>
      <c r="E1" s="622"/>
      <c r="F1" s="622"/>
      <c r="G1" s="622"/>
      <c r="H1" s="622"/>
      <c r="I1" s="622"/>
    </row>
    <row r="2" spans="2:9" ht="12" customHeight="1">
      <c r="B2" s="369"/>
      <c r="C2" s="370"/>
      <c r="D2" s="370"/>
      <c r="E2" s="370"/>
      <c r="F2" s="370"/>
      <c r="G2" s="370"/>
      <c r="H2" s="370"/>
      <c r="I2" s="370"/>
    </row>
    <row r="3" spans="2:11" ht="15" customHeight="1">
      <c r="B3" s="371"/>
      <c r="C3" s="372" t="s">
        <v>510</v>
      </c>
      <c r="D3" s="373"/>
      <c r="E3" s="371"/>
      <c r="F3" s="371"/>
      <c r="G3" s="371"/>
      <c r="H3" s="371"/>
      <c r="I3" s="371"/>
      <c r="J3" s="374"/>
      <c r="K3" s="374"/>
    </row>
    <row r="4" spans="2:11" ht="15" customHeight="1">
      <c r="B4" s="371"/>
      <c r="C4" s="372" t="s">
        <v>511</v>
      </c>
      <c r="D4" s="373" t="s">
        <v>512</v>
      </c>
      <c r="E4" s="371"/>
      <c r="F4" s="371"/>
      <c r="G4" s="371"/>
      <c r="H4" s="371"/>
      <c r="I4" s="371"/>
      <c r="J4" s="374"/>
      <c r="K4" s="374"/>
    </row>
    <row r="5" spans="2:11" ht="15" customHeight="1">
      <c r="B5" s="371"/>
      <c r="C5" s="372"/>
      <c r="D5" s="373" t="s">
        <v>513</v>
      </c>
      <c r="E5" s="371"/>
      <c r="F5" s="371"/>
      <c r="G5" s="371"/>
      <c r="H5" s="371"/>
      <c r="I5" s="371"/>
      <c r="J5" s="374"/>
      <c r="K5" s="374"/>
    </row>
    <row r="6" spans="2:11" s="375" customFormat="1" ht="15" customHeight="1">
      <c r="B6" s="371"/>
      <c r="C6" s="372" t="s">
        <v>514</v>
      </c>
      <c r="D6" s="373" t="s">
        <v>515</v>
      </c>
      <c r="E6" s="371"/>
      <c r="F6" s="371"/>
      <c r="G6" s="371"/>
      <c r="H6" s="371"/>
      <c r="I6" s="371"/>
      <c r="J6" s="374"/>
      <c r="K6" s="374"/>
    </row>
    <row r="7" ht="12" customHeight="1" thickBot="1">
      <c r="C7" s="377"/>
    </row>
    <row r="8" spans="2:9" ht="19.5" customHeight="1">
      <c r="B8" s="380" t="s">
        <v>516</v>
      </c>
      <c r="C8" s="381" t="s">
        <v>517</v>
      </c>
      <c r="D8" s="381" t="s">
        <v>518</v>
      </c>
      <c r="E8" s="381" t="s">
        <v>519</v>
      </c>
      <c r="F8" s="382" t="s">
        <v>520</v>
      </c>
      <c r="G8" s="382" t="s">
        <v>520</v>
      </c>
      <c r="H8" s="383" t="s">
        <v>521</v>
      </c>
      <c r="I8" s="384" t="s">
        <v>174</v>
      </c>
    </row>
    <row r="9" spans="2:9" ht="16.5" thickBot="1">
      <c r="B9" s="385" t="s">
        <v>522</v>
      </c>
      <c r="C9" s="386"/>
      <c r="D9" s="386"/>
      <c r="E9" s="386"/>
      <c r="F9" s="387" t="s">
        <v>523</v>
      </c>
      <c r="G9" s="387" t="s">
        <v>524</v>
      </c>
      <c r="H9" s="388"/>
      <c r="I9" s="389"/>
    </row>
    <row r="10" spans="2:9" ht="14.25">
      <c r="B10" s="390"/>
      <c r="C10" s="623" t="s">
        <v>525</v>
      </c>
      <c r="D10" s="623"/>
      <c r="E10" s="623"/>
      <c r="F10" s="623"/>
      <c r="G10" s="623"/>
      <c r="H10" s="623"/>
      <c r="I10" s="391"/>
    </row>
    <row r="11" spans="2:9" ht="14.25">
      <c r="B11" s="392"/>
      <c r="C11" s="624"/>
      <c r="D11" s="624"/>
      <c r="E11" s="624"/>
      <c r="F11" s="624"/>
      <c r="G11" s="624"/>
      <c r="H11" s="624"/>
      <c r="I11" s="393"/>
    </row>
    <row r="12" spans="2:9" ht="15" thickBot="1">
      <c r="B12" s="394"/>
      <c r="C12" s="625"/>
      <c r="D12" s="625"/>
      <c r="E12" s="625"/>
      <c r="F12" s="625"/>
      <c r="G12" s="625"/>
      <c r="H12" s="625"/>
      <c r="I12" s="395"/>
    </row>
    <row r="13" spans="2:9" s="396" customFormat="1" ht="18" customHeight="1">
      <c r="B13" s="397" t="s">
        <v>526</v>
      </c>
      <c r="C13" s="398" t="s">
        <v>527</v>
      </c>
      <c r="D13" s="399"/>
      <c r="E13" s="399"/>
      <c r="F13" s="400"/>
      <c r="G13" s="401"/>
      <c r="H13" s="402"/>
      <c r="I13" s="403"/>
    </row>
    <row r="14" spans="2:9" s="396" customFormat="1" ht="18">
      <c r="B14" s="404"/>
      <c r="C14" s="405"/>
      <c r="D14" s="406"/>
      <c r="E14" s="406"/>
      <c r="F14" s="407"/>
      <c r="G14" s="408"/>
      <c r="H14" s="409"/>
      <c r="I14" s="410"/>
    </row>
    <row r="15" spans="2:9" s="396" customFormat="1" ht="18">
      <c r="B15" s="404" t="s">
        <v>528</v>
      </c>
      <c r="C15" s="405" t="s">
        <v>529</v>
      </c>
      <c r="D15" s="406"/>
      <c r="E15" s="406"/>
      <c r="F15" s="407"/>
      <c r="G15" s="408"/>
      <c r="H15" s="411"/>
      <c r="I15" s="410"/>
    </row>
    <row r="16" spans="2:9" s="396" customFormat="1" ht="18">
      <c r="B16" s="404"/>
      <c r="C16" s="405"/>
      <c r="D16" s="406"/>
      <c r="E16" s="406"/>
      <c r="F16" s="407"/>
      <c r="G16" s="408"/>
      <c r="H16" s="411"/>
      <c r="I16" s="412"/>
    </row>
    <row r="17" spans="2:9" s="396" customFormat="1" ht="18">
      <c r="B17" s="404" t="s">
        <v>530</v>
      </c>
      <c r="C17" s="405" t="s">
        <v>531</v>
      </c>
      <c r="D17" s="406"/>
      <c r="E17" s="406"/>
      <c r="F17" s="407"/>
      <c r="G17" s="408"/>
      <c r="H17" s="411"/>
      <c r="I17" s="410"/>
    </row>
    <row r="18" spans="2:9" s="396" customFormat="1" ht="18">
      <c r="B18" s="404"/>
      <c r="C18" s="405"/>
      <c r="D18" s="406"/>
      <c r="E18" s="406"/>
      <c r="F18" s="407"/>
      <c r="G18" s="408"/>
      <c r="H18" s="413"/>
      <c r="I18" s="410"/>
    </row>
    <row r="19" spans="2:9" s="396" customFormat="1" ht="18">
      <c r="B19" s="404" t="s">
        <v>532</v>
      </c>
      <c r="C19" s="405" t="s">
        <v>533</v>
      </c>
      <c r="D19" s="406"/>
      <c r="E19" s="406"/>
      <c r="F19" s="407"/>
      <c r="G19" s="408"/>
      <c r="H19" s="411"/>
      <c r="I19" s="410"/>
    </row>
    <row r="20" spans="2:9" s="396" customFormat="1" ht="18">
      <c r="B20" s="404"/>
      <c r="C20" s="405"/>
      <c r="D20" s="406"/>
      <c r="E20" s="406"/>
      <c r="F20" s="407"/>
      <c r="G20" s="408"/>
      <c r="H20" s="411"/>
      <c r="I20" s="412"/>
    </row>
    <row r="21" spans="2:9" s="396" customFormat="1" ht="18">
      <c r="B21" s="404" t="s">
        <v>534</v>
      </c>
      <c r="C21" s="405" t="s">
        <v>533</v>
      </c>
      <c r="D21" s="406"/>
      <c r="E21" s="406"/>
      <c r="F21" s="407"/>
      <c r="G21" s="408"/>
      <c r="H21" s="411"/>
      <c r="I21" s="410"/>
    </row>
    <row r="22" spans="2:9" s="396" customFormat="1" ht="18">
      <c r="B22" s="404"/>
      <c r="C22" s="405"/>
      <c r="D22" s="406"/>
      <c r="E22" s="406"/>
      <c r="F22" s="407"/>
      <c r="G22" s="408"/>
      <c r="H22" s="411"/>
      <c r="I22" s="410"/>
    </row>
    <row r="23" spans="2:9" s="396" customFormat="1" ht="18">
      <c r="B23" s="404" t="s">
        <v>535</v>
      </c>
      <c r="C23" s="405" t="s">
        <v>533</v>
      </c>
      <c r="D23" s="406"/>
      <c r="E23" s="406"/>
      <c r="F23" s="407"/>
      <c r="G23" s="408"/>
      <c r="H23" s="411"/>
      <c r="I23" s="410"/>
    </row>
    <row r="24" spans="2:9" s="396" customFormat="1" ht="18">
      <c r="B24" s="404"/>
      <c r="C24" s="405"/>
      <c r="D24" s="406"/>
      <c r="E24" s="406"/>
      <c r="F24" s="407"/>
      <c r="G24" s="408"/>
      <c r="H24" s="411"/>
      <c r="I24" s="410"/>
    </row>
    <row r="25" spans="2:9" s="396" customFormat="1" ht="18">
      <c r="B25" s="404" t="s">
        <v>536</v>
      </c>
      <c r="C25" s="405" t="s">
        <v>533</v>
      </c>
      <c r="D25" s="406"/>
      <c r="E25" s="406"/>
      <c r="F25" s="407"/>
      <c r="G25" s="408"/>
      <c r="H25" s="411"/>
      <c r="I25" s="410"/>
    </row>
    <row r="26" spans="2:9" s="396" customFormat="1" ht="18">
      <c r="B26" s="404"/>
      <c r="C26" s="405"/>
      <c r="D26" s="406"/>
      <c r="E26" s="406"/>
      <c r="F26" s="407"/>
      <c r="G26" s="408"/>
      <c r="H26" s="411"/>
      <c r="I26" s="410"/>
    </row>
    <row r="27" spans="2:9" s="396" customFormat="1" ht="18">
      <c r="B27" s="404" t="s">
        <v>537</v>
      </c>
      <c r="C27" s="405" t="s">
        <v>533</v>
      </c>
      <c r="D27" s="406"/>
      <c r="E27" s="406"/>
      <c r="F27" s="407"/>
      <c r="G27" s="408"/>
      <c r="H27" s="411"/>
      <c r="I27" s="410"/>
    </row>
    <row r="28" spans="2:9" s="396" customFormat="1" ht="18">
      <c r="B28" s="404"/>
      <c r="C28" s="405"/>
      <c r="D28" s="406"/>
      <c r="E28" s="406"/>
      <c r="F28" s="407"/>
      <c r="G28" s="408"/>
      <c r="H28" s="411"/>
      <c r="I28" s="410"/>
    </row>
    <row r="29" spans="2:9" s="396" customFormat="1" ht="18">
      <c r="B29" s="404" t="s">
        <v>538</v>
      </c>
      <c r="C29" s="405" t="s">
        <v>533</v>
      </c>
      <c r="D29" s="406"/>
      <c r="E29" s="406"/>
      <c r="F29" s="407"/>
      <c r="G29" s="408"/>
      <c r="H29" s="411"/>
      <c r="I29" s="410"/>
    </row>
    <row r="30" spans="2:9" s="396" customFormat="1" ht="18">
      <c r="B30" s="404"/>
      <c r="C30" s="405"/>
      <c r="D30" s="406"/>
      <c r="E30" s="406"/>
      <c r="F30" s="407"/>
      <c r="G30" s="408"/>
      <c r="H30" s="411"/>
      <c r="I30" s="410"/>
    </row>
    <row r="31" spans="2:9" s="396" customFormat="1" ht="18">
      <c r="B31" s="414" t="s">
        <v>539</v>
      </c>
      <c r="C31" s="415" t="s">
        <v>197</v>
      </c>
      <c r="D31" s="416"/>
      <c r="E31" s="416"/>
      <c r="F31" s="417"/>
      <c r="G31" s="418"/>
      <c r="H31" s="419"/>
      <c r="I31" s="420"/>
    </row>
    <row r="32" spans="2:9" s="396" customFormat="1" ht="18.75" thickBot="1">
      <c r="B32" s="421"/>
      <c r="C32" s="422"/>
      <c r="D32" s="423"/>
      <c r="E32" s="423"/>
      <c r="F32" s="424"/>
      <c r="G32" s="425"/>
      <c r="H32" s="426"/>
      <c r="I32" s="427"/>
    </row>
    <row r="33" spans="2:9" s="396" customFormat="1" ht="18.75" thickBot="1">
      <c r="B33" s="428"/>
      <c r="C33" s="429"/>
      <c r="D33" s="430"/>
      <c r="E33" s="430"/>
      <c r="F33" s="431"/>
      <c r="G33" s="432"/>
      <c r="H33" s="433"/>
      <c r="I33" s="434"/>
    </row>
    <row r="34" spans="2:10" s="435" customFormat="1" ht="20.25" customHeight="1">
      <c r="B34" s="436" t="s">
        <v>539</v>
      </c>
      <c r="C34" s="437" t="s">
        <v>540</v>
      </c>
      <c r="D34" s="437"/>
      <c r="E34" s="437"/>
      <c r="F34" s="438"/>
      <c r="G34" s="439"/>
      <c r="H34" s="440"/>
      <c r="I34" s="441"/>
      <c r="J34" s="442"/>
    </row>
    <row r="35" spans="2:9" s="435" customFormat="1" ht="18" customHeight="1" thickBot="1">
      <c r="B35" s="443"/>
      <c r="C35" s="444" t="s">
        <v>541</v>
      </c>
      <c r="D35" s="445"/>
      <c r="E35" s="445"/>
      <c r="F35" s="446"/>
      <c r="G35" s="447"/>
      <c r="H35" s="626"/>
      <c r="I35" s="627"/>
    </row>
    <row r="36" spans="2:9" ht="15" thickBot="1">
      <c r="B36" s="448"/>
      <c r="C36" s="449"/>
      <c r="D36" s="449"/>
      <c r="E36" s="449"/>
      <c r="F36" s="450"/>
      <c r="G36" s="450"/>
      <c r="H36" s="451"/>
      <c r="I36" s="452"/>
    </row>
    <row r="37" spans="2:9" ht="15">
      <c r="B37" s="453"/>
      <c r="C37" s="454" t="str">
        <f>C13</f>
        <v>SO05 NN prípojka + elektro</v>
      </c>
      <c r="D37" s="455"/>
      <c r="E37" s="455"/>
      <c r="F37" s="456"/>
      <c r="G37" s="456"/>
      <c r="H37" s="457"/>
      <c r="I37" s="458"/>
    </row>
    <row r="38" spans="2:9" ht="10.5">
      <c r="B38" s="459" t="s">
        <v>526</v>
      </c>
      <c r="C38" s="460" t="s">
        <v>542</v>
      </c>
      <c r="D38" s="460" t="s">
        <v>89</v>
      </c>
      <c r="E38" s="461">
        <v>3</v>
      </c>
      <c r="F38" s="462"/>
      <c r="G38" s="462"/>
      <c r="H38" s="462"/>
      <c r="I38" s="463"/>
    </row>
    <row r="39" spans="2:9" ht="10.5">
      <c r="B39" s="459" t="s">
        <v>528</v>
      </c>
      <c r="C39" s="460" t="s">
        <v>543</v>
      </c>
      <c r="D39" s="460" t="s">
        <v>89</v>
      </c>
      <c r="E39" s="461">
        <v>1</v>
      </c>
      <c r="F39" s="462"/>
      <c r="G39" s="462"/>
      <c r="H39" s="462"/>
      <c r="I39" s="463"/>
    </row>
    <row r="40" spans="2:9" ht="10.5">
      <c r="B40" s="459" t="s">
        <v>530</v>
      </c>
      <c r="C40" s="460" t="s">
        <v>544</v>
      </c>
      <c r="D40" s="460" t="s">
        <v>89</v>
      </c>
      <c r="E40" s="461">
        <v>2</v>
      </c>
      <c r="F40" s="462"/>
      <c r="G40" s="462"/>
      <c r="H40" s="462"/>
      <c r="I40" s="463"/>
    </row>
    <row r="41" spans="2:9" ht="10.5">
      <c r="B41" s="459" t="s">
        <v>532</v>
      </c>
      <c r="C41" s="460" t="s">
        <v>545</v>
      </c>
      <c r="D41" s="460" t="s">
        <v>89</v>
      </c>
      <c r="E41" s="461">
        <v>1</v>
      </c>
      <c r="F41" s="462"/>
      <c r="G41" s="462"/>
      <c r="H41" s="462"/>
      <c r="I41" s="463"/>
    </row>
    <row r="42" spans="2:9" s="464" customFormat="1" ht="10.5">
      <c r="B42" s="459" t="s">
        <v>534</v>
      </c>
      <c r="C42" s="465" t="s">
        <v>546</v>
      </c>
      <c r="D42" s="460" t="s">
        <v>89</v>
      </c>
      <c r="E42" s="461">
        <v>2</v>
      </c>
      <c r="F42" s="462"/>
      <c r="G42" s="462"/>
      <c r="H42" s="462"/>
      <c r="I42" s="463"/>
    </row>
    <row r="43" spans="2:9" s="464" customFormat="1" ht="25.5">
      <c r="B43" s="459" t="s">
        <v>535</v>
      </c>
      <c r="C43" s="466" t="s">
        <v>547</v>
      </c>
      <c r="D43" s="460" t="s">
        <v>89</v>
      </c>
      <c r="E43" s="461">
        <v>2</v>
      </c>
      <c r="F43" s="462"/>
      <c r="G43" s="462"/>
      <c r="H43" s="462"/>
      <c r="I43" s="463"/>
    </row>
    <row r="44" spans="2:9" s="464" customFormat="1" ht="10.5">
      <c r="B44" s="459" t="s">
        <v>536</v>
      </c>
      <c r="C44" s="460" t="s">
        <v>548</v>
      </c>
      <c r="D44" s="460" t="s">
        <v>33</v>
      </c>
      <c r="E44" s="461">
        <v>4</v>
      </c>
      <c r="F44" s="462"/>
      <c r="G44" s="462"/>
      <c r="H44" s="462"/>
      <c r="I44" s="463"/>
    </row>
    <row r="45" spans="2:9" s="464" customFormat="1" ht="10.5">
      <c r="B45" s="459" t="s">
        <v>537</v>
      </c>
      <c r="C45" s="460" t="s">
        <v>549</v>
      </c>
      <c r="D45" s="460" t="s">
        <v>33</v>
      </c>
      <c r="E45" s="461">
        <v>43</v>
      </c>
      <c r="F45" s="462"/>
      <c r="G45" s="462"/>
      <c r="H45" s="462"/>
      <c r="I45" s="463"/>
    </row>
    <row r="46" spans="2:9" s="464" customFormat="1" ht="10.5">
      <c r="B46" s="459" t="s">
        <v>538</v>
      </c>
      <c r="C46" s="467" t="s">
        <v>550</v>
      </c>
      <c r="D46" s="467" t="s">
        <v>33</v>
      </c>
      <c r="E46" s="461">
        <v>40</v>
      </c>
      <c r="F46" s="462"/>
      <c r="G46" s="462"/>
      <c r="H46" s="462"/>
      <c r="I46" s="463"/>
    </row>
    <row r="47" spans="2:9" s="464" customFormat="1" ht="10.5">
      <c r="B47" s="459" t="s">
        <v>539</v>
      </c>
      <c r="C47" s="467" t="s">
        <v>551</v>
      </c>
      <c r="D47" s="467" t="s">
        <v>33</v>
      </c>
      <c r="E47" s="461">
        <v>3</v>
      </c>
      <c r="F47" s="462"/>
      <c r="G47" s="462"/>
      <c r="H47" s="462"/>
      <c r="I47" s="463"/>
    </row>
    <row r="48" spans="2:9" s="464" customFormat="1" ht="10.5">
      <c r="B48" s="459" t="s">
        <v>552</v>
      </c>
      <c r="C48" s="468" t="s">
        <v>772</v>
      </c>
      <c r="D48" s="460" t="s">
        <v>89</v>
      </c>
      <c r="E48" s="461">
        <v>1</v>
      </c>
      <c r="F48" s="462"/>
      <c r="G48" s="462"/>
      <c r="H48" s="462"/>
      <c r="I48" s="463"/>
    </row>
    <row r="49" spans="2:9" s="464" customFormat="1" ht="10.5">
      <c r="B49" s="459" t="s">
        <v>553</v>
      </c>
      <c r="C49" s="467" t="s">
        <v>554</v>
      </c>
      <c r="D49" s="460" t="s">
        <v>40</v>
      </c>
      <c r="E49" s="461">
        <v>4.2</v>
      </c>
      <c r="F49" s="462"/>
      <c r="G49" s="462"/>
      <c r="H49" s="469"/>
      <c r="I49" s="470"/>
    </row>
    <row r="50" spans="2:9" s="464" customFormat="1" ht="10.5">
      <c r="B50" s="459" t="s">
        <v>555</v>
      </c>
      <c r="C50" s="467" t="s">
        <v>556</v>
      </c>
      <c r="D50" s="460" t="s">
        <v>33</v>
      </c>
      <c r="E50" s="461">
        <v>45</v>
      </c>
      <c r="F50" s="462"/>
      <c r="G50" s="462"/>
      <c r="H50" s="469"/>
      <c r="I50" s="470"/>
    </row>
    <row r="51" spans="2:9" s="464" customFormat="1" ht="10.5">
      <c r="B51" s="459" t="s">
        <v>557</v>
      </c>
      <c r="C51" s="467" t="s">
        <v>773</v>
      </c>
      <c r="D51" s="460" t="s">
        <v>33</v>
      </c>
      <c r="E51" s="461">
        <v>2</v>
      </c>
      <c r="F51" s="462"/>
      <c r="G51" s="462"/>
      <c r="H51" s="469"/>
      <c r="I51" s="470"/>
    </row>
    <row r="52" spans="2:9" s="464" customFormat="1" ht="21">
      <c r="B52" s="459" t="s">
        <v>558</v>
      </c>
      <c r="C52" s="468" t="s">
        <v>559</v>
      </c>
      <c r="D52" s="471" t="s">
        <v>33</v>
      </c>
      <c r="E52" s="467">
        <v>40</v>
      </c>
      <c r="F52" s="462"/>
      <c r="G52" s="462"/>
      <c r="H52" s="469"/>
      <c r="I52" s="470"/>
    </row>
    <row r="53" spans="2:9" ht="21">
      <c r="B53" s="459" t="s">
        <v>560</v>
      </c>
      <c r="C53" s="468" t="s">
        <v>561</v>
      </c>
      <c r="D53" s="471" t="s">
        <v>33</v>
      </c>
      <c r="E53" s="467">
        <v>40</v>
      </c>
      <c r="F53" s="462"/>
      <c r="G53" s="462"/>
      <c r="H53" s="469"/>
      <c r="I53" s="470"/>
    </row>
    <row r="54" spans="2:9" ht="10.5">
      <c r="B54" s="472"/>
      <c r="C54" s="467"/>
      <c r="D54" s="460"/>
      <c r="E54" s="461"/>
      <c r="F54" s="462"/>
      <c r="G54" s="462"/>
      <c r="H54" s="462"/>
      <c r="I54" s="463"/>
    </row>
    <row r="55" spans="2:9" s="473" customFormat="1" ht="12.75">
      <c r="B55" s="472"/>
      <c r="C55" s="467" t="s">
        <v>562</v>
      </c>
      <c r="D55" s="467"/>
      <c r="E55" s="461"/>
      <c r="F55" s="474"/>
      <c r="G55" s="474"/>
      <c r="H55" s="475"/>
      <c r="I55" s="463"/>
    </row>
    <row r="56" spans="2:9" s="464" customFormat="1" ht="13.5" thickBot="1">
      <c r="B56" s="476"/>
      <c r="C56" s="477" t="s">
        <v>563</v>
      </c>
      <c r="D56" s="477"/>
      <c r="E56" s="478"/>
      <c r="F56" s="479"/>
      <c r="G56" s="479"/>
      <c r="H56" s="480"/>
      <c r="I56" s="481"/>
    </row>
    <row r="57" spans="2:9" s="464" customFormat="1" ht="17.25" thickBot="1" thickTop="1">
      <c r="B57" s="482"/>
      <c r="C57" s="483" t="str">
        <f>C13</f>
        <v>SO05 NN prípojka + elektro</v>
      </c>
      <c r="D57" s="628" t="s">
        <v>564</v>
      </c>
      <c r="E57" s="629"/>
      <c r="F57" s="484"/>
      <c r="G57" s="484"/>
      <c r="H57" s="630"/>
      <c r="I57" s="631"/>
    </row>
    <row r="58" spans="2:9" s="464" customFormat="1" ht="16.5" thickBot="1">
      <c r="B58" s="485"/>
      <c r="C58" s="486"/>
      <c r="D58" s="487"/>
      <c r="E58" s="487"/>
      <c r="F58" s="488"/>
      <c r="G58" s="488"/>
      <c r="H58" s="489"/>
      <c r="I58" s="490"/>
    </row>
    <row r="59" spans="2:9" s="464" customFormat="1" ht="15">
      <c r="B59" s="491"/>
      <c r="C59" s="492" t="str">
        <f>C15</f>
        <v>SO04 Verejné osvetlenie</v>
      </c>
      <c r="D59" s="493"/>
      <c r="E59" s="493"/>
      <c r="F59" s="494"/>
      <c r="G59" s="494"/>
      <c r="H59" s="495"/>
      <c r="I59" s="496"/>
    </row>
    <row r="60" spans="2:9" s="464" customFormat="1" ht="10.5">
      <c r="B60" s="459" t="s">
        <v>526</v>
      </c>
      <c r="C60" s="468" t="s">
        <v>756</v>
      </c>
      <c r="D60" s="467" t="s">
        <v>89</v>
      </c>
      <c r="E60" s="467">
        <v>10</v>
      </c>
      <c r="F60" s="462"/>
      <c r="G60" s="462"/>
      <c r="H60" s="462"/>
      <c r="I60" s="463"/>
    </row>
    <row r="61" spans="2:9" ht="10.5">
      <c r="B61" s="459" t="s">
        <v>528</v>
      </c>
      <c r="C61" s="467" t="s">
        <v>565</v>
      </c>
      <c r="D61" s="467" t="s">
        <v>89</v>
      </c>
      <c r="E61" s="467">
        <v>10</v>
      </c>
      <c r="F61" s="462"/>
      <c r="G61" s="462"/>
      <c r="H61" s="462"/>
      <c r="I61" s="463"/>
    </row>
    <row r="62" spans="2:9" ht="10.5">
      <c r="B62" s="459" t="s">
        <v>530</v>
      </c>
      <c r="C62" s="467" t="s">
        <v>757</v>
      </c>
      <c r="D62" s="467" t="s">
        <v>89</v>
      </c>
      <c r="E62" s="467">
        <v>10</v>
      </c>
      <c r="F62" s="462"/>
      <c r="G62" s="462"/>
      <c r="H62" s="462"/>
      <c r="I62" s="463"/>
    </row>
    <row r="63" spans="2:9" ht="10.5">
      <c r="B63" s="459" t="s">
        <v>532</v>
      </c>
      <c r="C63" s="467" t="s">
        <v>774</v>
      </c>
      <c r="D63" s="467" t="s">
        <v>89</v>
      </c>
      <c r="E63" s="467">
        <v>10</v>
      </c>
      <c r="F63" s="462"/>
      <c r="G63" s="462"/>
      <c r="H63" s="462"/>
      <c r="I63" s="463"/>
    </row>
    <row r="64" spans="2:9" ht="10.5">
      <c r="B64" s="459" t="s">
        <v>534</v>
      </c>
      <c r="C64" s="468" t="s">
        <v>774</v>
      </c>
      <c r="D64" s="467" t="s">
        <v>89</v>
      </c>
      <c r="E64" s="467">
        <v>2</v>
      </c>
      <c r="F64" s="462"/>
      <c r="G64" s="462"/>
      <c r="H64" s="462"/>
      <c r="I64" s="463"/>
    </row>
    <row r="65" spans="2:9" ht="10.5">
      <c r="B65" s="459" t="s">
        <v>535</v>
      </c>
      <c r="C65" s="467" t="s">
        <v>566</v>
      </c>
      <c r="D65" s="467" t="s">
        <v>33</v>
      </c>
      <c r="E65" s="461">
        <v>235</v>
      </c>
      <c r="F65" s="462"/>
      <c r="G65" s="462"/>
      <c r="H65" s="462"/>
      <c r="I65" s="463"/>
    </row>
    <row r="66" spans="2:9" ht="10.5">
      <c r="B66" s="459" t="s">
        <v>536</v>
      </c>
      <c r="C66" s="467" t="s">
        <v>551</v>
      </c>
      <c r="D66" s="467" t="s">
        <v>33</v>
      </c>
      <c r="E66" s="461">
        <v>225</v>
      </c>
      <c r="F66" s="462"/>
      <c r="G66" s="462"/>
      <c r="H66" s="462"/>
      <c r="I66" s="463"/>
    </row>
    <row r="67" spans="2:9" ht="10.5">
      <c r="B67" s="459" t="s">
        <v>537</v>
      </c>
      <c r="C67" s="467" t="s">
        <v>554</v>
      </c>
      <c r="D67" s="460" t="s">
        <v>40</v>
      </c>
      <c r="E67" s="461">
        <v>11.3</v>
      </c>
      <c r="F67" s="462"/>
      <c r="G67" s="462"/>
      <c r="H67" s="469"/>
      <c r="I67" s="470"/>
    </row>
    <row r="68" spans="2:9" ht="10.5">
      <c r="B68" s="459" t="s">
        <v>538</v>
      </c>
      <c r="C68" s="467" t="s">
        <v>556</v>
      </c>
      <c r="D68" s="460" t="s">
        <v>33</v>
      </c>
      <c r="E68" s="461">
        <v>225</v>
      </c>
      <c r="F68" s="462"/>
      <c r="G68" s="462"/>
      <c r="H68" s="469"/>
      <c r="I68" s="470"/>
    </row>
    <row r="69" spans="2:9" ht="10.5">
      <c r="B69" s="459" t="s">
        <v>539</v>
      </c>
      <c r="C69" s="467" t="s">
        <v>773</v>
      </c>
      <c r="D69" s="460" t="s">
        <v>33</v>
      </c>
      <c r="E69" s="461">
        <v>225</v>
      </c>
      <c r="F69" s="462"/>
      <c r="G69" s="462"/>
      <c r="H69" s="469"/>
      <c r="I69" s="470"/>
    </row>
    <row r="70" spans="2:9" ht="21">
      <c r="B70" s="459" t="s">
        <v>552</v>
      </c>
      <c r="C70" s="468" t="s">
        <v>567</v>
      </c>
      <c r="D70" s="471" t="s">
        <v>33</v>
      </c>
      <c r="E70" s="467">
        <v>215</v>
      </c>
      <c r="F70" s="462"/>
      <c r="G70" s="462"/>
      <c r="H70" s="469"/>
      <c r="I70" s="470"/>
    </row>
    <row r="71" spans="2:9" s="464" customFormat="1" ht="21">
      <c r="B71" s="459" t="s">
        <v>553</v>
      </c>
      <c r="C71" s="468" t="s">
        <v>561</v>
      </c>
      <c r="D71" s="471" t="s">
        <v>33</v>
      </c>
      <c r="E71" s="467">
        <v>215</v>
      </c>
      <c r="F71" s="462"/>
      <c r="G71" s="462"/>
      <c r="H71" s="469"/>
      <c r="I71" s="470"/>
    </row>
    <row r="72" spans="2:9" s="464" customFormat="1" ht="21">
      <c r="B72" s="459" t="s">
        <v>555</v>
      </c>
      <c r="C72" s="468" t="s">
        <v>568</v>
      </c>
      <c r="D72" s="471" t="s">
        <v>89</v>
      </c>
      <c r="E72" s="467">
        <v>2</v>
      </c>
      <c r="F72" s="462"/>
      <c r="G72" s="462"/>
      <c r="H72" s="469"/>
      <c r="I72" s="470"/>
    </row>
    <row r="73" spans="2:9" s="464" customFormat="1" ht="10.5">
      <c r="B73" s="459" t="s">
        <v>557</v>
      </c>
      <c r="C73" s="468" t="s">
        <v>569</v>
      </c>
      <c r="D73" s="471" t="s">
        <v>570</v>
      </c>
      <c r="E73" s="467">
        <v>8</v>
      </c>
      <c r="F73" s="462"/>
      <c r="G73" s="462"/>
      <c r="H73" s="469"/>
      <c r="I73" s="470"/>
    </row>
    <row r="74" spans="2:9" s="464" customFormat="1" ht="10.5">
      <c r="B74" s="459" t="s">
        <v>558</v>
      </c>
      <c r="C74" s="468" t="s">
        <v>571</v>
      </c>
      <c r="D74" s="471" t="s">
        <v>53</v>
      </c>
      <c r="E74" s="467">
        <v>0.7</v>
      </c>
      <c r="F74" s="462"/>
      <c r="G74" s="462"/>
      <c r="H74" s="469"/>
      <c r="I74" s="470"/>
    </row>
    <row r="75" spans="2:9" s="464" customFormat="1" ht="10.5">
      <c r="B75" s="459" t="s">
        <v>560</v>
      </c>
      <c r="C75" s="468" t="s">
        <v>572</v>
      </c>
      <c r="D75" s="471" t="s">
        <v>53</v>
      </c>
      <c r="E75" s="467">
        <v>0.7</v>
      </c>
      <c r="F75" s="462"/>
      <c r="G75" s="462"/>
      <c r="H75" s="469"/>
      <c r="I75" s="470"/>
    </row>
    <row r="76" spans="2:9" s="464" customFormat="1" ht="10.5">
      <c r="B76" s="472"/>
      <c r="C76" s="471"/>
      <c r="D76" s="471"/>
      <c r="E76" s="467"/>
      <c r="F76" s="497"/>
      <c r="G76" s="497"/>
      <c r="H76" s="469"/>
      <c r="I76" s="470"/>
    </row>
    <row r="77" spans="2:9" s="464" customFormat="1" ht="12.75">
      <c r="B77" s="472"/>
      <c r="C77" s="467" t="s">
        <v>562</v>
      </c>
      <c r="D77" s="467"/>
      <c r="E77" s="467"/>
      <c r="F77" s="474"/>
      <c r="G77" s="474"/>
      <c r="H77" s="475"/>
      <c r="I77" s="463"/>
    </row>
    <row r="78" spans="2:9" s="464" customFormat="1" ht="13.5" thickBot="1">
      <c r="B78" s="476"/>
      <c r="C78" s="477" t="s">
        <v>563</v>
      </c>
      <c r="D78" s="477"/>
      <c r="E78" s="477"/>
      <c r="F78" s="479"/>
      <c r="G78" s="479"/>
      <c r="H78" s="480"/>
      <c r="I78" s="481"/>
    </row>
    <row r="79" spans="2:9" s="464" customFormat="1" ht="17.25" thickBot="1" thickTop="1">
      <c r="B79" s="482"/>
      <c r="C79" s="483" t="str">
        <f>C15</f>
        <v>SO04 Verejné osvetlenie</v>
      </c>
      <c r="D79" s="628" t="s">
        <v>564</v>
      </c>
      <c r="E79" s="629"/>
      <c r="F79" s="484"/>
      <c r="G79" s="484"/>
      <c r="H79" s="630"/>
      <c r="I79" s="631"/>
    </row>
    <row r="80" spans="2:9" s="464" customFormat="1" ht="16.5" thickBot="1">
      <c r="B80" s="485"/>
      <c r="C80" s="486"/>
      <c r="D80" s="487"/>
      <c r="E80" s="487"/>
      <c r="F80" s="488"/>
      <c r="G80" s="488"/>
      <c r="H80" s="489"/>
      <c r="I80" s="490"/>
    </row>
    <row r="81" spans="2:9" s="464" customFormat="1" ht="15">
      <c r="B81" s="453"/>
      <c r="C81" s="498" t="str">
        <f>C17</f>
        <v>Slaboprúd</v>
      </c>
      <c r="D81" s="499"/>
      <c r="E81" s="499"/>
      <c r="F81" s="500"/>
      <c r="G81" s="500"/>
      <c r="H81" s="501"/>
      <c r="I81" s="502"/>
    </row>
    <row r="82" spans="2:9" s="464" customFormat="1" ht="10.5">
      <c r="B82" s="459" t="s">
        <v>526</v>
      </c>
      <c r="C82" s="467" t="s">
        <v>758</v>
      </c>
      <c r="D82" s="467" t="s">
        <v>89</v>
      </c>
      <c r="E82" s="467">
        <v>1</v>
      </c>
      <c r="F82" s="462"/>
      <c r="G82" s="462"/>
      <c r="H82" s="462"/>
      <c r="I82" s="463"/>
    </row>
    <row r="83" spans="2:9" s="464" customFormat="1" ht="10.5">
      <c r="B83" s="459" t="s">
        <v>528</v>
      </c>
      <c r="C83" s="467" t="s">
        <v>759</v>
      </c>
      <c r="D83" s="467" t="s">
        <v>89</v>
      </c>
      <c r="E83" s="467">
        <v>1</v>
      </c>
      <c r="F83" s="462"/>
      <c r="G83" s="462"/>
      <c r="H83" s="462"/>
      <c r="I83" s="463"/>
    </row>
    <row r="84" spans="2:9" ht="10.5">
      <c r="B84" s="459" t="s">
        <v>530</v>
      </c>
      <c r="C84" s="467" t="s">
        <v>565</v>
      </c>
      <c r="D84" s="467" t="s">
        <v>89</v>
      </c>
      <c r="E84" s="467">
        <v>1</v>
      </c>
      <c r="F84" s="462"/>
      <c r="G84" s="462"/>
      <c r="H84" s="462"/>
      <c r="I84" s="463"/>
    </row>
    <row r="85" spans="2:9" ht="25.5">
      <c r="B85" s="459" t="s">
        <v>532</v>
      </c>
      <c r="C85" s="503" t="s">
        <v>573</v>
      </c>
      <c r="D85" s="467" t="s">
        <v>33</v>
      </c>
      <c r="E85" s="467">
        <v>280</v>
      </c>
      <c r="F85" s="462"/>
      <c r="G85" s="462"/>
      <c r="H85" s="462"/>
      <c r="I85" s="463"/>
    </row>
    <row r="86" spans="2:9" ht="10.5">
      <c r="B86" s="459" t="s">
        <v>534</v>
      </c>
      <c r="C86" s="467" t="s">
        <v>760</v>
      </c>
      <c r="D86" s="467" t="s">
        <v>89</v>
      </c>
      <c r="E86" s="467">
        <v>1</v>
      </c>
      <c r="F86" s="462"/>
      <c r="G86" s="462"/>
      <c r="H86" s="462"/>
      <c r="I86" s="463"/>
    </row>
    <row r="87" spans="2:9" ht="10.5">
      <c r="B87" s="459" t="s">
        <v>535</v>
      </c>
      <c r="C87" s="467" t="s">
        <v>551</v>
      </c>
      <c r="D87" s="467" t="s">
        <v>33</v>
      </c>
      <c r="E87" s="461">
        <v>15</v>
      </c>
      <c r="F87" s="462"/>
      <c r="G87" s="462"/>
      <c r="H87" s="462"/>
      <c r="I87" s="463"/>
    </row>
    <row r="88" spans="2:9" ht="10.5">
      <c r="B88" s="459" t="s">
        <v>536</v>
      </c>
      <c r="C88" s="467" t="s">
        <v>554</v>
      </c>
      <c r="D88" s="460" t="s">
        <v>40</v>
      </c>
      <c r="E88" s="461">
        <v>0.8</v>
      </c>
      <c r="F88" s="462"/>
      <c r="G88" s="462"/>
      <c r="H88" s="469"/>
      <c r="I88" s="470"/>
    </row>
    <row r="89" spans="2:9" ht="10.5">
      <c r="B89" s="459" t="s">
        <v>537</v>
      </c>
      <c r="C89" s="467" t="s">
        <v>556</v>
      </c>
      <c r="D89" s="460" t="s">
        <v>33</v>
      </c>
      <c r="E89" s="461">
        <v>15</v>
      </c>
      <c r="F89" s="462"/>
      <c r="G89" s="462"/>
      <c r="H89" s="469"/>
      <c r="I89" s="470"/>
    </row>
    <row r="90" spans="2:9" ht="21">
      <c r="B90" s="459" t="s">
        <v>538</v>
      </c>
      <c r="C90" s="468" t="s">
        <v>567</v>
      </c>
      <c r="D90" s="471" t="s">
        <v>33</v>
      </c>
      <c r="E90" s="467">
        <v>20</v>
      </c>
      <c r="F90" s="462"/>
      <c r="G90" s="462"/>
      <c r="H90" s="469"/>
      <c r="I90" s="470"/>
    </row>
    <row r="91" spans="2:9" ht="21">
      <c r="B91" s="459" t="s">
        <v>539</v>
      </c>
      <c r="C91" s="468" t="s">
        <v>561</v>
      </c>
      <c r="D91" s="471" t="s">
        <v>33</v>
      </c>
      <c r="E91" s="467">
        <v>240</v>
      </c>
      <c r="F91" s="462"/>
      <c r="G91" s="462"/>
      <c r="H91" s="469"/>
      <c r="I91" s="470"/>
    </row>
    <row r="92" spans="2:9" s="464" customFormat="1" ht="12.75">
      <c r="B92" s="472"/>
      <c r="C92" s="467"/>
      <c r="D92" s="467"/>
      <c r="E92" s="467"/>
      <c r="F92" s="474"/>
      <c r="G92" s="474"/>
      <c r="H92" s="475"/>
      <c r="I92" s="504"/>
    </row>
    <row r="93" spans="2:9" s="464" customFormat="1" ht="12.75">
      <c r="B93" s="472"/>
      <c r="C93" s="467" t="s">
        <v>562</v>
      </c>
      <c r="D93" s="467"/>
      <c r="E93" s="467"/>
      <c r="F93" s="505"/>
      <c r="G93" s="505"/>
      <c r="H93" s="506"/>
      <c r="I93" s="507"/>
    </row>
    <row r="94" spans="2:9" s="464" customFormat="1" ht="13.5" thickBot="1">
      <c r="B94" s="476"/>
      <c r="C94" s="477" t="s">
        <v>563</v>
      </c>
      <c r="D94" s="477"/>
      <c r="E94" s="477"/>
      <c r="F94" s="508"/>
      <c r="G94" s="508"/>
      <c r="H94" s="509"/>
      <c r="I94" s="510"/>
    </row>
    <row r="95" spans="2:9" s="464" customFormat="1" ht="17.25" thickBot="1" thickTop="1">
      <c r="B95" s="482"/>
      <c r="C95" s="483" t="str">
        <f>C17</f>
        <v>Slaboprúd</v>
      </c>
      <c r="D95" s="628" t="s">
        <v>564</v>
      </c>
      <c r="E95" s="629"/>
      <c r="F95" s="511"/>
      <c r="G95" s="511"/>
      <c r="H95" s="630"/>
      <c r="I95" s="631"/>
    </row>
    <row r="96" spans="2:9" s="464" customFormat="1" ht="16.5" thickBot="1">
      <c r="B96" s="485"/>
      <c r="C96" s="486"/>
      <c r="D96" s="487"/>
      <c r="E96" s="487"/>
      <c r="F96" s="512"/>
      <c r="G96" s="512"/>
      <c r="H96" s="489"/>
      <c r="I96" s="513"/>
    </row>
    <row r="97" spans="2:9" ht="15">
      <c r="B97" s="453"/>
      <c r="C97" s="498" t="str">
        <f>C31</f>
        <v>HZS</v>
      </c>
      <c r="D97" s="499"/>
      <c r="E97" s="499"/>
      <c r="F97" s="514"/>
      <c r="G97" s="514"/>
      <c r="H97" s="515"/>
      <c r="I97" s="516"/>
    </row>
    <row r="98" spans="2:9" ht="10.5">
      <c r="B98" s="472" t="s">
        <v>526</v>
      </c>
      <c r="C98" s="468" t="s">
        <v>574</v>
      </c>
      <c r="D98" s="471" t="s">
        <v>575</v>
      </c>
      <c r="E98" s="467">
        <v>5</v>
      </c>
      <c r="F98" s="462"/>
      <c r="G98" s="462"/>
      <c r="H98" s="469"/>
      <c r="I98" s="470"/>
    </row>
    <row r="99" spans="2:9" ht="10.5">
      <c r="B99" s="472" t="s">
        <v>528</v>
      </c>
      <c r="C99" s="468" t="s">
        <v>576</v>
      </c>
      <c r="D99" s="471" t="s">
        <v>577</v>
      </c>
      <c r="E99" s="467">
        <v>3</v>
      </c>
      <c r="F99" s="462"/>
      <c r="G99" s="462"/>
      <c r="H99" s="469"/>
      <c r="I99" s="470"/>
    </row>
    <row r="100" spans="2:9" ht="10.5">
      <c r="B100" s="472" t="s">
        <v>530</v>
      </c>
      <c r="C100" s="468" t="s">
        <v>578</v>
      </c>
      <c r="D100" s="471" t="s">
        <v>577</v>
      </c>
      <c r="E100" s="467">
        <v>1</v>
      </c>
      <c r="F100" s="462"/>
      <c r="G100" s="462"/>
      <c r="H100" s="469"/>
      <c r="I100" s="470"/>
    </row>
    <row r="101" spans="2:9" ht="10.5">
      <c r="B101" s="472"/>
      <c r="C101" s="468"/>
      <c r="D101" s="471"/>
      <c r="E101" s="467"/>
      <c r="F101" s="462"/>
      <c r="G101" s="462"/>
      <c r="H101" s="469"/>
      <c r="I101" s="470"/>
    </row>
    <row r="102" spans="2:9" ht="12.75">
      <c r="B102" s="472"/>
      <c r="C102" s="467" t="s">
        <v>562</v>
      </c>
      <c r="D102" s="467"/>
      <c r="E102" s="467"/>
      <c r="F102" s="505"/>
      <c r="G102" s="505"/>
      <c r="H102" s="506"/>
      <c r="I102" s="507"/>
    </row>
    <row r="103" spans="2:9" ht="13.5" thickBot="1">
      <c r="B103" s="517"/>
      <c r="C103" s="477" t="s">
        <v>563</v>
      </c>
      <c r="D103" s="477"/>
      <c r="E103" s="477"/>
      <c r="F103" s="508"/>
      <c r="G103" s="508"/>
      <c r="H103" s="509"/>
      <c r="I103" s="510"/>
    </row>
    <row r="104" spans="2:9" ht="17.25" thickBot="1" thickTop="1">
      <c r="B104" s="482"/>
      <c r="C104" s="483" t="str">
        <f>C31</f>
        <v>HZS</v>
      </c>
      <c r="D104" s="628" t="s">
        <v>564</v>
      </c>
      <c r="E104" s="629"/>
      <c r="F104" s="484"/>
      <c r="G104" s="484"/>
      <c r="H104" s="630"/>
      <c r="I104" s="631"/>
    </row>
  </sheetData>
  <sheetProtection/>
  <mergeCells count="11">
    <mergeCell ref="D95:E95"/>
    <mergeCell ref="H95:I95"/>
    <mergeCell ref="D104:E104"/>
    <mergeCell ref="H104:I104"/>
    <mergeCell ref="B1:I1"/>
    <mergeCell ref="C10:H12"/>
    <mergeCell ref="H35:I35"/>
    <mergeCell ref="D57:E57"/>
    <mergeCell ref="H57:I57"/>
    <mergeCell ref="D79:E79"/>
    <mergeCell ref="H79:I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renata.gregusova</cp:lastModifiedBy>
  <cp:lastPrinted>2018-02-01T09:18:16Z</cp:lastPrinted>
  <dcterms:created xsi:type="dcterms:W3CDTF">2018-02-01T09:13:28Z</dcterms:created>
  <dcterms:modified xsi:type="dcterms:W3CDTF">2018-06-07T12:22:06Z</dcterms:modified>
  <cp:category/>
  <cp:version/>
  <cp:contentType/>
  <cp:contentStatus/>
</cp:coreProperties>
</file>