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ek_gero_bbsk_sk/Documents/Pracovná plocha/Projekty príprava/Investičné akcie z vlastných/Gymvk kuchyňa/Rozpočet a Zadanie/"/>
    </mc:Choice>
  </mc:AlternateContent>
  <xr:revisionPtr revIDLastSave="582" documentId="8_{4E8677F8-40E5-4FC0-BFA4-A4444DFC2830}" xr6:coauthVersionLast="47" xr6:coauthVersionMax="47" xr10:uidLastSave="{789508E3-9AD5-4F2A-9D42-42D88691CB29}"/>
  <bookViews>
    <workbookView xWindow="-120" yWindow="-120" windowWidth="29040" windowHeight="15720" xr2:uid="{00000000-000D-0000-FFFF-FFFF00000000}"/>
  </bookViews>
  <sheets>
    <sheet name="Rekapitulácia stavby" sheetId="1" r:id="rId1"/>
    <sheet name="ARCH - Gymnázium VK - KUC..." sheetId="2" r:id="rId2"/>
    <sheet name="EL - Gymnázium VK - KUCHY..." sheetId="3" r:id="rId3"/>
    <sheet name="VZT - Gymnázium VK - KUCH..." sheetId="5" r:id="rId4"/>
    <sheet name="ZTI - Gymnázium VK - KUCH..." sheetId="6" r:id="rId5"/>
  </sheets>
  <definedNames>
    <definedName name="_xlnm._FilterDatabase" localSheetId="1" hidden="1">'ARCH - Gymnázium VK - KUC...'!$C$132:$L$300</definedName>
    <definedName name="_xlnm._FilterDatabase" localSheetId="2" hidden="1">'EL - Gymnázium VK - KUCHY...'!$C$120:$L$275</definedName>
    <definedName name="_xlnm._FilterDatabase" localSheetId="3" hidden="1">'VZT - Gymnázium VK - KUCH...'!$C$118:$L$155</definedName>
    <definedName name="_xlnm._FilterDatabase" localSheetId="4" hidden="1">'ZTI - Gymnázium VK - KUCH...'!$C$129:$L$225</definedName>
    <definedName name="_xlnm.Print_Titles" localSheetId="1">'ARCH - Gymnázium VK - KUC...'!$132:$132</definedName>
    <definedName name="_xlnm.Print_Titles" localSheetId="2">'EL - Gymnázium VK - KUCHY...'!$120:$120</definedName>
    <definedName name="_xlnm.Print_Titles" localSheetId="0">'Rekapitulácia stavby'!$92:$92</definedName>
    <definedName name="_xlnm.Print_Titles" localSheetId="3">'VZT - Gymnázium VK - KUCH...'!$118:$118</definedName>
    <definedName name="_xlnm.Print_Titles" localSheetId="4">'ZTI - Gymnázium VK - KUCH...'!$129:$129</definedName>
    <definedName name="_xlnm.Print_Area" localSheetId="1">'ARCH - Gymnázium VK - KUC...'!$C$4:$K$76,'ARCH - Gymnázium VK - KUC...'!$C$82:$K$114,'ARCH - Gymnázium VK - KUC...'!$C$120:$K$300</definedName>
    <definedName name="_xlnm.Print_Area" localSheetId="2">'EL - Gymnázium VK - KUCHY...'!$C$4:$K$76,'EL - Gymnázium VK - KUCHY...'!$C$82:$K$102,'EL - Gymnázium VK - KUCHY...'!$C$108:$K$275</definedName>
    <definedName name="_xlnm.Print_Area" localSheetId="0">'Rekapitulácia stavby'!$D$4:$AO$76,'Rekapitulácia stavby'!$C$82:$AQ$100</definedName>
    <definedName name="_xlnm.Print_Area" localSheetId="3">'VZT - Gymnázium VK - KUCH...'!$C$4:$K$76,'VZT - Gymnázium VK - KUCH...'!$C$82:$K$100,'VZT - Gymnázium VK - KUCH...'!$C$106:$K$155</definedName>
    <definedName name="_xlnm.Print_Area" localSheetId="4">'ZTI - Gymnázium VK - KUCH...'!$C$4:$K$76,'ZTI - Gymnázium VK - KUCH...'!$C$82:$K$111,'ZTI - Gymnázium VK - KUCH...'!$C$117:$K$225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8" i="6" l="1"/>
  <c r="K39" i="6"/>
  <c r="K38" i="6"/>
  <c r="BA99" i="1" s="1"/>
  <c r="K37" i="6"/>
  <c r="AZ99" i="1" s="1"/>
  <c r="BI225" i="6"/>
  <c r="BH225" i="6"/>
  <c r="BG225" i="6"/>
  <c r="BE225" i="6"/>
  <c r="X225" i="6"/>
  <c r="V225" i="6"/>
  <c r="T225" i="6"/>
  <c r="P225" i="6"/>
  <c r="K225" i="6" s="1"/>
  <c r="BF225" i="6" s="1"/>
  <c r="BI224" i="6"/>
  <c r="BH224" i="6"/>
  <c r="BG224" i="6"/>
  <c r="BE224" i="6"/>
  <c r="X224" i="6"/>
  <c r="V224" i="6"/>
  <c r="T224" i="6"/>
  <c r="P224" i="6"/>
  <c r="BK224" i="6" s="1"/>
  <c r="BI223" i="6"/>
  <c r="BH223" i="6"/>
  <c r="BG223" i="6"/>
  <c r="BE223" i="6"/>
  <c r="X223" i="6"/>
  <c r="V223" i="6"/>
  <c r="T223" i="6"/>
  <c r="P223" i="6"/>
  <c r="BI222" i="6"/>
  <c r="BH222" i="6"/>
  <c r="BG222" i="6"/>
  <c r="BE222" i="6"/>
  <c r="X222" i="6"/>
  <c r="V222" i="6"/>
  <c r="T222" i="6"/>
  <c r="P222" i="6"/>
  <c r="K222" i="6" s="1"/>
  <c r="BF222" i="6" s="1"/>
  <c r="BI221" i="6"/>
  <c r="BH221" i="6"/>
  <c r="BG221" i="6"/>
  <c r="BE221" i="6"/>
  <c r="X221" i="6"/>
  <c r="V221" i="6"/>
  <c r="T221" i="6"/>
  <c r="P221" i="6"/>
  <c r="BI220" i="6"/>
  <c r="BH220" i="6"/>
  <c r="BG220" i="6"/>
  <c r="BE220" i="6"/>
  <c r="X220" i="6"/>
  <c r="V220" i="6"/>
  <c r="T220" i="6"/>
  <c r="P220" i="6"/>
  <c r="BI219" i="6"/>
  <c r="BH219" i="6"/>
  <c r="BG219" i="6"/>
  <c r="BE219" i="6"/>
  <c r="X219" i="6"/>
  <c r="V219" i="6"/>
  <c r="T219" i="6"/>
  <c r="P219" i="6"/>
  <c r="K219" i="6" s="1"/>
  <c r="BF219" i="6" s="1"/>
  <c r="BI218" i="6"/>
  <c r="BH218" i="6"/>
  <c r="BG218" i="6"/>
  <c r="BE218" i="6"/>
  <c r="X218" i="6"/>
  <c r="V218" i="6"/>
  <c r="T218" i="6"/>
  <c r="P218" i="6"/>
  <c r="K218" i="6" s="1"/>
  <c r="BF218" i="6" s="1"/>
  <c r="BI217" i="6"/>
  <c r="BH217" i="6"/>
  <c r="BG217" i="6"/>
  <c r="BE217" i="6"/>
  <c r="X217" i="6"/>
  <c r="V217" i="6"/>
  <c r="T217" i="6"/>
  <c r="P217" i="6"/>
  <c r="BI215" i="6"/>
  <c r="BH215" i="6"/>
  <c r="BG215" i="6"/>
  <c r="BE215" i="6"/>
  <c r="X215" i="6"/>
  <c r="V215" i="6"/>
  <c r="T215" i="6"/>
  <c r="P215" i="6"/>
  <c r="BK215" i="6" s="1"/>
  <c r="BI213" i="6"/>
  <c r="BH213" i="6"/>
  <c r="BG213" i="6"/>
  <c r="BE213" i="6"/>
  <c r="X213" i="6"/>
  <c r="V213" i="6"/>
  <c r="T213" i="6"/>
  <c r="P213" i="6"/>
  <c r="K213" i="6" s="1"/>
  <c r="BF213" i="6" s="1"/>
  <c r="BI211" i="6"/>
  <c r="BH211" i="6"/>
  <c r="BG211" i="6"/>
  <c r="BE211" i="6"/>
  <c r="X211" i="6"/>
  <c r="V211" i="6"/>
  <c r="T211" i="6"/>
  <c r="P211" i="6"/>
  <c r="BI209" i="6"/>
  <c r="BH209" i="6"/>
  <c r="BG209" i="6"/>
  <c r="BE209" i="6"/>
  <c r="X209" i="6"/>
  <c r="V209" i="6"/>
  <c r="T209" i="6"/>
  <c r="P209" i="6"/>
  <c r="BK209" i="6" s="1"/>
  <c r="BI208" i="6"/>
  <c r="BH208" i="6"/>
  <c r="BG208" i="6"/>
  <c r="BE208" i="6"/>
  <c r="X208" i="6"/>
  <c r="V208" i="6"/>
  <c r="T208" i="6"/>
  <c r="P208" i="6"/>
  <c r="K208" i="6" s="1"/>
  <c r="BF208" i="6" s="1"/>
  <c r="BI207" i="6"/>
  <c r="BH207" i="6"/>
  <c r="BG207" i="6"/>
  <c r="BE207" i="6"/>
  <c r="X207" i="6"/>
  <c r="V207" i="6"/>
  <c r="T207" i="6"/>
  <c r="P207" i="6"/>
  <c r="K207" i="6" s="1"/>
  <c r="BF207" i="6" s="1"/>
  <c r="BI206" i="6"/>
  <c r="BH206" i="6"/>
  <c r="BG206" i="6"/>
  <c r="BE206" i="6"/>
  <c r="X206" i="6"/>
  <c r="V206" i="6"/>
  <c r="T206" i="6"/>
  <c r="P206" i="6"/>
  <c r="K206" i="6" s="1"/>
  <c r="BF206" i="6" s="1"/>
  <c r="BI205" i="6"/>
  <c r="BH205" i="6"/>
  <c r="BG205" i="6"/>
  <c r="BE205" i="6"/>
  <c r="X205" i="6"/>
  <c r="V205" i="6"/>
  <c r="T205" i="6"/>
  <c r="P205" i="6"/>
  <c r="BK205" i="6" s="1"/>
  <c r="BI204" i="6"/>
  <c r="BH204" i="6"/>
  <c r="BG204" i="6"/>
  <c r="BE204" i="6"/>
  <c r="X204" i="6"/>
  <c r="V204" i="6"/>
  <c r="T204" i="6"/>
  <c r="P204" i="6"/>
  <c r="BI203" i="6"/>
  <c r="BH203" i="6"/>
  <c r="BG203" i="6"/>
  <c r="BE203" i="6"/>
  <c r="X203" i="6"/>
  <c r="V203" i="6"/>
  <c r="T203" i="6"/>
  <c r="P203" i="6"/>
  <c r="BK203" i="6" s="1"/>
  <c r="BI202" i="6"/>
  <c r="BH202" i="6"/>
  <c r="BG202" i="6"/>
  <c r="BE202" i="6"/>
  <c r="X202" i="6"/>
  <c r="V202" i="6"/>
  <c r="T202" i="6"/>
  <c r="P202" i="6"/>
  <c r="BK202" i="6" s="1"/>
  <c r="BI201" i="6"/>
  <c r="BH201" i="6"/>
  <c r="BG201" i="6"/>
  <c r="BE201" i="6"/>
  <c r="X201" i="6"/>
  <c r="V201" i="6"/>
  <c r="T201" i="6"/>
  <c r="P201" i="6"/>
  <c r="BI200" i="6"/>
  <c r="BH200" i="6"/>
  <c r="BG200" i="6"/>
  <c r="BE200" i="6"/>
  <c r="X200" i="6"/>
  <c r="V200" i="6"/>
  <c r="T200" i="6"/>
  <c r="P200" i="6"/>
  <c r="BK200" i="6" s="1"/>
  <c r="BI199" i="6"/>
  <c r="BH199" i="6"/>
  <c r="BG199" i="6"/>
  <c r="BE199" i="6"/>
  <c r="X199" i="6"/>
  <c r="V199" i="6"/>
  <c r="T199" i="6"/>
  <c r="P199" i="6"/>
  <c r="K199" i="6" s="1"/>
  <c r="BF199" i="6" s="1"/>
  <c r="BI198" i="6"/>
  <c r="BH198" i="6"/>
  <c r="BG198" i="6"/>
  <c r="BE198" i="6"/>
  <c r="X198" i="6"/>
  <c r="V198" i="6"/>
  <c r="T198" i="6"/>
  <c r="P198" i="6"/>
  <c r="BI197" i="6"/>
  <c r="BH197" i="6"/>
  <c r="BG197" i="6"/>
  <c r="BE197" i="6"/>
  <c r="X197" i="6"/>
  <c r="V197" i="6"/>
  <c r="T197" i="6"/>
  <c r="P197" i="6"/>
  <c r="BK197" i="6" s="1"/>
  <c r="BI196" i="6"/>
  <c r="BH196" i="6"/>
  <c r="BG196" i="6"/>
  <c r="BE196" i="6"/>
  <c r="X196" i="6"/>
  <c r="V196" i="6"/>
  <c r="T196" i="6"/>
  <c r="P196" i="6"/>
  <c r="BK196" i="6" s="1"/>
  <c r="BI195" i="6"/>
  <c r="BH195" i="6"/>
  <c r="BG195" i="6"/>
  <c r="BE195" i="6"/>
  <c r="X195" i="6"/>
  <c r="V195" i="6"/>
  <c r="T195" i="6"/>
  <c r="P195" i="6"/>
  <c r="BK195" i="6" s="1"/>
  <c r="BI194" i="6"/>
  <c r="BH194" i="6"/>
  <c r="BG194" i="6"/>
  <c r="BE194" i="6"/>
  <c r="X194" i="6"/>
  <c r="V194" i="6"/>
  <c r="T194" i="6"/>
  <c r="P194" i="6"/>
  <c r="K194" i="6" s="1"/>
  <c r="BF194" i="6" s="1"/>
  <c r="BI193" i="6"/>
  <c r="BH193" i="6"/>
  <c r="BG193" i="6"/>
  <c r="BE193" i="6"/>
  <c r="X193" i="6"/>
  <c r="V193" i="6"/>
  <c r="T193" i="6"/>
  <c r="P193" i="6"/>
  <c r="K193" i="6" s="1"/>
  <c r="BF193" i="6" s="1"/>
  <c r="BI192" i="6"/>
  <c r="BH192" i="6"/>
  <c r="BG192" i="6"/>
  <c r="BE192" i="6"/>
  <c r="X192" i="6"/>
  <c r="V192" i="6"/>
  <c r="T192" i="6"/>
  <c r="P192" i="6"/>
  <c r="BI191" i="6"/>
  <c r="BH191" i="6"/>
  <c r="BG191" i="6"/>
  <c r="BE191" i="6"/>
  <c r="X191" i="6"/>
  <c r="V191" i="6"/>
  <c r="T191" i="6"/>
  <c r="P191" i="6"/>
  <c r="K191" i="6" s="1"/>
  <c r="BF191" i="6" s="1"/>
  <c r="BI189" i="6"/>
  <c r="BH189" i="6"/>
  <c r="BG189" i="6"/>
  <c r="BE189" i="6"/>
  <c r="X189" i="6"/>
  <c r="V189" i="6"/>
  <c r="T189" i="6"/>
  <c r="P189" i="6"/>
  <c r="BK189" i="6" s="1"/>
  <c r="BI188" i="6"/>
  <c r="BH188" i="6"/>
  <c r="BG188" i="6"/>
  <c r="BE188" i="6"/>
  <c r="X188" i="6"/>
  <c r="V188" i="6"/>
  <c r="T188" i="6"/>
  <c r="P188" i="6"/>
  <c r="BI187" i="6"/>
  <c r="BH187" i="6"/>
  <c r="BG187" i="6"/>
  <c r="BE187" i="6"/>
  <c r="X187" i="6"/>
  <c r="V187" i="6"/>
  <c r="T187" i="6"/>
  <c r="P187" i="6"/>
  <c r="BK187" i="6" s="1"/>
  <c r="BI186" i="6"/>
  <c r="BH186" i="6"/>
  <c r="BG186" i="6"/>
  <c r="BE186" i="6"/>
  <c r="X186" i="6"/>
  <c r="V186" i="6"/>
  <c r="T186" i="6"/>
  <c r="P186" i="6"/>
  <c r="BK186" i="6" s="1"/>
  <c r="BI184" i="6"/>
  <c r="BH184" i="6"/>
  <c r="BG184" i="6"/>
  <c r="BE184" i="6"/>
  <c r="X184" i="6"/>
  <c r="V184" i="6"/>
  <c r="T184" i="6"/>
  <c r="P184" i="6"/>
  <c r="BK184" i="6" s="1"/>
  <c r="BI183" i="6"/>
  <c r="BH183" i="6"/>
  <c r="BG183" i="6"/>
  <c r="BE183" i="6"/>
  <c r="X183" i="6"/>
  <c r="V183" i="6"/>
  <c r="T183" i="6"/>
  <c r="P183" i="6"/>
  <c r="BK183" i="6" s="1"/>
  <c r="BI182" i="6"/>
  <c r="BH182" i="6"/>
  <c r="BG182" i="6"/>
  <c r="BE182" i="6"/>
  <c r="X182" i="6"/>
  <c r="V182" i="6"/>
  <c r="T182" i="6"/>
  <c r="P182" i="6"/>
  <c r="K182" i="6" s="1"/>
  <c r="BF182" i="6" s="1"/>
  <c r="BI181" i="6"/>
  <c r="BH181" i="6"/>
  <c r="BG181" i="6"/>
  <c r="BE181" i="6"/>
  <c r="X181" i="6"/>
  <c r="V181" i="6"/>
  <c r="T181" i="6"/>
  <c r="P181" i="6"/>
  <c r="BI180" i="6"/>
  <c r="BH180" i="6"/>
  <c r="BG180" i="6"/>
  <c r="BE180" i="6"/>
  <c r="X180" i="6"/>
  <c r="V180" i="6"/>
  <c r="T180" i="6"/>
  <c r="P180" i="6"/>
  <c r="BK180" i="6" s="1"/>
  <c r="BI179" i="6"/>
  <c r="BH179" i="6"/>
  <c r="BG179" i="6"/>
  <c r="BE179" i="6"/>
  <c r="X179" i="6"/>
  <c r="V179" i="6"/>
  <c r="T179" i="6"/>
  <c r="P179" i="6"/>
  <c r="BI178" i="6"/>
  <c r="BH178" i="6"/>
  <c r="BG178" i="6"/>
  <c r="BE178" i="6"/>
  <c r="X178" i="6"/>
  <c r="V178" i="6"/>
  <c r="T178" i="6"/>
  <c r="P178" i="6"/>
  <c r="BI177" i="6"/>
  <c r="BH177" i="6"/>
  <c r="BG177" i="6"/>
  <c r="BE177" i="6"/>
  <c r="X177" i="6"/>
  <c r="V177" i="6"/>
  <c r="T177" i="6"/>
  <c r="P177" i="6"/>
  <c r="K177" i="6" s="1"/>
  <c r="BF177" i="6" s="1"/>
  <c r="BI176" i="6"/>
  <c r="BH176" i="6"/>
  <c r="BG176" i="6"/>
  <c r="BE176" i="6"/>
  <c r="X176" i="6"/>
  <c r="V176" i="6"/>
  <c r="T176" i="6"/>
  <c r="P176" i="6"/>
  <c r="K176" i="6" s="1"/>
  <c r="BF176" i="6" s="1"/>
  <c r="BI175" i="6"/>
  <c r="BH175" i="6"/>
  <c r="BG175" i="6"/>
  <c r="BE175" i="6"/>
  <c r="X175" i="6"/>
  <c r="V175" i="6"/>
  <c r="T175" i="6"/>
  <c r="P175" i="6"/>
  <c r="K175" i="6" s="1"/>
  <c r="BF175" i="6" s="1"/>
  <c r="BI173" i="6"/>
  <c r="BH173" i="6"/>
  <c r="BG173" i="6"/>
  <c r="BE173" i="6"/>
  <c r="X173" i="6"/>
  <c r="V173" i="6"/>
  <c r="T173" i="6"/>
  <c r="P173" i="6"/>
  <c r="K173" i="6" s="1"/>
  <c r="BF173" i="6" s="1"/>
  <c r="BI172" i="6"/>
  <c r="BH172" i="6"/>
  <c r="BG172" i="6"/>
  <c r="BE172" i="6"/>
  <c r="X172" i="6"/>
  <c r="V172" i="6"/>
  <c r="T172" i="6"/>
  <c r="P172" i="6"/>
  <c r="K172" i="6" s="1"/>
  <c r="BF172" i="6" s="1"/>
  <c r="BI171" i="6"/>
  <c r="BH171" i="6"/>
  <c r="BG171" i="6"/>
  <c r="BE171" i="6"/>
  <c r="X171" i="6"/>
  <c r="V171" i="6"/>
  <c r="T171" i="6"/>
  <c r="P171" i="6"/>
  <c r="BI170" i="6"/>
  <c r="BH170" i="6"/>
  <c r="BG170" i="6"/>
  <c r="BE170" i="6"/>
  <c r="X170" i="6"/>
  <c r="V170" i="6"/>
  <c r="T170" i="6"/>
  <c r="P170" i="6"/>
  <c r="K170" i="6" s="1"/>
  <c r="BF170" i="6" s="1"/>
  <c r="BI169" i="6"/>
  <c r="BH169" i="6"/>
  <c r="BG169" i="6"/>
  <c r="BE169" i="6"/>
  <c r="X169" i="6"/>
  <c r="V169" i="6"/>
  <c r="T169" i="6"/>
  <c r="P169" i="6"/>
  <c r="BK169" i="6" s="1"/>
  <c r="BI167" i="6"/>
  <c r="BH167" i="6"/>
  <c r="BG167" i="6"/>
  <c r="BE167" i="6"/>
  <c r="X167" i="6"/>
  <c r="V167" i="6"/>
  <c r="T167" i="6"/>
  <c r="P167" i="6"/>
  <c r="BK167" i="6" s="1"/>
  <c r="BI166" i="6"/>
  <c r="BH166" i="6"/>
  <c r="BG166" i="6"/>
  <c r="BE166" i="6"/>
  <c r="X166" i="6"/>
  <c r="V166" i="6"/>
  <c r="T166" i="6"/>
  <c r="P166" i="6"/>
  <c r="BI165" i="6"/>
  <c r="BH165" i="6"/>
  <c r="BG165" i="6"/>
  <c r="BE165" i="6"/>
  <c r="X165" i="6"/>
  <c r="V165" i="6"/>
  <c r="T165" i="6"/>
  <c r="P165" i="6"/>
  <c r="K165" i="6" s="1"/>
  <c r="BF165" i="6" s="1"/>
  <c r="BI163" i="6"/>
  <c r="BH163" i="6"/>
  <c r="BG163" i="6"/>
  <c r="BE163" i="6"/>
  <c r="X163" i="6"/>
  <c r="V163" i="6"/>
  <c r="T163" i="6"/>
  <c r="P163" i="6"/>
  <c r="BK163" i="6" s="1"/>
  <c r="BI161" i="6"/>
  <c r="BH161" i="6"/>
  <c r="BG161" i="6"/>
  <c r="BE161" i="6"/>
  <c r="X161" i="6"/>
  <c r="V161" i="6"/>
  <c r="T161" i="6"/>
  <c r="P161" i="6"/>
  <c r="K161" i="6" s="1"/>
  <c r="BF161" i="6" s="1"/>
  <c r="BI159" i="6"/>
  <c r="BH159" i="6"/>
  <c r="BG159" i="6"/>
  <c r="BE159" i="6"/>
  <c r="X159" i="6"/>
  <c r="V159" i="6"/>
  <c r="T159" i="6"/>
  <c r="P159" i="6"/>
  <c r="K159" i="6" s="1"/>
  <c r="BF159" i="6" s="1"/>
  <c r="BI158" i="6"/>
  <c r="BH158" i="6"/>
  <c r="BG158" i="6"/>
  <c r="BE158" i="6"/>
  <c r="X158" i="6"/>
  <c r="V158" i="6"/>
  <c r="T158" i="6"/>
  <c r="P158" i="6"/>
  <c r="BI156" i="6"/>
  <c r="BH156" i="6"/>
  <c r="BG156" i="6"/>
  <c r="BE156" i="6"/>
  <c r="X156" i="6"/>
  <c r="V156" i="6"/>
  <c r="T156" i="6"/>
  <c r="P156" i="6"/>
  <c r="BK156" i="6" s="1"/>
  <c r="BI155" i="6"/>
  <c r="BH155" i="6"/>
  <c r="BG155" i="6"/>
  <c r="BE155" i="6"/>
  <c r="X155" i="6"/>
  <c r="V155" i="6"/>
  <c r="T155" i="6"/>
  <c r="P155" i="6"/>
  <c r="BI154" i="6"/>
  <c r="BH154" i="6"/>
  <c r="BG154" i="6"/>
  <c r="BE154" i="6"/>
  <c r="X154" i="6"/>
  <c r="V154" i="6"/>
  <c r="T154" i="6"/>
  <c r="P154" i="6"/>
  <c r="K154" i="6" s="1"/>
  <c r="BF154" i="6" s="1"/>
  <c r="BI151" i="6"/>
  <c r="BH151" i="6"/>
  <c r="BG151" i="6"/>
  <c r="BE151" i="6"/>
  <c r="X151" i="6"/>
  <c r="X150" i="6" s="1"/>
  <c r="V151" i="6"/>
  <c r="V150" i="6" s="1"/>
  <c r="T151" i="6"/>
  <c r="T150" i="6"/>
  <c r="P151" i="6"/>
  <c r="BK151" i="6" s="1"/>
  <c r="BI149" i="6"/>
  <c r="BH149" i="6"/>
  <c r="BG149" i="6"/>
  <c r="BE149" i="6"/>
  <c r="X149" i="6"/>
  <c r="V149" i="6"/>
  <c r="T149" i="6"/>
  <c r="P149" i="6"/>
  <c r="K149" i="6" s="1"/>
  <c r="BF149" i="6" s="1"/>
  <c r="BI148" i="6"/>
  <c r="BH148" i="6"/>
  <c r="BG148" i="6"/>
  <c r="BE148" i="6"/>
  <c r="X148" i="6"/>
  <c r="V148" i="6"/>
  <c r="T148" i="6"/>
  <c r="P148" i="6"/>
  <c r="BI147" i="6"/>
  <c r="BH147" i="6"/>
  <c r="BG147" i="6"/>
  <c r="BE147" i="6"/>
  <c r="X147" i="6"/>
  <c r="V147" i="6"/>
  <c r="T147" i="6"/>
  <c r="P147" i="6"/>
  <c r="K147" i="6" s="1"/>
  <c r="BF147" i="6" s="1"/>
  <c r="BI146" i="6"/>
  <c r="BH146" i="6"/>
  <c r="BG146" i="6"/>
  <c r="BE146" i="6"/>
  <c r="X146" i="6"/>
  <c r="V146" i="6"/>
  <c r="T146" i="6"/>
  <c r="P146" i="6"/>
  <c r="BK146" i="6" s="1"/>
  <c r="BI145" i="6"/>
  <c r="BH145" i="6"/>
  <c r="BG145" i="6"/>
  <c r="BE145" i="6"/>
  <c r="X145" i="6"/>
  <c r="V145" i="6"/>
  <c r="T145" i="6"/>
  <c r="P145" i="6"/>
  <c r="K145" i="6" s="1"/>
  <c r="BF145" i="6" s="1"/>
  <c r="BI142" i="6"/>
  <c r="BH142" i="6"/>
  <c r="BG142" i="6"/>
  <c r="BE142" i="6"/>
  <c r="X142" i="6"/>
  <c r="X141" i="6" s="1"/>
  <c r="V142" i="6"/>
  <c r="V141" i="6" s="1"/>
  <c r="T142" i="6"/>
  <c r="T141" i="6"/>
  <c r="P142" i="6"/>
  <c r="BI140" i="6"/>
  <c r="BH140" i="6"/>
  <c r="BG140" i="6"/>
  <c r="BE140" i="6"/>
  <c r="X140" i="6"/>
  <c r="X139" i="6" s="1"/>
  <c r="V140" i="6"/>
  <c r="V139" i="6" s="1"/>
  <c r="T140" i="6"/>
  <c r="T139" i="6" s="1"/>
  <c r="P140" i="6"/>
  <c r="BI138" i="6"/>
  <c r="BH138" i="6"/>
  <c r="BG138" i="6"/>
  <c r="BE138" i="6"/>
  <c r="X138" i="6"/>
  <c r="X137" i="6" s="1"/>
  <c r="V138" i="6"/>
  <c r="V137" i="6"/>
  <c r="T138" i="6"/>
  <c r="T137" i="6"/>
  <c r="P138" i="6"/>
  <c r="BI136" i="6"/>
  <c r="BH136" i="6"/>
  <c r="BG136" i="6"/>
  <c r="BE136" i="6"/>
  <c r="X136" i="6"/>
  <c r="V136" i="6"/>
  <c r="T136" i="6"/>
  <c r="P136" i="6"/>
  <c r="BI135" i="6"/>
  <c r="BH135" i="6"/>
  <c r="BG135" i="6"/>
  <c r="BE135" i="6"/>
  <c r="X135" i="6"/>
  <c r="V135" i="6"/>
  <c r="T135" i="6"/>
  <c r="P135" i="6"/>
  <c r="K135" i="6" s="1"/>
  <c r="BF135" i="6" s="1"/>
  <c r="BI134" i="6"/>
  <c r="BH134" i="6"/>
  <c r="BG134" i="6"/>
  <c r="BE134" i="6"/>
  <c r="X134" i="6"/>
  <c r="V134" i="6"/>
  <c r="T134" i="6"/>
  <c r="P134" i="6"/>
  <c r="K134" i="6" s="1"/>
  <c r="BF134" i="6" s="1"/>
  <c r="BI133" i="6"/>
  <c r="BH133" i="6"/>
  <c r="BG133" i="6"/>
  <c r="BE133" i="6"/>
  <c r="X133" i="6"/>
  <c r="V133" i="6"/>
  <c r="T133" i="6"/>
  <c r="P133" i="6"/>
  <c r="J127" i="6"/>
  <c r="J126" i="6"/>
  <c r="F126" i="6"/>
  <c r="F124" i="6"/>
  <c r="E122" i="6"/>
  <c r="J92" i="6"/>
  <c r="J91" i="6"/>
  <c r="F91" i="6"/>
  <c r="F89" i="6"/>
  <c r="E87" i="6"/>
  <c r="J18" i="6"/>
  <c r="E18" i="6"/>
  <c r="F92" i="6" s="1"/>
  <c r="J17" i="6"/>
  <c r="J12" i="6"/>
  <c r="J124" i="6" s="1"/>
  <c r="E7" i="6"/>
  <c r="E120" i="6" s="1"/>
  <c r="K39" i="5"/>
  <c r="K38" i="5"/>
  <c r="BA98" i="1" s="1"/>
  <c r="K37" i="5"/>
  <c r="AZ98" i="1" s="1"/>
  <c r="BI155" i="5"/>
  <c r="BH155" i="5"/>
  <c r="BG155" i="5"/>
  <c r="BE155" i="5"/>
  <c r="X155" i="5"/>
  <c r="X154" i="5" s="1"/>
  <c r="X153" i="5" s="1"/>
  <c r="V155" i="5"/>
  <c r="V154" i="5" s="1"/>
  <c r="V153" i="5" s="1"/>
  <c r="T155" i="5"/>
  <c r="T154" i="5"/>
  <c r="T153" i="5" s="1"/>
  <c r="P155" i="5"/>
  <c r="BI152" i="5"/>
  <c r="BH152" i="5"/>
  <c r="BG152" i="5"/>
  <c r="BE152" i="5"/>
  <c r="X152" i="5"/>
  <c r="V152" i="5"/>
  <c r="T152" i="5"/>
  <c r="P152" i="5"/>
  <c r="K152" i="5" s="1"/>
  <c r="BF152" i="5" s="1"/>
  <c r="BI151" i="5"/>
  <c r="BH151" i="5"/>
  <c r="BG151" i="5"/>
  <c r="BE151" i="5"/>
  <c r="X151" i="5"/>
  <c r="V151" i="5"/>
  <c r="T151" i="5"/>
  <c r="P151" i="5"/>
  <c r="K151" i="5" s="1"/>
  <c r="BF151" i="5" s="1"/>
  <c r="BI150" i="5"/>
  <c r="BH150" i="5"/>
  <c r="BG150" i="5"/>
  <c r="BE150" i="5"/>
  <c r="X150" i="5"/>
  <c r="V150" i="5"/>
  <c r="T150" i="5"/>
  <c r="P150" i="5"/>
  <c r="BI149" i="5"/>
  <c r="BH149" i="5"/>
  <c r="BG149" i="5"/>
  <c r="BE149" i="5"/>
  <c r="X149" i="5"/>
  <c r="V149" i="5"/>
  <c r="T149" i="5"/>
  <c r="P149" i="5"/>
  <c r="BK149" i="5" s="1"/>
  <c r="BI148" i="5"/>
  <c r="BH148" i="5"/>
  <c r="BG148" i="5"/>
  <c r="BE148" i="5"/>
  <c r="X148" i="5"/>
  <c r="V148" i="5"/>
  <c r="T148" i="5"/>
  <c r="P148" i="5"/>
  <c r="K148" i="5" s="1"/>
  <c r="BF148" i="5" s="1"/>
  <c r="BI147" i="5"/>
  <c r="BH147" i="5"/>
  <c r="BG147" i="5"/>
  <c r="BE147" i="5"/>
  <c r="X147" i="5"/>
  <c r="V147" i="5"/>
  <c r="T147" i="5"/>
  <c r="P147" i="5"/>
  <c r="BK147" i="5" s="1"/>
  <c r="BI146" i="5"/>
  <c r="BH146" i="5"/>
  <c r="BG146" i="5"/>
  <c r="BE146" i="5"/>
  <c r="X146" i="5"/>
  <c r="V146" i="5"/>
  <c r="T146" i="5"/>
  <c r="P146" i="5"/>
  <c r="BK146" i="5" s="1"/>
  <c r="BI145" i="5"/>
  <c r="BH145" i="5"/>
  <c r="BG145" i="5"/>
  <c r="BE145" i="5"/>
  <c r="X145" i="5"/>
  <c r="V145" i="5"/>
  <c r="T145" i="5"/>
  <c r="P145" i="5"/>
  <c r="K145" i="5" s="1"/>
  <c r="BF145" i="5" s="1"/>
  <c r="BI144" i="5"/>
  <c r="BH144" i="5"/>
  <c r="BG144" i="5"/>
  <c r="BE144" i="5"/>
  <c r="X144" i="5"/>
  <c r="V144" i="5"/>
  <c r="T144" i="5"/>
  <c r="P144" i="5"/>
  <c r="BI143" i="5"/>
  <c r="BH143" i="5"/>
  <c r="BG143" i="5"/>
  <c r="BE143" i="5"/>
  <c r="X143" i="5"/>
  <c r="V143" i="5"/>
  <c r="T143" i="5"/>
  <c r="P143" i="5"/>
  <c r="BI142" i="5"/>
  <c r="BH142" i="5"/>
  <c r="BG142" i="5"/>
  <c r="BE142" i="5"/>
  <c r="X142" i="5"/>
  <c r="V142" i="5"/>
  <c r="T142" i="5"/>
  <c r="P142" i="5"/>
  <c r="K142" i="5" s="1"/>
  <c r="BF142" i="5" s="1"/>
  <c r="BI141" i="5"/>
  <c r="BH141" i="5"/>
  <c r="BG141" i="5"/>
  <c r="BE141" i="5"/>
  <c r="X141" i="5"/>
  <c r="V141" i="5"/>
  <c r="T141" i="5"/>
  <c r="P141" i="5"/>
  <c r="BK141" i="5" s="1"/>
  <c r="BI140" i="5"/>
  <c r="BH140" i="5"/>
  <c r="BG140" i="5"/>
  <c r="BE140" i="5"/>
  <c r="X140" i="5"/>
  <c r="V140" i="5"/>
  <c r="T140" i="5"/>
  <c r="P140" i="5"/>
  <c r="BI139" i="5"/>
  <c r="BH139" i="5"/>
  <c r="BG139" i="5"/>
  <c r="BE139" i="5"/>
  <c r="X139" i="5"/>
  <c r="V139" i="5"/>
  <c r="T139" i="5"/>
  <c r="P139" i="5"/>
  <c r="K139" i="5" s="1"/>
  <c r="BF139" i="5" s="1"/>
  <c r="BI138" i="5"/>
  <c r="BH138" i="5"/>
  <c r="BG138" i="5"/>
  <c r="BE138" i="5"/>
  <c r="X138" i="5"/>
  <c r="V138" i="5"/>
  <c r="T138" i="5"/>
  <c r="P138" i="5"/>
  <c r="BI137" i="5"/>
  <c r="BH137" i="5"/>
  <c r="BG137" i="5"/>
  <c r="BE137" i="5"/>
  <c r="X137" i="5"/>
  <c r="V137" i="5"/>
  <c r="T137" i="5"/>
  <c r="P137" i="5"/>
  <c r="BI136" i="5"/>
  <c r="BH136" i="5"/>
  <c r="BG136" i="5"/>
  <c r="BE136" i="5"/>
  <c r="X136" i="5"/>
  <c r="V136" i="5"/>
  <c r="T136" i="5"/>
  <c r="P136" i="5"/>
  <c r="BI135" i="5"/>
  <c r="BH135" i="5"/>
  <c r="BG135" i="5"/>
  <c r="BE135" i="5"/>
  <c r="X135" i="5"/>
  <c r="V135" i="5"/>
  <c r="T135" i="5"/>
  <c r="P135" i="5"/>
  <c r="BI134" i="5"/>
  <c r="BH134" i="5"/>
  <c r="BG134" i="5"/>
  <c r="BE134" i="5"/>
  <c r="X134" i="5"/>
  <c r="V134" i="5"/>
  <c r="T134" i="5"/>
  <c r="P134" i="5"/>
  <c r="BI133" i="5"/>
  <c r="BH133" i="5"/>
  <c r="BG133" i="5"/>
  <c r="BE133" i="5"/>
  <c r="X133" i="5"/>
  <c r="V133" i="5"/>
  <c r="T133" i="5"/>
  <c r="P133" i="5"/>
  <c r="K133" i="5" s="1"/>
  <c r="BF133" i="5" s="1"/>
  <c r="BI132" i="5"/>
  <c r="BH132" i="5"/>
  <c r="BG132" i="5"/>
  <c r="BE132" i="5"/>
  <c r="X132" i="5"/>
  <c r="V132" i="5"/>
  <c r="T132" i="5"/>
  <c r="P132" i="5"/>
  <c r="BI131" i="5"/>
  <c r="BH131" i="5"/>
  <c r="BG131" i="5"/>
  <c r="BE131" i="5"/>
  <c r="X131" i="5"/>
  <c r="V131" i="5"/>
  <c r="T131" i="5"/>
  <c r="P131" i="5"/>
  <c r="BI130" i="5"/>
  <c r="BH130" i="5"/>
  <c r="BG130" i="5"/>
  <c r="BE130" i="5"/>
  <c r="X130" i="5"/>
  <c r="V130" i="5"/>
  <c r="T130" i="5"/>
  <c r="P130" i="5"/>
  <c r="BK130" i="5" s="1"/>
  <c r="BI129" i="5"/>
  <c r="BH129" i="5"/>
  <c r="BG129" i="5"/>
  <c r="BE129" i="5"/>
  <c r="X129" i="5"/>
  <c r="V129" i="5"/>
  <c r="T129" i="5"/>
  <c r="P129" i="5"/>
  <c r="BI128" i="5"/>
  <c r="BH128" i="5"/>
  <c r="BG128" i="5"/>
  <c r="BE128" i="5"/>
  <c r="X128" i="5"/>
  <c r="V128" i="5"/>
  <c r="T128" i="5"/>
  <c r="P128" i="5"/>
  <c r="BI127" i="5"/>
  <c r="BH127" i="5"/>
  <c r="BG127" i="5"/>
  <c r="BE127" i="5"/>
  <c r="X127" i="5"/>
  <c r="V127" i="5"/>
  <c r="T127" i="5"/>
  <c r="P127" i="5"/>
  <c r="BI126" i="5"/>
  <c r="BH126" i="5"/>
  <c r="BG126" i="5"/>
  <c r="BE126" i="5"/>
  <c r="X126" i="5"/>
  <c r="V126" i="5"/>
  <c r="T126" i="5"/>
  <c r="P126" i="5"/>
  <c r="K126" i="5" s="1"/>
  <c r="BF126" i="5" s="1"/>
  <c r="BI125" i="5"/>
  <c r="BH125" i="5"/>
  <c r="BG125" i="5"/>
  <c r="BE125" i="5"/>
  <c r="X125" i="5"/>
  <c r="V125" i="5"/>
  <c r="T125" i="5"/>
  <c r="P125" i="5"/>
  <c r="BI124" i="5"/>
  <c r="BH124" i="5"/>
  <c r="BG124" i="5"/>
  <c r="BE124" i="5"/>
  <c r="X124" i="5"/>
  <c r="V124" i="5"/>
  <c r="T124" i="5"/>
  <c r="P124" i="5"/>
  <c r="K124" i="5" s="1"/>
  <c r="BF124" i="5" s="1"/>
  <c r="BI123" i="5"/>
  <c r="BH123" i="5"/>
  <c r="BG123" i="5"/>
  <c r="BE123" i="5"/>
  <c r="X123" i="5"/>
  <c r="V123" i="5"/>
  <c r="T123" i="5"/>
  <c r="P123" i="5"/>
  <c r="BI122" i="5"/>
  <c r="BH122" i="5"/>
  <c r="BG122" i="5"/>
  <c r="BE122" i="5"/>
  <c r="X122" i="5"/>
  <c r="V122" i="5"/>
  <c r="T122" i="5"/>
  <c r="P122" i="5"/>
  <c r="BI121" i="5"/>
  <c r="BH121" i="5"/>
  <c r="BG121" i="5"/>
  <c r="BE121" i="5"/>
  <c r="X121" i="5"/>
  <c r="V121" i="5"/>
  <c r="T121" i="5"/>
  <c r="P121" i="5"/>
  <c r="F115" i="5"/>
  <c r="F113" i="5"/>
  <c r="E111" i="5"/>
  <c r="F91" i="5"/>
  <c r="F89" i="5"/>
  <c r="E87" i="5"/>
  <c r="J24" i="5"/>
  <c r="E24" i="5"/>
  <c r="J92" i="5" s="1"/>
  <c r="J23" i="5"/>
  <c r="J21" i="5"/>
  <c r="E21" i="5"/>
  <c r="J91" i="5" s="1"/>
  <c r="J20" i="5"/>
  <c r="J18" i="5"/>
  <c r="E18" i="5"/>
  <c r="F92" i="5"/>
  <c r="J17" i="5"/>
  <c r="J12" i="5"/>
  <c r="J113" i="5" s="1"/>
  <c r="E7" i="5"/>
  <c r="E109" i="5" s="1"/>
  <c r="BA97" i="1"/>
  <c r="AZ97" i="1"/>
  <c r="K122" i="3"/>
  <c r="K39" i="3"/>
  <c r="K38" i="3"/>
  <c r="BA96" i="1" s="1"/>
  <c r="K37" i="3"/>
  <c r="AZ96" i="1" s="1"/>
  <c r="BI275" i="3"/>
  <c r="BH275" i="3"/>
  <c r="BG275" i="3"/>
  <c r="BE275" i="3"/>
  <c r="X275" i="3"/>
  <c r="V275" i="3"/>
  <c r="T275" i="3"/>
  <c r="P275" i="3"/>
  <c r="K275" i="3" s="1"/>
  <c r="BF275" i="3" s="1"/>
  <c r="BI274" i="3"/>
  <c r="BH274" i="3"/>
  <c r="BG274" i="3"/>
  <c r="BE274" i="3"/>
  <c r="X274" i="3"/>
  <c r="V274" i="3"/>
  <c r="T274" i="3"/>
  <c r="P274" i="3"/>
  <c r="BI273" i="3"/>
  <c r="BH273" i="3"/>
  <c r="BG273" i="3"/>
  <c r="BE273" i="3"/>
  <c r="X273" i="3"/>
  <c r="V273" i="3"/>
  <c r="T273" i="3"/>
  <c r="P273" i="3"/>
  <c r="K273" i="3" s="1"/>
  <c r="BF273" i="3" s="1"/>
  <c r="BI271" i="3"/>
  <c r="BH271" i="3"/>
  <c r="BG271" i="3"/>
  <c r="BE271" i="3"/>
  <c r="X271" i="3"/>
  <c r="V271" i="3"/>
  <c r="T271" i="3"/>
  <c r="P271" i="3"/>
  <c r="BI270" i="3"/>
  <c r="BH270" i="3"/>
  <c r="BG270" i="3"/>
  <c r="BE270" i="3"/>
  <c r="X270" i="3"/>
  <c r="V270" i="3"/>
  <c r="T270" i="3"/>
  <c r="P270" i="3"/>
  <c r="BI269" i="3"/>
  <c r="BH269" i="3"/>
  <c r="BG269" i="3"/>
  <c r="BE269" i="3"/>
  <c r="X269" i="3"/>
  <c r="V269" i="3"/>
  <c r="T269" i="3"/>
  <c r="P269" i="3"/>
  <c r="BK269" i="3" s="1"/>
  <c r="BI268" i="3"/>
  <c r="BH268" i="3"/>
  <c r="BG268" i="3"/>
  <c r="BE268" i="3"/>
  <c r="X268" i="3"/>
  <c r="V268" i="3"/>
  <c r="T268" i="3"/>
  <c r="P268" i="3"/>
  <c r="BI267" i="3"/>
  <c r="BH267" i="3"/>
  <c r="BG267" i="3"/>
  <c r="BE267" i="3"/>
  <c r="X267" i="3"/>
  <c r="V267" i="3"/>
  <c r="T267" i="3"/>
  <c r="P267" i="3"/>
  <c r="BK267" i="3" s="1"/>
  <c r="BI266" i="3"/>
  <c r="BH266" i="3"/>
  <c r="BG266" i="3"/>
  <c r="BE266" i="3"/>
  <c r="X266" i="3"/>
  <c r="V266" i="3"/>
  <c r="T266" i="3"/>
  <c r="P266" i="3"/>
  <c r="BK266" i="3" s="1"/>
  <c r="BI265" i="3"/>
  <c r="BH265" i="3"/>
  <c r="BG265" i="3"/>
  <c r="BE265" i="3"/>
  <c r="X265" i="3"/>
  <c r="V265" i="3"/>
  <c r="T265" i="3"/>
  <c r="P265" i="3"/>
  <c r="BI264" i="3"/>
  <c r="BH264" i="3"/>
  <c r="BG264" i="3"/>
  <c r="BE264" i="3"/>
  <c r="X264" i="3"/>
  <c r="V264" i="3"/>
  <c r="T264" i="3"/>
  <c r="P264" i="3"/>
  <c r="K264" i="3" s="1"/>
  <c r="BF264" i="3" s="1"/>
  <c r="BI263" i="3"/>
  <c r="BH263" i="3"/>
  <c r="BG263" i="3"/>
  <c r="BE263" i="3"/>
  <c r="X263" i="3"/>
  <c r="V263" i="3"/>
  <c r="T263" i="3"/>
  <c r="P263" i="3"/>
  <c r="BK263" i="3" s="1"/>
  <c r="BI262" i="3"/>
  <c r="BH262" i="3"/>
  <c r="BG262" i="3"/>
  <c r="BE262" i="3"/>
  <c r="X262" i="3"/>
  <c r="V262" i="3"/>
  <c r="T262" i="3"/>
  <c r="P262" i="3"/>
  <c r="BI261" i="3"/>
  <c r="BH261" i="3"/>
  <c r="BG261" i="3"/>
  <c r="BE261" i="3"/>
  <c r="X261" i="3"/>
  <c r="V261" i="3"/>
  <c r="T261" i="3"/>
  <c r="P261" i="3"/>
  <c r="BI260" i="3"/>
  <c r="BH260" i="3"/>
  <c r="BG260" i="3"/>
  <c r="BE260" i="3"/>
  <c r="X260" i="3"/>
  <c r="V260" i="3"/>
  <c r="T260" i="3"/>
  <c r="P260" i="3"/>
  <c r="BI259" i="3"/>
  <c r="BH259" i="3"/>
  <c r="BG259" i="3"/>
  <c r="BE259" i="3"/>
  <c r="X259" i="3"/>
  <c r="V259" i="3"/>
  <c r="T259" i="3"/>
  <c r="P259" i="3"/>
  <c r="K259" i="3" s="1"/>
  <c r="BF259" i="3" s="1"/>
  <c r="BI258" i="3"/>
  <c r="BH258" i="3"/>
  <c r="BG258" i="3"/>
  <c r="BE258" i="3"/>
  <c r="X258" i="3"/>
  <c r="V258" i="3"/>
  <c r="T258" i="3"/>
  <c r="P258" i="3"/>
  <c r="BI257" i="3"/>
  <c r="BH257" i="3"/>
  <c r="BG257" i="3"/>
  <c r="BE257" i="3"/>
  <c r="X257" i="3"/>
  <c r="V257" i="3"/>
  <c r="T257" i="3"/>
  <c r="P257" i="3"/>
  <c r="BK257" i="3" s="1"/>
  <c r="BI256" i="3"/>
  <c r="BH256" i="3"/>
  <c r="BG256" i="3"/>
  <c r="BE256" i="3"/>
  <c r="X256" i="3"/>
  <c r="V256" i="3"/>
  <c r="T256" i="3"/>
  <c r="P256" i="3"/>
  <c r="BI255" i="3"/>
  <c r="BH255" i="3"/>
  <c r="BG255" i="3"/>
  <c r="BE255" i="3"/>
  <c r="X255" i="3"/>
  <c r="V255" i="3"/>
  <c r="T255" i="3"/>
  <c r="P255" i="3"/>
  <c r="BI254" i="3"/>
  <c r="BH254" i="3"/>
  <c r="BG254" i="3"/>
  <c r="BE254" i="3"/>
  <c r="X254" i="3"/>
  <c r="V254" i="3"/>
  <c r="T254" i="3"/>
  <c r="P254" i="3"/>
  <c r="K254" i="3" s="1"/>
  <c r="BF254" i="3" s="1"/>
  <c r="BI253" i="3"/>
  <c r="BH253" i="3"/>
  <c r="BG253" i="3"/>
  <c r="BE253" i="3"/>
  <c r="X253" i="3"/>
  <c r="V253" i="3"/>
  <c r="T253" i="3"/>
  <c r="P253" i="3"/>
  <c r="BK253" i="3" s="1"/>
  <c r="BI251" i="3"/>
  <c r="BH251" i="3"/>
  <c r="BG251" i="3"/>
  <c r="BE251" i="3"/>
  <c r="X251" i="3"/>
  <c r="V251" i="3"/>
  <c r="T251" i="3"/>
  <c r="P251" i="3"/>
  <c r="BI250" i="3"/>
  <c r="BH250" i="3"/>
  <c r="BG250" i="3"/>
  <c r="BE250" i="3"/>
  <c r="X250" i="3"/>
  <c r="V250" i="3"/>
  <c r="T250" i="3"/>
  <c r="P250" i="3"/>
  <c r="BI249" i="3"/>
  <c r="BH249" i="3"/>
  <c r="BG249" i="3"/>
  <c r="BE249" i="3"/>
  <c r="X249" i="3"/>
  <c r="V249" i="3"/>
  <c r="T249" i="3"/>
  <c r="P249" i="3"/>
  <c r="BI248" i="3"/>
  <c r="BH248" i="3"/>
  <c r="BG248" i="3"/>
  <c r="BE248" i="3"/>
  <c r="X248" i="3"/>
  <c r="V248" i="3"/>
  <c r="T248" i="3"/>
  <c r="P248" i="3"/>
  <c r="BI247" i="3"/>
  <c r="BH247" i="3"/>
  <c r="BG247" i="3"/>
  <c r="BE247" i="3"/>
  <c r="X247" i="3"/>
  <c r="V247" i="3"/>
  <c r="T247" i="3"/>
  <c r="P247" i="3"/>
  <c r="BK247" i="3" s="1"/>
  <c r="BI246" i="3"/>
  <c r="BH246" i="3"/>
  <c r="BG246" i="3"/>
  <c r="BE246" i="3"/>
  <c r="X246" i="3"/>
  <c r="V246" i="3"/>
  <c r="T246" i="3"/>
  <c r="P246" i="3"/>
  <c r="BI245" i="3"/>
  <c r="BH245" i="3"/>
  <c r="BG245" i="3"/>
  <c r="BE245" i="3"/>
  <c r="X245" i="3"/>
  <c r="V245" i="3"/>
  <c r="T245" i="3"/>
  <c r="P245" i="3"/>
  <c r="BI244" i="3"/>
  <c r="BH244" i="3"/>
  <c r="BG244" i="3"/>
  <c r="BE244" i="3"/>
  <c r="X244" i="3"/>
  <c r="V244" i="3"/>
  <c r="T244" i="3"/>
  <c r="P244" i="3"/>
  <c r="BK244" i="3" s="1"/>
  <c r="BI243" i="3"/>
  <c r="BH243" i="3"/>
  <c r="BG243" i="3"/>
  <c r="BE243" i="3"/>
  <c r="X243" i="3"/>
  <c r="V243" i="3"/>
  <c r="T243" i="3"/>
  <c r="P243" i="3"/>
  <c r="K243" i="3" s="1"/>
  <c r="BI242" i="3"/>
  <c r="BH242" i="3"/>
  <c r="BG242" i="3"/>
  <c r="BE242" i="3"/>
  <c r="X242" i="3"/>
  <c r="V242" i="3"/>
  <c r="T242" i="3"/>
  <c r="P242" i="3"/>
  <c r="BI241" i="3"/>
  <c r="BH241" i="3"/>
  <c r="BG241" i="3"/>
  <c r="BE241" i="3"/>
  <c r="X241" i="3"/>
  <c r="V241" i="3"/>
  <c r="T241" i="3"/>
  <c r="P241" i="3"/>
  <c r="K241" i="3" s="1"/>
  <c r="BF241" i="3" s="1"/>
  <c r="BI240" i="3"/>
  <c r="BH240" i="3"/>
  <c r="BG240" i="3"/>
  <c r="BE240" i="3"/>
  <c r="X240" i="3"/>
  <c r="V240" i="3"/>
  <c r="T240" i="3"/>
  <c r="P240" i="3"/>
  <c r="K240" i="3" s="1"/>
  <c r="BF240" i="3" s="1"/>
  <c r="BI239" i="3"/>
  <c r="BH239" i="3"/>
  <c r="BG239" i="3"/>
  <c r="BE239" i="3"/>
  <c r="X239" i="3"/>
  <c r="V239" i="3"/>
  <c r="T239" i="3"/>
  <c r="P239" i="3"/>
  <c r="BI238" i="3"/>
  <c r="BH238" i="3"/>
  <c r="BG238" i="3"/>
  <c r="BE238" i="3"/>
  <c r="X238" i="3"/>
  <c r="V238" i="3"/>
  <c r="T238" i="3"/>
  <c r="P238" i="3"/>
  <c r="K238" i="3" s="1"/>
  <c r="BF238" i="3" s="1"/>
  <c r="BI237" i="3"/>
  <c r="BH237" i="3"/>
  <c r="BG237" i="3"/>
  <c r="BE237" i="3"/>
  <c r="X237" i="3"/>
  <c r="V237" i="3"/>
  <c r="T237" i="3"/>
  <c r="P237" i="3"/>
  <c r="K237" i="3" s="1"/>
  <c r="BF237" i="3" s="1"/>
  <c r="BI236" i="3"/>
  <c r="BH236" i="3"/>
  <c r="BG236" i="3"/>
  <c r="BE236" i="3"/>
  <c r="X236" i="3"/>
  <c r="V236" i="3"/>
  <c r="T236" i="3"/>
  <c r="P236" i="3"/>
  <c r="BI235" i="3"/>
  <c r="BH235" i="3"/>
  <c r="BG235" i="3"/>
  <c r="BE235" i="3"/>
  <c r="X235" i="3"/>
  <c r="V235" i="3"/>
  <c r="T235" i="3"/>
  <c r="P235" i="3"/>
  <c r="K235" i="3" s="1"/>
  <c r="BF235" i="3" s="1"/>
  <c r="BI234" i="3"/>
  <c r="BH234" i="3"/>
  <c r="BG234" i="3"/>
  <c r="BE234" i="3"/>
  <c r="X234" i="3"/>
  <c r="V234" i="3"/>
  <c r="T234" i="3"/>
  <c r="P234" i="3"/>
  <c r="K234" i="3" s="1"/>
  <c r="BF234" i="3" s="1"/>
  <c r="BI233" i="3"/>
  <c r="BH233" i="3"/>
  <c r="BG233" i="3"/>
  <c r="BE233" i="3"/>
  <c r="X233" i="3"/>
  <c r="V233" i="3"/>
  <c r="T233" i="3"/>
  <c r="P233" i="3"/>
  <c r="BI232" i="3"/>
  <c r="BH232" i="3"/>
  <c r="BG232" i="3"/>
  <c r="BE232" i="3"/>
  <c r="X232" i="3"/>
  <c r="V232" i="3"/>
  <c r="T232" i="3"/>
  <c r="P232" i="3"/>
  <c r="BK232" i="3" s="1"/>
  <c r="BI231" i="3"/>
  <c r="BH231" i="3"/>
  <c r="BG231" i="3"/>
  <c r="BE231" i="3"/>
  <c r="X231" i="3"/>
  <c r="V231" i="3"/>
  <c r="T231" i="3"/>
  <c r="P231" i="3"/>
  <c r="BI230" i="3"/>
  <c r="BH230" i="3"/>
  <c r="BG230" i="3"/>
  <c r="BE230" i="3"/>
  <c r="X230" i="3"/>
  <c r="V230" i="3"/>
  <c r="T230" i="3"/>
  <c r="P230" i="3"/>
  <c r="BI229" i="3"/>
  <c r="BH229" i="3"/>
  <c r="BG229" i="3"/>
  <c r="BE229" i="3"/>
  <c r="X229" i="3"/>
  <c r="V229" i="3"/>
  <c r="T229" i="3"/>
  <c r="P229" i="3"/>
  <c r="BK229" i="3" s="1"/>
  <c r="BI228" i="3"/>
  <c r="BH228" i="3"/>
  <c r="BG228" i="3"/>
  <c r="BE228" i="3"/>
  <c r="X228" i="3"/>
  <c r="V228" i="3"/>
  <c r="T228" i="3"/>
  <c r="P228" i="3"/>
  <c r="K228" i="3" s="1"/>
  <c r="BF228" i="3" s="1"/>
  <c r="BI227" i="3"/>
  <c r="BH227" i="3"/>
  <c r="BG227" i="3"/>
  <c r="BE227" i="3"/>
  <c r="X227" i="3"/>
  <c r="V227" i="3"/>
  <c r="T227" i="3"/>
  <c r="P227" i="3"/>
  <c r="BI226" i="3"/>
  <c r="BH226" i="3"/>
  <c r="BG226" i="3"/>
  <c r="BE226" i="3"/>
  <c r="X226" i="3"/>
  <c r="V226" i="3"/>
  <c r="T226" i="3"/>
  <c r="P226" i="3"/>
  <c r="K226" i="3" s="1"/>
  <c r="BF226" i="3" s="1"/>
  <c r="BI225" i="3"/>
  <c r="BH225" i="3"/>
  <c r="BG225" i="3"/>
  <c r="BE225" i="3"/>
  <c r="X225" i="3"/>
  <c r="V225" i="3"/>
  <c r="T225" i="3"/>
  <c r="P225" i="3"/>
  <c r="K225" i="3" s="1"/>
  <c r="BF225" i="3" s="1"/>
  <c r="BI224" i="3"/>
  <c r="BH224" i="3"/>
  <c r="BG224" i="3"/>
  <c r="BE224" i="3"/>
  <c r="X224" i="3"/>
  <c r="V224" i="3"/>
  <c r="T224" i="3"/>
  <c r="P224" i="3"/>
  <c r="BI223" i="3"/>
  <c r="BH223" i="3"/>
  <c r="BG223" i="3"/>
  <c r="BE223" i="3"/>
  <c r="X223" i="3"/>
  <c r="V223" i="3"/>
  <c r="T223" i="3"/>
  <c r="P223" i="3"/>
  <c r="K223" i="3" s="1"/>
  <c r="BF223" i="3" s="1"/>
  <c r="BI222" i="3"/>
  <c r="BH222" i="3"/>
  <c r="BG222" i="3"/>
  <c r="BE222" i="3"/>
  <c r="X222" i="3"/>
  <c r="V222" i="3"/>
  <c r="T222" i="3"/>
  <c r="P222" i="3"/>
  <c r="BK222" i="3" s="1"/>
  <c r="BI221" i="3"/>
  <c r="BH221" i="3"/>
  <c r="BG221" i="3"/>
  <c r="BE221" i="3"/>
  <c r="X221" i="3"/>
  <c r="V221" i="3"/>
  <c r="T221" i="3"/>
  <c r="P221" i="3"/>
  <c r="BI220" i="3"/>
  <c r="BH220" i="3"/>
  <c r="BG220" i="3"/>
  <c r="BE220" i="3"/>
  <c r="X220" i="3"/>
  <c r="V220" i="3"/>
  <c r="T220" i="3"/>
  <c r="P220" i="3"/>
  <c r="K220" i="3" s="1"/>
  <c r="BF220" i="3" s="1"/>
  <c r="BI219" i="3"/>
  <c r="BH219" i="3"/>
  <c r="BG219" i="3"/>
  <c r="BE219" i="3"/>
  <c r="X219" i="3"/>
  <c r="V219" i="3"/>
  <c r="T219" i="3"/>
  <c r="P219" i="3"/>
  <c r="BI218" i="3"/>
  <c r="BH218" i="3"/>
  <c r="BG218" i="3"/>
  <c r="BE218" i="3"/>
  <c r="X218" i="3"/>
  <c r="V218" i="3"/>
  <c r="T218" i="3"/>
  <c r="P218" i="3"/>
  <c r="BI217" i="3"/>
  <c r="BH217" i="3"/>
  <c r="BG217" i="3"/>
  <c r="BE217" i="3"/>
  <c r="X217" i="3"/>
  <c r="V217" i="3"/>
  <c r="T217" i="3"/>
  <c r="P217" i="3"/>
  <c r="BK217" i="3" s="1"/>
  <c r="BI216" i="3"/>
  <c r="BH216" i="3"/>
  <c r="BG216" i="3"/>
  <c r="BE216" i="3"/>
  <c r="X216" i="3"/>
  <c r="V216" i="3"/>
  <c r="T216" i="3"/>
  <c r="P216" i="3"/>
  <c r="K216" i="3" s="1"/>
  <c r="BF216" i="3" s="1"/>
  <c r="BI215" i="3"/>
  <c r="BH215" i="3"/>
  <c r="BG215" i="3"/>
  <c r="BE215" i="3"/>
  <c r="X215" i="3"/>
  <c r="V215" i="3"/>
  <c r="T215" i="3"/>
  <c r="P215" i="3"/>
  <c r="BI214" i="3"/>
  <c r="BH214" i="3"/>
  <c r="BG214" i="3"/>
  <c r="BE214" i="3"/>
  <c r="X214" i="3"/>
  <c r="V214" i="3"/>
  <c r="T214" i="3"/>
  <c r="P214" i="3"/>
  <c r="BK214" i="3" s="1"/>
  <c r="BI213" i="3"/>
  <c r="BH213" i="3"/>
  <c r="BG213" i="3"/>
  <c r="BE213" i="3"/>
  <c r="X213" i="3"/>
  <c r="V213" i="3"/>
  <c r="T213" i="3"/>
  <c r="P213" i="3"/>
  <c r="BI212" i="3"/>
  <c r="BH212" i="3"/>
  <c r="BG212" i="3"/>
  <c r="BE212" i="3"/>
  <c r="X212" i="3"/>
  <c r="V212" i="3"/>
  <c r="T212" i="3"/>
  <c r="P212" i="3"/>
  <c r="BI211" i="3"/>
  <c r="BH211" i="3"/>
  <c r="BG211" i="3"/>
  <c r="BE211" i="3"/>
  <c r="X211" i="3"/>
  <c r="V211" i="3"/>
  <c r="T211" i="3"/>
  <c r="P211" i="3"/>
  <c r="K211" i="3" s="1"/>
  <c r="BF211" i="3" s="1"/>
  <c r="BI210" i="3"/>
  <c r="BH210" i="3"/>
  <c r="BG210" i="3"/>
  <c r="BE210" i="3"/>
  <c r="X210" i="3"/>
  <c r="V210" i="3"/>
  <c r="T210" i="3"/>
  <c r="P210" i="3"/>
  <c r="K210" i="3" s="1"/>
  <c r="BF210" i="3" s="1"/>
  <c r="BI209" i="3"/>
  <c r="BH209" i="3"/>
  <c r="BG209" i="3"/>
  <c r="BE209" i="3"/>
  <c r="X209" i="3"/>
  <c r="V209" i="3"/>
  <c r="T209" i="3"/>
  <c r="P209" i="3"/>
  <c r="BI208" i="3"/>
  <c r="BH208" i="3"/>
  <c r="BG208" i="3"/>
  <c r="BE208" i="3"/>
  <c r="X208" i="3"/>
  <c r="V208" i="3"/>
  <c r="T208" i="3"/>
  <c r="P208" i="3"/>
  <c r="BK208" i="3" s="1"/>
  <c r="BI207" i="3"/>
  <c r="BH207" i="3"/>
  <c r="BG207" i="3"/>
  <c r="BE207" i="3"/>
  <c r="X207" i="3"/>
  <c r="V207" i="3"/>
  <c r="T207" i="3"/>
  <c r="P207" i="3"/>
  <c r="BK207" i="3" s="1"/>
  <c r="BI206" i="3"/>
  <c r="BH206" i="3"/>
  <c r="BG206" i="3"/>
  <c r="BE206" i="3"/>
  <c r="X206" i="3"/>
  <c r="V206" i="3"/>
  <c r="T206" i="3"/>
  <c r="P206" i="3"/>
  <c r="BI205" i="3"/>
  <c r="BH205" i="3"/>
  <c r="BG205" i="3"/>
  <c r="BE205" i="3"/>
  <c r="X205" i="3"/>
  <c r="V205" i="3"/>
  <c r="T205" i="3"/>
  <c r="P205" i="3"/>
  <c r="BK205" i="3" s="1"/>
  <c r="BI204" i="3"/>
  <c r="BH204" i="3"/>
  <c r="BG204" i="3"/>
  <c r="BE204" i="3"/>
  <c r="X204" i="3"/>
  <c r="V204" i="3"/>
  <c r="T204" i="3"/>
  <c r="P204" i="3"/>
  <c r="BK204" i="3" s="1"/>
  <c r="BI203" i="3"/>
  <c r="BH203" i="3"/>
  <c r="BG203" i="3"/>
  <c r="BE203" i="3"/>
  <c r="X203" i="3"/>
  <c r="V203" i="3"/>
  <c r="T203" i="3"/>
  <c r="P203" i="3"/>
  <c r="BI202" i="3"/>
  <c r="BH202" i="3"/>
  <c r="BG202" i="3"/>
  <c r="BE202" i="3"/>
  <c r="X202" i="3"/>
  <c r="V202" i="3"/>
  <c r="T202" i="3"/>
  <c r="P202" i="3"/>
  <c r="BK202" i="3" s="1"/>
  <c r="BI201" i="3"/>
  <c r="BH201" i="3"/>
  <c r="BG201" i="3"/>
  <c r="BE201" i="3"/>
  <c r="X201" i="3"/>
  <c r="V201" i="3"/>
  <c r="T201" i="3"/>
  <c r="P201" i="3"/>
  <c r="BI200" i="3"/>
  <c r="BH200" i="3"/>
  <c r="BG200" i="3"/>
  <c r="BE200" i="3"/>
  <c r="X200" i="3"/>
  <c r="V200" i="3"/>
  <c r="T200" i="3"/>
  <c r="P200" i="3"/>
  <c r="BI199" i="3"/>
  <c r="BH199" i="3"/>
  <c r="BG199" i="3"/>
  <c r="BE199" i="3"/>
  <c r="X199" i="3"/>
  <c r="V199" i="3"/>
  <c r="T199" i="3"/>
  <c r="P199" i="3"/>
  <c r="BI198" i="3"/>
  <c r="BH198" i="3"/>
  <c r="BG198" i="3"/>
  <c r="BE198" i="3"/>
  <c r="X198" i="3"/>
  <c r="V198" i="3"/>
  <c r="T198" i="3"/>
  <c r="P198" i="3"/>
  <c r="BK198" i="3" s="1"/>
  <c r="BI197" i="3"/>
  <c r="BH197" i="3"/>
  <c r="BG197" i="3"/>
  <c r="BE197" i="3"/>
  <c r="X197" i="3"/>
  <c r="V197" i="3"/>
  <c r="T197" i="3"/>
  <c r="P197" i="3"/>
  <c r="BI196" i="3"/>
  <c r="BH196" i="3"/>
  <c r="BG196" i="3"/>
  <c r="BE196" i="3"/>
  <c r="X196" i="3"/>
  <c r="V196" i="3"/>
  <c r="T196" i="3"/>
  <c r="P196" i="3"/>
  <c r="K196" i="3" s="1"/>
  <c r="BF196" i="3" s="1"/>
  <c r="BI195" i="3"/>
  <c r="BH195" i="3"/>
  <c r="BG195" i="3"/>
  <c r="BE195" i="3"/>
  <c r="X195" i="3"/>
  <c r="V195" i="3"/>
  <c r="T195" i="3"/>
  <c r="P195" i="3"/>
  <c r="BI194" i="3"/>
  <c r="BH194" i="3"/>
  <c r="BG194" i="3"/>
  <c r="BE194" i="3"/>
  <c r="X194" i="3"/>
  <c r="V194" i="3"/>
  <c r="T194" i="3"/>
  <c r="P194" i="3"/>
  <c r="BI193" i="3"/>
  <c r="BH193" i="3"/>
  <c r="BG193" i="3"/>
  <c r="BE193" i="3"/>
  <c r="X193" i="3"/>
  <c r="V193" i="3"/>
  <c r="T193" i="3"/>
  <c r="P193" i="3"/>
  <c r="K193" i="3" s="1"/>
  <c r="BF193" i="3" s="1"/>
  <c r="BI192" i="3"/>
  <c r="BH192" i="3"/>
  <c r="BG192" i="3"/>
  <c r="BE192" i="3"/>
  <c r="X192" i="3"/>
  <c r="V192" i="3"/>
  <c r="T192" i="3"/>
  <c r="P192" i="3"/>
  <c r="BI191" i="3"/>
  <c r="BH191" i="3"/>
  <c r="BG191" i="3"/>
  <c r="BE191" i="3"/>
  <c r="X191" i="3"/>
  <c r="V191" i="3"/>
  <c r="T191" i="3"/>
  <c r="P191" i="3"/>
  <c r="BI190" i="3"/>
  <c r="BH190" i="3"/>
  <c r="BG190" i="3"/>
  <c r="BE190" i="3"/>
  <c r="X190" i="3"/>
  <c r="V190" i="3"/>
  <c r="T190" i="3"/>
  <c r="P190" i="3"/>
  <c r="K190" i="3" s="1"/>
  <c r="BF190" i="3" s="1"/>
  <c r="BI189" i="3"/>
  <c r="BH189" i="3"/>
  <c r="BG189" i="3"/>
  <c r="BE189" i="3"/>
  <c r="X189" i="3"/>
  <c r="V189" i="3"/>
  <c r="T189" i="3"/>
  <c r="P189" i="3"/>
  <c r="BI188" i="3"/>
  <c r="BH188" i="3"/>
  <c r="BG188" i="3"/>
  <c r="BE188" i="3"/>
  <c r="X188" i="3"/>
  <c r="V188" i="3"/>
  <c r="T188" i="3"/>
  <c r="P188" i="3"/>
  <c r="BI187" i="3"/>
  <c r="BH187" i="3"/>
  <c r="BG187" i="3"/>
  <c r="BE187" i="3"/>
  <c r="X187" i="3"/>
  <c r="V187" i="3"/>
  <c r="T187" i="3"/>
  <c r="P187" i="3"/>
  <c r="K187" i="3" s="1"/>
  <c r="BF187" i="3" s="1"/>
  <c r="BI186" i="3"/>
  <c r="BH186" i="3"/>
  <c r="BG186" i="3"/>
  <c r="BE186" i="3"/>
  <c r="X186" i="3"/>
  <c r="V186" i="3"/>
  <c r="T186" i="3"/>
  <c r="P186" i="3"/>
  <c r="BI185" i="3"/>
  <c r="BH185" i="3"/>
  <c r="BG185" i="3"/>
  <c r="BE185" i="3"/>
  <c r="X185" i="3"/>
  <c r="V185" i="3"/>
  <c r="T185" i="3"/>
  <c r="P185" i="3"/>
  <c r="BI184" i="3"/>
  <c r="BH184" i="3"/>
  <c r="BG184" i="3"/>
  <c r="BE184" i="3"/>
  <c r="X184" i="3"/>
  <c r="V184" i="3"/>
  <c r="T184" i="3"/>
  <c r="P184" i="3"/>
  <c r="BI183" i="3"/>
  <c r="BH183" i="3"/>
  <c r="BG183" i="3"/>
  <c r="BE183" i="3"/>
  <c r="X183" i="3"/>
  <c r="V183" i="3"/>
  <c r="T183" i="3"/>
  <c r="P183" i="3"/>
  <c r="BK183" i="3" s="1"/>
  <c r="BI181" i="3"/>
  <c r="BH181" i="3"/>
  <c r="BG181" i="3"/>
  <c r="BE181" i="3"/>
  <c r="X181" i="3"/>
  <c r="V181" i="3"/>
  <c r="T181" i="3"/>
  <c r="P181" i="3"/>
  <c r="BI180" i="3"/>
  <c r="BH180" i="3"/>
  <c r="BG180" i="3"/>
  <c r="BE180" i="3"/>
  <c r="X180" i="3"/>
  <c r="V180" i="3"/>
  <c r="T180" i="3"/>
  <c r="P180" i="3"/>
  <c r="BK180" i="3" s="1"/>
  <c r="BI179" i="3"/>
  <c r="BH179" i="3"/>
  <c r="BG179" i="3"/>
  <c r="BE179" i="3"/>
  <c r="X179" i="3"/>
  <c r="V179" i="3"/>
  <c r="T179" i="3"/>
  <c r="P179" i="3"/>
  <c r="BK179" i="3" s="1"/>
  <c r="BI178" i="3"/>
  <c r="BH178" i="3"/>
  <c r="BG178" i="3"/>
  <c r="BE178" i="3"/>
  <c r="X178" i="3"/>
  <c r="V178" i="3"/>
  <c r="T178" i="3"/>
  <c r="P178" i="3"/>
  <c r="BI177" i="3"/>
  <c r="BH177" i="3"/>
  <c r="BG177" i="3"/>
  <c r="BE177" i="3"/>
  <c r="X177" i="3"/>
  <c r="V177" i="3"/>
  <c r="T177" i="3"/>
  <c r="P177" i="3"/>
  <c r="BI176" i="3"/>
  <c r="BH176" i="3"/>
  <c r="BG176" i="3"/>
  <c r="BE176" i="3"/>
  <c r="X176" i="3"/>
  <c r="V176" i="3"/>
  <c r="T176" i="3"/>
  <c r="P176" i="3"/>
  <c r="BK176" i="3" s="1"/>
  <c r="BI175" i="3"/>
  <c r="BH175" i="3"/>
  <c r="BG175" i="3"/>
  <c r="BE175" i="3"/>
  <c r="X175" i="3"/>
  <c r="V175" i="3"/>
  <c r="T175" i="3"/>
  <c r="P175" i="3"/>
  <c r="BI174" i="3"/>
  <c r="BH174" i="3"/>
  <c r="BG174" i="3"/>
  <c r="BE174" i="3"/>
  <c r="X174" i="3"/>
  <c r="V174" i="3"/>
  <c r="T174" i="3"/>
  <c r="P174" i="3"/>
  <c r="K174" i="3" s="1"/>
  <c r="BF174" i="3" s="1"/>
  <c r="BI173" i="3"/>
  <c r="BH173" i="3"/>
  <c r="BG173" i="3"/>
  <c r="BE173" i="3"/>
  <c r="X173" i="3"/>
  <c r="V173" i="3"/>
  <c r="T173" i="3"/>
  <c r="P173" i="3"/>
  <c r="BI172" i="3"/>
  <c r="BH172" i="3"/>
  <c r="BG172" i="3"/>
  <c r="BE172" i="3"/>
  <c r="X172" i="3"/>
  <c r="V172" i="3"/>
  <c r="T172" i="3"/>
  <c r="P172" i="3"/>
  <c r="BI171" i="3"/>
  <c r="BH171" i="3"/>
  <c r="BG171" i="3"/>
  <c r="BE171" i="3"/>
  <c r="X171" i="3"/>
  <c r="V171" i="3"/>
  <c r="T171" i="3"/>
  <c r="P171" i="3"/>
  <c r="K171" i="3" s="1"/>
  <c r="BF171" i="3" s="1"/>
  <c r="BI170" i="3"/>
  <c r="BH170" i="3"/>
  <c r="BG170" i="3"/>
  <c r="BE170" i="3"/>
  <c r="X170" i="3"/>
  <c r="V170" i="3"/>
  <c r="T170" i="3"/>
  <c r="P170" i="3"/>
  <c r="BI169" i="3"/>
  <c r="BH169" i="3"/>
  <c r="BG169" i="3"/>
  <c r="BE169" i="3"/>
  <c r="X169" i="3"/>
  <c r="V169" i="3"/>
  <c r="T169" i="3"/>
  <c r="P169" i="3"/>
  <c r="BI167" i="3"/>
  <c r="BH167" i="3"/>
  <c r="BG167" i="3"/>
  <c r="BE167" i="3"/>
  <c r="X167" i="3"/>
  <c r="V167" i="3"/>
  <c r="T167" i="3"/>
  <c r="P167" i="3"/>
  <c r="K167" i="3" s="1"/>
  <c r="BF167" i="3" s="1"/>
  <c r="BI166" i="3"/>
  <c r="BH166" i="3"/>
  <c r="BG166" i="3"/>
  <c r="BE166" i="3"/>
  <c r="X166" i="3"/>
  <c r="V166" i="3"/>
  <c r="T166" i="3"/>
  <c r="P166" i="3"/>
  <c r="BI165" i="3"/>
  <c r="BH165" i="3"/>
  <c r="BG165" i="3"/>
  <c r="BE165" i="3"/>
  <c r="X165" i="3"/>
  <c r="V165" i="3"/>
  <c r="T165" i="3"/>
  <c r="P165" i="3"/>
  <c r="BI164" i="3"/>
  <c r="BH164" i="3"/>
  <c r="BG164" i="3"/>
  <c r="BE164" i="3"/>
  <c r="X164" i="3"/>
  <c r="V164" i="3"/>
  <c r="T164" i="3"/>
  <c r="P164" i="3"/>
  <c r="BI163" i="3"/>
  <c r="BH163" i="3"/>
  <c r="BG163" i="3"/>
  <c r="BE163" i="3"/>
  <c r="X163" i="3"/>
  <c r="V163" i="3"/>
  <c r="T163" i="3"/>
  <c r="P163" i="3"/>
  <c r="BI162" i="3"/>
  <c r="BH162" i="3"/>
  <c r="BG162" i="3"/>
  <c r="BE162" i="3"/>
  <c r="X162" i="3"/>
  <c r="V162" i="3"/>
  <c r="T162" i="3"/>
  <c r="P162" i="3"/>
  <c r="BI161" i="3"/>
  <c r="BH161" i="3"/>
  <c r="BG161" i="3"/>
  <c r="BE161" i="3"/>
  <c r="X161" i="3"/>
  <c r="V161" i="3"/>
  <c r="T161" i="3"/>
  <c r="P161" i="3"/>
  <c r="K161" i="3" s="1"/>
  <c r="BF161" i="3" s="1"/>
  <c r="BI160" i="3"/>
  <c r="BH160" i="3"/>
  <c r="BG160" i="3"/>
  <c r="BE160" i="3"/>
  <c r="X160" i="3"/>
  <c r="V160" i="3"/>
  <c r="T160" i="3"/>
  <c r="P160" i="3"/>
  <c r="BK160" i="3" s="1"/>
  <c r="BI159" i="3"/>
  <c r="BH159" i="3"/>
  <c r="BG159" i="3"/>
  <c r="BE159" i="3"/>
  <c r="X159" i="3"/>
  <c r="V159" i="3"/>
  <c r="T159" i="3"/>
  <c r="P159" i="3"/>
  <c r="BI158" i="3"/>
  <c r="BH158" i="3"/>
  <c r="BG158" i="3"/>
  <c r="BE158" i="3"/>
  <c r="X158" i="3"/>
  <c r="V158" i="3"/>
  <c r="T158" i="3"/>
  <c r="P158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P156" i="3"/>
  <c r="BI155" i="3"/>
  <c r="BH155" i="3"/>
  <c r="BG155" i="3"/>
  <c r="BE155" i="3"/>
  <c r="X155" i="3"/>
  <c r="V155" i="3"/>
  <c r="T155" i="3"/>
  <c r="P155" i="3"/>
  <c r="BK155" i="3" s="1"/>
  <c r="BI154" i="3"/>
  <c r="BH154" i="3"/>
  <c r="BG154" i="3"/>
  <c r="BE154" i="3"/>
  <c r="X154" i="3"/>
  <c r="V154" i="3"/>
  <c r="T154" i="3"/>
  <c r="P154" i="3"/>
  <c r="K154" i="3" s="1"/>
  <c r="BF154" i="3" s="1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K152" i="3" s="1"/>
  <c r="BI151" i="3"/>
  <c r="BH151" i="3"/>
  <c r="BG151" i="3"/>
  <c r="BE151" i="3"/>
  <c r="X151" i="3"/>
  <c r="V151" i="3"/>
  <c r="T151" i="3"/>
  <c r="P151" i="3"/>
  <c r="BI150" i="3"/>
  <c r="BH150" i="3"/>
  <c r="BG150" i="3"/>
  <c r="BE150" i="3"/>
  <c r="X150" i="3"/>
  <c r="V150" i="3"/>
  <c r="T150" i="3"/>
  <c r="P150" i="3"/>
  <c r="BI149" i="3"/>
  <c r="BH149" i="3"/>
  <c r="BG149" i="3"/>
  <c r="BE149" i="3"/>
  <c r="X149" i="3"/>
  <c r="V149" i="3"/>
  <c r="T149" i="3"/>
  <c r="P149" i="3"/>
  <c r="K149" i="3" s="1"/>
  <c r="BF149" i="3" s="1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6" i="3"/>
  <c r="BH146" i="3"/>
  <c r="BG146" i="3"/>
  <c r="BE146" i="3"/>
  <c r="X146" i="3"/>
  <c r="V146" i="3"/>
  <c r="T146" i="3"/>
  <c r="P146" i="3"/>
  <c r="BK146" i="3" s="1"/>
  <c r="BI145" i="3"/>
  <c r="BH145" i="3"/>
  <c r="BG145" i="3"/>
  <c r="BE145" i="3"/>
  <c r="X145" i="3"/>
  <c r="V145" i="3"/>
  <c r="T145" i="3"/>
  <c r="P145" i="3"/>
  <c r="BK145" i="3" s="1"/>
  <c r="BI144" i="3"/>
  <c r="BH144" i="3"/>
  <c r="BG144" i="3"/>
  <c r="BE144" i="3"/>
  <c r="X144" i="3"/>
  <c r="V144" i="3"/>
  <c r="T144" i="3"/>
  <c r="P144" i="3"/>
  <c r="BI143" i="3"/>
  <c r="BH143" i="3"/>
  <c r="BG143" i="3"/>
  <c r="BE143" i="3"/>
  <c r="X143" i="3"/>
  <c r="V143" i="3"/>
  <c r="T143" i="3"/>
  <c r="P143" i="3"/>
  <c r="BK143" i="3" s="1"/>
  <c r="BI142" i="3"/>
  <c r="BH142" i="3"/>
  <c r="BG142" i="3"/>
  <c r="BE142" i="3"/>
  <c r="X142" i="3"/>
  <c r="V142" i="3"/>
  <c r="T142" i="3"/>
  <c r="P142" i="3"/>
  <c r="BK142" i="3" s="1"/>
  <c r="BI141" i="3"/>
  <c r="BH141" i="3"/>
  <c r="BG141" i="3"/>
  <c r="BE141" i="3"/>
  <c r="X141" i="3"/>
  <c r="V141" i="3"/>
  <c r="T141" i="3"/>
  <c r="P141" i="3"/>
  <c r="BI140" i="3"/>
  <c r="BH140" i="3"/>
  <c r="BG140" i="3"/>
  <c r="BE140" i="3"/>
  <c r="X140" i="3"/>
  <c r="V140" i="3"/>
  <c r="T140" i="3"/>
  <c r="P140" i="3"/>
  <c r="K140" i="3" s="1"/>
  <c r="BF140" i="3" s="1"/>
  <c r="BI139" i="3"/>
  <c r="BH139" i="3"/>
  <c r="BG139" i="3"/>
  <c r="BE139" i="3"/>
  <c r="X139" i="3"/>
  <c r="V139" i="3"/>
  <c r="T139" i="3"/>
  <c r="P139" i="3"/>
  <c r="BK139" i="3" s="1"/>
  <c r="BI138" i="3"/>
  <c r="BH138" i="3"/>
  <c r="BG138" i="3"/>
  <c r="BE138" i="3"/>
  <c r="X138" i="3"/>
  <c r="V138" i="3"/>
  <c r="T138" i="3"/>
  <c r="P138" i="3"/>
  <c r="BI137" i="3"/>
  <c r="BH137" i="3"/>
  <c r="BG137" i="3"/>
  <c r="BE137" i="3"/>
  <c r="X137" i="3"/>
  <c r="V137" i="3"/>
  <c r="T137" i="3"/>
  <c r="P137" i="3"/>
  <c r="K137" i="3" s="1"/>
  <c r="BF137" i="3" s="1"/>
  <c r="BI136" i="3"/>
  <c r="BH136" i="3"/>
  <c r="BG136" i="3"/>
  <c r="BE136" i="3"/>
  <c r="X136" i="3"/>
  <c r="V136" i="3"/>
  <c r="T136" i="3"/>
  <c r="P136" i="3"/>
  <c r="BK136" i="3" s="1"/>
  <c r="BI135" i="3"/>
  <c r="BH135" i="3"/>
  <c r="BG135" i="3"/>
  <c r="BE135" i="3"/>
  <c r="X135" i="3"/>
  <c r="V135" i="3"/>
  <c r="T135" i="3"/>
  <c r="P135" i="3"/>
  <c r="BI134" i="3"/>
  <c r="BH134" i="3"/>
  <c r="BG134" i="3"/>
  <c r="BE134" i="3"/>
  <c r="X134" i="3"/>
  <c r="V134" i="3"/>
  <c r="T134" i="3"/>
  <c r="P134" i="3"/>
  <c r="BI133" i="3"/>
  <c r="BH133" i="3"/>
  <c r="BG133" i="3"/>
  <c r="BE133" i="3"/>
  <c r="X133" i="3"/>
  <c r="V133" i="3"/>
  <c r="T133" i="3"/>
  <c r="P133" i="3"/>
  <c r="BK133" i="3" s="1"/>
  <c r="BI132" i="3"/>
  <c r="BH132" i="3"/>
  <c r="BG132" i="3"/>
  <c r="BE132" i="3"/>
  <c r="X132" i="3"/>
  <c r="V132" i="3"/>
  <c r="T132" i="3"/>
  <c r="P132" i="3"/>
  <c r="BI131" i="3"/>
  <c r="BH131" i="3"/>
  <c r="BG131" i="3"/>
  <c r="BE131" i="3"/>
  <c r="X131" i="3"/>
  <c r="V131" i="3"/>
  <c r="T131" i="3"/>
  <c r="P131" i="3"/>
  <c r="BK131" i="3" s="1"/>
  <c r="BI130" i="3"/>
  <c r="BH130" i="3"/>
  <c r="BG130" i="3"/>
  <c r="BE130" i="3"/>
  <c r="X130" i="3"/>
  <c r="V130" i="3"/>
  <c r="T130" i="3"/>
  <c r="P130" i="3"/>
  <c r="BK130" i="3" s="1"/>
  <c r="BI129" i="3"/>
  <c r="BH129" i="3"/>
  <c r="BG129" i="3"/>
  <c r="BE129" i="3"/>
  <c r="X129" i="3"/>
  <c r="V129" i="3"/>
  <c r="T129" i="3"/>
  <c r="P129" i="3"/>
  <c r="BI128" i="3"/>
  <c r="BH128" i="3"/>
  <c r="BG128" i="3"/>
  <c r="BE128" i="3"/>
  <c r="X128" i="3"/>
  <c r="V128" i="3"/>
  <c r="T128" i="3"/>
  <c r="P128" i="3"/>
  <c r="BI127" i="3"/>
  <c r="BH127" i="3"/>
  <c r="BG127" i="3"/>
  <c r="BE127" i="3"/>
  <c r="X127" i="3"/>
  <c r="V127" i="3"/>
  <c r="T127" i="3"/>
  <c r="P127" i="3"/>
  <c r="BK127" i="3" s="1"/>
  <c r="BI126" i="3"/>
  <c r="BH126" i="3"/>
  <c r="BG126" i="3"/>
  <c r="BE126" i="3"/>
  <c r="X126" i="3"/>
  <c r="V126" i="3"/>
  <c r="T126" i="3"/>
  <c r="P126" i="3"/>
  <c r="BK126" i="3" s="1"/>
  <c r="BI125" i="3"/>
  <c r="BH125" i="3"/>
  <c r="BG125" i="3"/>
  <c r="BE125" i="3"/>
  <c r="X125" i="3"/>
  <c r="V125" i="3"/>
  <c r="T125" i="3"/>
  <c r="P125" i="3"/>
  <c r="K125" i="3" s="1"/>
  <c r="BF125" i="3" s="1"/>
  <c r="K97" i="3"/>
  <c r="J97" i="3"/>
  <c r="I97" i="3"/>
  <c r="J118" i="3"/>
  <c r="J117" i="3"/>
  <c r="F117" i="3"/>
  <c r="F115" i="3"/>
  <c r="E113" i="3"/>
  <c r="J92" i="3"/>
  <c r="J91" i="3"/>
  <c r="F91" i="3"/>
  <c r="F89" i="3"/>
  <c r="E87" i="3"/>
  <c r="J18" i="3"/>
  <c r="E18" i="3"/>
  <c r="F92" i="3" s="1"/>
  <c r="J17" i="3"/>
  <c r="J12" i="3"/>
  <c r="J115" i="3" s="1"/>
  <c r="E7" i="3"/>
  <c r="E111" i="3" s="1"/>
  <c r="K39" i="2"/>
  <c r="K38" i="2"/>
  <c r="BA95" i="1" s="1"/>
  <c r="K37" i="2"/>
  <c r="AZ95" i="1"/>
  <c r="BI300" i="2"/>
  <c r="BH300" i="2"/>
  <c r="BG300" i="2"/>
  <c r="BE300" i="2"/>
  <c r="X300" i="2"/>
  <c r="V300" i="2"/>
  <c r="T300" i="2"/>
  <c r="P300" i="2"/>
  <c r="BK300" i="2" s="1"/>
  <c r="BI298" i="2"/>
  <c r="BH298" i="2"/>
  <c r="BG298" i="2"/>
  <c r="BE298" i="2"/>
  <c r="X298" i="2"/>
  <c r="V298" i="2"/>
  <c r="T298" i="2"/>
  <c r="P298" i="2"/>
  <c r="K298" i="2" s="1"/>
  <c r="BF298" i="2" s="1"/>
  <c r="BI296" i="2"/>
  <c r="BH296" i="2"/>
  <c r="BG296" i="2"/>
  <c r="BE296" i="2"/>
  <c r="X296" i="2"/>
  <c r="V296" i="2"/>
  <c r="T296" i="2"/>
  <c r="P296" i="2"/>
  <c r="BK296" i="2" s="1"/>
  <c r="BI295" i="2"/>
  <c r="BH295" i="2"/>
  <c r="BG295" i="2"/>
  <c r="BE295" i="2"/>
  <c r="X295" i="2"/>
  <c r="V295" i="2"/>
  <c r="T295" i="2"/>
  <c r="P295" i="2"/>
  <c r="BK295" i="2" s="1"/>
  <c r="BI294" i="2"/>
  <c r="BH294" i="2"/>
  <c r="BG294" i="2"/>
  <c r="BE294" i="2"/>
  <c r="X294" i="2"/>
  <c r="V294" i="2"/>
  <c r="T294" i="2"/>
  <c r="P294" i="2"/>
  <c r="BK294" i="2" s="1"/>
  <c r="BI292" i="2"/>
  <c r="BH292" i="2"/>
  <c r="BG292" i="2"/>
  <c r="BE292" i="2"/>
  <c r="X292" i="2"/>
  <c r="V292" i="2"/>
  <c r="T292" i="2"/>
  <c r="P292" i="2"/>
  <c r="BK292" i="2" s="1"/>
  <c r="BI291" i="2"/>
  <c r="BH291" i="2"/>
  <c r="BG291" i="2"/>
  <c r="BE291" i="2"/>
  <c r="X291" i="2"/>
  <c r="V291" i="2"/>
  <c r="T291" i="2"/>
  <c r="P291" i="2"/>
  <c r="BK291" i="2" s="1"/>
  <c r="BI290" i="2"/>
  <c r="BH290" i="2"/>
  <c r="BG290" i="2"/>
  <c r="BE290" i="2"/>
  <c r="X290" i="2"/>
  <c r="V290" i="2"/>
  <c r="T290" i="2"/>
  <c r="P290" i="2"/>
  <c r="BK290" i="2" s="1"/>
  <c r="BI288" i="2"/>
  <c r="BH288" i="2"/>
  <c r="BG288" i="2"/>
  <c r="BE288" i="2"/>
  <c r="X288" i="2"/>
  <c r="V288" i="2"/>
  <c r="T288" i="2"/>
  <c r="P288" i="2"/>
  <c r="BI286" i="2"/>
  <c r="BH286" i="2"/>
  <c r="BG286" i="2"/>
  <c r="BE286" i="2"/>
  <c r="X286" i="2"/>
  <c r="V286" i="2"/>
  <c r="T286" i="2"/>
  <c r="P286" i="2"/>
  <c r="BK286" i="2" s="1"/>
  <c r="BI284" i="2"/>
  <c r="BH284" i="2"/>
  <c r="BG284" i="2"/>
  <c r="BE284" i="2"/>
  <c r="X284" i="2"/>
  <c r="V284" i="2"/>
  <c r="T284" i="2"/>
  <c r="P284" i="2"/>
  <c r="BK284" i="2" s="1"/>
  <c r="BI283" i="2"/>
  <c r="BH283" i="2"/>
  <c r="BG283" i="2"/>
  <c r="BE283" i="2"/>
  <c r="X283" i="2"/>
  <c r="V283" i="2"/>
  <c r="T283" i="2"/>
  <c r="P283" i="2"/>
  <c r="K283" i="2" s="1"/>
  <c r="BF283" i="2" s="1"/>
  <c r="BI281" i="2"/>
  <c r="BH281" i="2"/>
  <c r="BG281" i="2"/>
  <c r="BE281" i="2"/>
  <c r="X281" i="2"/>
  <c r="V281" i="2"/>
  <c r="T281" i="2"/>
  <c r="P281" i="2"/>
  <c r="BK281" i="2" s="1"/>
  <c r="BI280" i="2"/>
  <c r="BH280" i="2"/>
  <c r="BG280" i="2"/>
  <c r="BE280" i="2"/>
  <c r="X280" i="2"/>
  <c r="V280" i="2"/>
  <c r="T280" i="2"/>
  <c r="P280" i="2"/>
  <c r="K280" i="2" s="1"/>
  <c r="BF280" i="2" s="1"/>
  <c r="BI279" i="2"/>
  <c r="BH279" i="2"/>
  <c r="BG279" i="2"/>
  <c r="BE279" i="2"/>
  <c r="X279" i="2"/>
  <c r="V279" i="2"/>
  <c r="T279" i="2"/>
  <c r="P279" i="2"/>
  <c r="BI277" i="2"/>
  <c r="BH277" i="2"/>
  <c r="BG277" i="2"/>
  <c r="BE277" i="2"/>
  <c r="X277" i="2"/>
  <c r="V277" i="2"/>
  <c r="T277" i="2"/>
  <c r="P277" i="2"/>
  <c r="K277" i="2" s="1"/>
  <c r="BF277" i="2" s="1"/>
  <c r="BI276" i="2"/>
  <c r="BH276" i="2"/>
  <c r="BG276" i="2"/>
  <c r="BE276" i="2"/>
  <c r="X276" i="2"/>
  <c r="V276" i="2"/>
  <c r="T276" i="2"/>
  <c r="P276" i="2"/>
  <c r="K276" i="2" s="1"/>
  <c r="BI275" i="2"/>
  <c r="BH275" i="2"/>
  <c r="BG275" i="2"/>
  <c r="BE275" i="2"/>
  <c r="X275" i="2"/>
  <c r="V275" i="2"/>
  <c r="T275" i="2"/>
  <c r="P275" i="2"/>
  <c r="BK275" i="2" s="1"/>
  <c r="BI273" i="2"/>
  <c r="BH273" i="2"/>
  <c r="BG273" i="2"/>
  <c r="BE273" i="2"/>
  <c r="X273" i="2"/>
  <c r="V273" i="2"/>
  <c r="T273" i="2"/>
  <c r="P273" i="2"/>
  <c r="BK273" i="2" s="1"/>
  <c r="BI272" i="2"/>
  <c r="BH272" i="2"/>
  <c r="BG272" i="2"/>
  <c r="BE272" i="2"/>
  <c r="X272" i="2"/>
  <c r="V272" i="2"/>
  <c r="T272" i="2"/>
  <c r="P272" i="2"/>
  <c r="BK272" i="2" s="1"/>
  <c r="BI271" i="2"/>
  <c r="BH271" i="2"/>
  <c r="BG271" i="2"/>
  <c r="BE271" i="2"/>
  <c r="X271" i="2"/>
  <c r="V271" i="2"/>
  <c r="T271" i="2"/>
  <c r="P271" i="2"/>
  <c r="K271" i="2" s="1"/>
  <c r="BF271" i="2" s="1"/>
  <c r="BI269" i="2"/>
  <c r="BH269" i="2"/>
  <c r="BG269" i="2"/>
  <c r="BE269" i="2"/>
  <c r="X269" i="2"/>
  <c r="V269" i="2"/>
  <c r="T269" i="2"/>
  <c r="P269" i="2"/>
  <c r="BK269" i="2" s="1"/>
  <c r="BI266" i="2"/>
  <c r="BH266" i="2"/>
  <c r="BG266" i="2"/>
  <c r="BE266" i="2"/>
  <c r="X266" i="2"/>
  <c r="X265" i="2" s="1"/>
  <c r="V266" i="2"/>
  <c r="V265" i="2"/>
  <c r="T266" i="2"/>
  <c r="T265" i="2"/>
  <c r="P266" i="2"/>
  <c r="BI264" i="2"/>
  <c r="BH264" i="2"/>
  <c r="BG264" i="2"/>
  <c r="BE264" i="2"/>
  <c r="X264" i="2"/>
  <c r="V264" i="2"/>
  <c r="T264" i="2"/>
  <c r="P264" i="2"/>
  <c r="BK264" i="2" s="1"/>
  <c r="BI262" i="2"/>
  <c r="BH262" i="2"/>
  <c r="BG262" i="2"/>
  <c r="BE262" i="2"/>
  <c r="X262" i="2"/>
  <c r="V262" i="2"/>
  <c r="T262" i="2"/>
  <c r="P262" i="2"/>
  <c r="BI260" i="2"/>
  <c r="BH260" i="2"/>
  <c r="BG260" i="2"/>
  <c r="BE260" i="2"/>
  <c r="X260" i="2"/>
  <c r="V260" i="2"/>
  <c r="T260" i="2"/>
  <c r="P260" i="2"/>
  <c r="BK260" i="2" s="1"/>
  <c r="BI259" i="2"/>
  <c r="BH259" i="2"/>
  <c r="BG259" i="2"/>
  <c r="BE259" i="2"/>
  <c r="X259" i="2"/>
  <c r="V259" i="2"/>
  <c r="T259" i="2"/>
  <c r="P259" i="2"/>
  <c r="BK259" i="2" s="1"/>
  <c r="BI257" i="2"/>
  <c r="BH257" i="2"/>
  <c r="BG257" i="2"/>
  <c r="BE257" i="2"/>
  <c r="X257" i="2"/>
  <c r="V257" i="2"/>
  <c r="T257" i="2"/>
  <c r="P257" i="2"/>
  <c r="BK257" i="2" s="1"/>
  <c r="BI255" i="2"/>
  <c r="BH255" i="2"/>
  <c r="BG255" i="2"/>
  <c r="BE255" i="2"/>
  <c r="X255" i="2"/>
  <c r="V255" i="2"/>
  <c r="T255" i="2"/>
  <c r="P255" i="2"/>
  <c r="BI253" i="2"/>
  <c r="BH253" i="2"/>
  <c r="BG253" i="2"/>
  <c r="BE253" i="2"/>
  <c r="X253" i="2"/>
  <c r="V253" i="2"/>
  <c r="T253" i="2"/>
  <c r="P253" i="2"/>
  <c r="BK253" i="2" s="1"/>
  <c r="BI251" i="2"/>
  <c r="BH251" i="2"/>
  <c r="BG251" i="2"/>
  <c r="BE251" i="2"/>
  <c r="X251" i="2"/>
  <c r="V251" i="2"/>
  <c r="T251" i="2"/>
  <c r="P251" i="2"/>
  <c r="K251" i="2" s="1"/>
  <c r="BF251" i="2" s="1"/>
  <c r="BI249" i="2"/>
  <c r="BH249" i="2"/>
  <c r="BG249" i="2"/>
  <c r="BE249" i="2"/>
  <c r="X249" i="2"/>
  <c r="V249" i="2"/>
  <c r="T249" i="2"/>
  <c r="P249" i="2"/>
  <c r="BI247" i="2"/>
  <c r="BH247" i="2"/>
  <c r="BG247" i="2"/>
  <c r="BE247" i="2"/>
  <c r="X247" i="2"/>
  <c r="V247" i="2"/>
  <c r="T247" i="2"/>
  <c r="P247" i="2"/>
  <c r="BI245" i="2"/>
  <c r="BH245" i="2"/>
  <c r="BG245" i="2"/>
  <c r="BE245" i="2"/>
  <c r="X245" i="2"/>
  <c r="V245" i="2"/>
  <c r="T245" i="2"/>
  <c r="P245" i="2"/>
  <c r="BI244" i="2"/>
  <c r="BH244" i="2"/>
  <c r="BG244" i="2"/>
  <c r="BE244" i="2"/>
  <c r="X244" i="2"/>
  <c r="V244" i="2"/>
  <c r="T244" i="2"/>
  <c r="P244" i="2"/>
  <c r="BI242" i="2"/>
  <c r="BH242" i="2"/>
  <c r="BG242" i="2"/>
  <c r="BE242" i="2"/>
  <c r="X242" i="2"/>
  <c r="V242" i="2"/>
  <c r="T242" i="2"/>
  <c r="P242" i="2"/>
  <c r="BK242" i="2" s="1"/>
  <c r="BI239" i="2"/>
  <c r="BH239" i="2"/>
  <c r="BG239" i="2"/>
  <c r="BE239" i="2"/>
  <c r="X239" i="2"/>
  <c r="X238" i="2" s="1"/>
  <c r="V239" i="2"/>
  <c r="V238" i="2" s="1"/>
  <c r="T239" i="2"/>
  <c r="T238" i="2" s="1"/>
  <c r="P239" i="2"/>
  <c r="K239" i="2" s="1"/>
  <c r="BF239" i="2" s="1"/>
  <c r="BI237" i="2"/>
  <c r="BH237" i="2"/>
  <c r="BG237" i="2"/>
  <c r="BE237" i="2"/>
  <c r="X237" i="2"/>
  <c r="V237" i="2"/>
  <c r="T237" i="2"/>
  <c r="P237" i="2"/>
  <c r="BK237" i="2" s="1"/>
  <c r="BI236" i="2"/>
  <c r="BH236" i="2"/>
  <c r="BG236" i="2"/>
  <c r="BE236" i="2"/>
  <c r="X236" i="2"/>
  <c r="V236" i="2"/>
  <c r="T236" i="2"/>
  <c r="P236" i="2"/>
  <c r="K236" i="2" s="1"/>
  <c r="BF236" i="2" s="1"/>
  <c r="BI235" i="2"/>
  <c r="BH235" i="2"/>
  <c r="BG235" i="2"/>
  <c r="BE235" i="2"/>
  <c r="X235" i="2"/>
  <c r="V235" i="2"/>
  <c r="T235" i="2"/>
  <c r="P235" i="2"/>
  <c r="BK235" i="2" s="1"/>
  <c r="BI234" i="2"/>
  <c r="BH234" i="2"/>
  <c r="BG234" i="2"/>
  <c r="BE234" i="2"/>
  <c r="X234" i="2"/>
  <c r="V234" i="2"/>
  <c r="T234" i="2"/>
  <c r="P234" i="2"/>
  <c r="K234" i="2" s="1"/>
  <c r="BF234" i="2" s="1"/>
  <c r="BI233" i="2"/>
  <c r="BH233" i="2"/>
  <c r="BG233" i="2"/>
  <c r="BE233" i="2"/>
  <c r="X233" i="2"/>
  <c r="V233" i="2"/>
  <c r="T233" i="2"/>
  <c r="P233" i="2"/>
  <c r="K233" i="2" s="1"/>
  <c r="BF233" i="2" s="1"/>
  <c r="BI232" i="2"/>
  <c r="BH232" i="2"/>
  <c r="BG232" i="2"/>
  <c r="BE232" i="2"/>
  <c r="X232" i="2"/>
  <c r="V232" i="2"/>
  <c r="T232" i="2"/>
  <c r="P232" i="2"/>
  <c r="BI231" i="2"/>
  <c r="BH231" i="2"/>
  <c r="BG231" i="2"/>
  <c r="BE231" i="2"/>
  <c r="X231" i="2"/>
  <c r="V231" i="2"/>
  <c r="T231" i="2"/>
  <c r="P231" i="2"/>
  <c r="K231" i="2" s="1"/>
  <c r="BF231" i="2" s="1"/>
  <c r="BI230" i="2"/>
  <c r="BH230" i="2"/>
  <c r="BG230" i="2"/>
  <c r="BE230" i="2"/>
  <c r="X230" i="2"/>
  <c r="V230" i="2"/>
  <c r="T230" i="2"/>
  <c r="P230" i="2"/>
  <c r="K230" i="2" s="1"/>
  <c r="BF230" i="2" s="1"/>
  <c r="BI229" i="2"/>
  <c r="BH229" i="2"/>
  <c r="BG229" i="2"/>
  <c r="BE229" i="2"/>
  <c r="X229" i="2"/>
  <c r="V229" i="2"/>
  <c r="T229" i="2"/>
  <c r="P229" i="2"/>
  <c r="BI228" i="2"/>
  <c r="BH228" i="2"/>
  <c r="BG228" i="2"/>
  <c r="BE228" i="2"/>
  <c r="X228" i="2"/>
  <c r="V228" i="2"/>
  <c r="T228" i="2"/>
  <c r="P228" i="2"/>
  <c r="BK228" i="2" s="1"/>
  <c r="BI227" i="2"/>
  <c r="BH227" i="2"/>
  <c r="BG227" i="2"/>
  <c r="BE227" i="2"/>
  <c r="X227" i="2"/>
  <c r="V227" i="2"/>
  <c r="T227" i="2"/>
  <c r="P227" i="2"/>
  <c r="K227" i="2" s="1"/>
  <c r="BF227" i="2" s="1"/>
  <c r="BI226" i="2"/>
  <c r="BH226" i="2"/>
  <c r="BG226" i="2"/>
  <c r="BE226" i="2"/>
  <c r="X226" i="2"/>
  <c r="V226" i="2"/>
  <c r="T226" i="2"/>
  <c r="P226" i="2"/>
  <c r="BI225" i="2"/>
  <c r="BH225" i="2"/>
  <c r="BG225" i="2"/>
  <c r="BE225" i="2"/>
  <c r="X225" i="2"/>
  <c r="V225" i="2"/>
  <c r="T225" i="2"/>
  <c r="P225" i="2"/>
  <c r="K225" i="2" s="1"/>
  <c r="BF225" i="2" s="1"/>
  <c r="BI224" i="2"/>
  <c r="BH224" i="2"/>
  <c r="BG224" i="2"/>
  <c r="BE224" i="2"/>
  <c r="X224" i="2"/>
  <c r="V224" i="2"/>
  <c r="T224" i="2"/>
  <c r="P224" i="2"/>
  <c r="K224" i="2" s="1"/>
  <c r="BF224" i="2" s="1"/>
  <c r="BI223" i="2"/>
  <c r="BH223" i="2"/>
  <c r="BG223" i="2"/>
  <c r="BE223" i="2"/>
  <c r="X223" i="2"/>
  <c r="V223" i="2"/>
  <c r="T223" i="2"/>
  <c r="P223" i="2"/>
  <c r="BK223" i="2" s="1"/>
  <c r="BI222" i="2"/>
  <c r="BH222" i="2"/>
  <c r="BG222" i="2"/>
  <c r="BE222" i="2"/>
  <c r="X222" i="2"/>
  <c r="V222" i="2"/>
  <c r="T222" i="2"/>
  <c r="P222" i="2"/>
  <c r="BK222" i="2" s="1"/>
  <c r="BI220" i="2"/>
  <c r="BH220" i="2"/>
  <c r="BG220" i="2"/>
  <c r="BE220" i="2"/>
  <c r="X220" i="2"/>
  <c r="V220" i="2"/>
  <c r="T220" i="2"/>
  <c r="P220" i="2"/>
  <c r="K220" i="2" s="1"/>
  <c r="BF220" i="2" s="1"/>
  <c r="BI218" i="2"/>
  <c r="BH218" i="2"/>
  <c r="BG218" i="2"/>
  <c r="BE218" i="2"/>
  <c r="X218" i="2"/>
  <c r="V218" i="2"/>
  <c r="T218" i="2"/>
  <c r="P218" i="2"/>
  <c r="BK218" i="2" s="1"/>
  <c r="BI217" i="2"/>
  <c r="BH217" i="2"/>
  <c r="BG217" i="2"/>
  <c r="BE217" i="2"/>
  <c r="X217" i="2"/>
  <c r="V217" i="2"/>
  <c r="T217" i="2"/>
  <c r="P217" i="2"/>
  <c r="K217" i="2" s="1"/>
  <c r="BF217" i="2" s="1"/>
  <c r="BI215" i="2"/>
  <c r="BH215" i="2"/>
  <c r="BG215" i="2"/>
  <c r="BE215" i="2"/>
  <c r="X215" i="2"/>
  <c r="V215" i="2"/>
  <c r="T215" i="2"/>
  <c r="P215" i="2"/>
  <c r="K215" i="2" s="1"/>
  <c r="BF215" i="2" s="1"/>
  <c r="BI214" i="2"/>
  <c r="BH214" i="2"/>
  <c r="BG214" i="2"/>
  <c r="BE214" i="2"/>
  <c r="X214" i="2"/>
  <c r="V214" i="2"/>
  <c r="T214" i="2"/>
  <c r="P214" i="2"/>
  <c r="BK214" i="2" s="1"/>
  <c r="BI212" i="2"/>
  <c r="BH212" i="2"/>
  <c r="BG212" i="2"/>
  <c r="BE212" i="2"/>
  <c r="X212" i="2"/>
  <c r="V212" i="2"/>
  <c r="T212" i="2"/>
  <c r="P212" i="2"/>
  <c r="BI211" i="2"/>
  <c r="BH211" i="2"/>
  <c r="BG211" i="2"/>
  <c r="BE211" i="2"/>
  <c r="X211" i="2"/>
  <c r="V211" i="2"/>
  <c r="T211" i="2"/>
  <c r="P211" i="2"/>
  <c r="K211" i="2" s="1"/>
  <c r="BF211" i="2" s="1"/>
  <c r="BI210" i="2"/>
  <c r="BH210" i="2"/>
  <c r="BG210" i="2"/>
  <c r="BE210" i="2"/>
  <c r="X210" i="2"/>
  <c r="V210" i="2"/>
  <c r="T210" i="2"/>
  <c r="P210" i="2"/>
  <c r="BI208" i="2"/>
  <c r="BH208" i="2"/>
  <c r="BG208" i="2"/>
  <c r="BE208" i="2"/>
  <c r="X208" i="2"/>
  <c r="V208" i="2"/>
  <c r="T208" i="2"/>
  <c r="P208" i="2"/>
  <c r="K208" i="2" s="1"/>
  <c r="BF208" i="2" s="1"/>
  <c r="BI206" i="2"/>
  <c r="BH206" i="2"/>
  <c r="BG206" i="2"/>
  <c r="BE206" i="2"/>
  <c r="X206" i="2"/>
  <c r="V206" i="2"/>
  <c r="T206" i="2"/>
  <c r="P206" i="2"/>
  <c r="K206" i="2" s="1"/>
  <c r="BF206" i="2" s="1"/>
  <c r="BI204" i="2"/>
  <c r="BH204" i="2"/>
  <c r="BG204" i="2"/>
  <c r="BE204" i="2"/>
  <c r="X204" i="2"/>
  <c r="V204" i="2"/>
  <c r="T204" i="2"/>
  <c r="P204" i="2"/>
  <c r="K204" i="2" s="1"/>
  <c r="BF204" i="2" s="1"/>
  <c r="BI202" i="2"/>
  <c r="BH202" i="2"/>
  <c r="BG202" i="2"/>
  <c r="BE202" i="2"/>
  <c r="X202" i="2"/>
  <c r="V202" i="2"/>
  <c r="T202" i="2"/>
  <c r="P202" i="2"/>
  <c r="K202" i="2" s="1"/>
  <c r="BF202" i="2" s="1"/>
  <c r="BI200" i="2"/>
  <c r="BH200" i="2"/>
  <c r="BG200" i="2"/>
  <c r="BE200" i="2"/>
  <c r="X200" i="2"/>
  <c r="V200" i="2"/>
  <c r="T200" i="2"/>
  <c r="P200" i="2"/>
  <c r="BK200" i="2" s="1"/>
  <c r="BI198" i="2"/>
  <c r="BH198" i="2"/>
  <c r="BG198" i="2"/>
  <c r="BE198" i="2"/>
  <c r="X198" i="2"/>
  <c r="V198" i="2"/>
  <c r="T198" i="2"/>
  <c r="P198" i="2"/>
  <c r="BI196" i="2"/>
  <c r="BH196" i="2"/>
  <c r="BG196" i="2"/>
  <c r="BE196" i="2"/>
  <c r="X196" i="2"/>
  <c r="V196" i="2"/>
  <c r="T196" i="2"/>
  <c r="P196" i="2"/>
  <c r="K196" i="2" s="1"/>
  <c r="BF196" i="2" s="1"/>
  <c r="BI195" i="2"/>
  <c r="BH195" i="2"/>
  <c r="BG195" i="2"/>
  <c r="BE195" i="2"/>
  <c r="X195" i="2"/>
  <c r="V195" i="2"/>
  <c r="T195" i="2"/>
  <c r="P195" i="2"/>
  <c r="K195" i="2" s="1"/>
  <c r="BF195" i="2" s="1"/>
  <c r="BI194" i="2"/>
  <c r="BH194" i="2"/>
  <c r="BG194" i="2"/>
  <c r="BE194" i="2"/>
  <c r="X194" i="2"/>
  <c r="V194" i="2"/>
  <c r="T194" i="2"/>
  <c r="P194" i="2"/>
  <c r="BK194" i="2" s="1"/>
  <c r="BI192" i="2"/>
  <c r="BH192" i="2"/>
  <c r="BG192" i="2"/>
  <c r="BE192" i="2"/>
  <c r="X192" i="2"/>
  <c r="V192" i="2"/>
  <c r="T192" i="2"/>
  <c r="P192" i="2"/>
  <c r="BK192" i="2" s="1"/>
  <c r="BI190" i="2"/>
  <c r="BH190" i="2"/>
  <c r="BG190" i="2"/>
  <c r="BE190" i="2"/>
  <c r="X190" i="2"/>
  <c r="V190" i="2"/>
  <c r="T190" i="2"/>
  <c r="P190" i="2"/>
  <c r="BK190" i="2" s="1"/>
  <c r="BI188" i="2"/>
  <c r="BH188" i="2"/>
  <c r="BG188" i="2"/>
  <c r="BE188" i="2"/>
  <c r="X188" i="2"/>
  <c r="V188" i="2"/>
  <c r="T188" i="2"/>
  <c r="P188" i="2"/>
  <c r="BI186" i="2"/>
  <c r="BH186" i="2"/>
  <c r="BG186" i="2"/>
  <c r="BE186" i="2"/>
  <c r="X186" i="2"/>
  <c r="V186" i="2"/>
  <c r="T186" i="2"/>
  <c r="P186" i="2"/>
  <c r="K186" i="2" s="1"/>
  <c r="BF186" i="2" s="1"/>
  <c r="BI184" i="2"/>
  <c r="BH184" i="2"/>
  <c r="BG184" i="2"/>
  <c r="BE184" i="2"/>
  <c r="X184" i="2"/>
  <c r="V184" i="2"/>
  <c r="T184" i="2"/>
  <c r="P184" i="2"/>
  <c r="BK184" i="2" s="1"/>
  <c r="BI182" i="2"/>
  <c r="BH182" i="2"/>
  <c r="BG182" i="2"/>
  <c r="BE182" i="2"/>
  <c r="X182" i="2"/>
  <c r="V182" i="2"/>
  <c r="T182" i="2"/>
  <c r="P182" i="2"/>
  <c r="BK182" i="2" s="1"/>
  <c r="BI180" i="2"/>
  <c r="BH180" i="2"/>
  <c r="BG180" i="2"/>
  <c r="BE180" i="2"/>
  <c r="X180" i="2"/>
  <c r="V180" i="2"/>
  <c r="T180" i="2"/>
  <c r="P180" i="2"/>
  <c r="BK180" i="2" s="1"/>
  <c r="BI178" i="2"/>
  <c r="BH178" i="2"/>
  <c r="BG178" i="2"/>
  <c r="BE178" i="2"/>
  <c r="X178" i="2"/>
  <c r="V178" i="2"/>
  <c r="T178" i="2"/>
  <c r="P178" i="2"/>
  <c r="BK178" i="2" s="1"/>
  <c r="BI176" i="2"/>
  <c r="BH176" i="2"/>
  <c r="BG176" i="2"/>
  <c r="BE176" i="2"/>
  <c r="X176" i="2"/>
  <c r="V176" i="2"/>
  <c r="T176" i="2"/>
  <c r="P176" i="2"/>
  <c r="BI174" i="2"/>
  <c r="BH174" i="2"/>
  <c r="BG174" i="2"/>
  <c r="BE174" i="2"/>
  <c r="X174" i="2"/>
  <c r="V174" i="2"/>
  <c r="T174" i="2"/>
  <c r="P174" i="2"/>
  <c r="BK174" i="2" s="1"/>
  <c r="BI172" i="2"/>
  <c r="BH172" i="2"/>
  <c r="BG172" i="2"/>
  <c r="BE172" i="2"/>
  <c r="X172" i="2"/>
  <c r="V172" i="2"/>
  <c r="T172" i="2"/>
  <c r="P172" i="2"/>
  <c r="K172" i="2" s="1"/>
  <c r="BF172" i="2" s="1"/>
  <c r="BI170" i="2"/>
  <c r="BH170" i="2"/>
  <c r="BG170" i="2"/>
  <c r="BE170" i="2"/>
  <c r="X170" i="2"/>
  <c r="V170" i="2"/>
  <c r="T170" i="2"/>
  <c r="P170" i="2"/>
  <c r="BK170" i="2" s="1"/>
  <c r="BI169" i="2"/>
  <c r="BH169" i="2"/>
  <c r="BG169" i="2"/>
  <c r="BE169" i="2"/>
  <c r="X169" i="2"/>
  <c r="V169" i="2"/>
  <c r="T169" i="2"/>
  <c r="P169" i="2"/>
  <c r="K169" i="2" s="1"/>
  <c r="BF169" i="2" s="1"/>
  <c r="BI168" i="2"/>
  <c r="BH168" i="2"/>
  <c r="BG168" i="2"/>
  <c r="BE168" i="2"/>
  <c r="X168" i="2"/>
  <c r="V168" i="2"/>
  <c r="T168" i="2"/>
  <c r="P168" i="2"/>
  <c r="BK168" i="2" s="1"/>
  <c r="BI166" i="2"/>
  <c r="BH166" i="2"/>
  <c r="BG166" i="2"/>
  <c r="BE166" i="2"/>
  <c r="X166" i="2"/>
  <c r="V166" i="2"/>
  <c r="T166" i="2"/>
  <c r="P166" i="2"/>
  <c r="BI164" i="2"/>
  <c r="BH164" i="2"/>
  <c r="BG164" i="2"/>
  <c r="BE164" i="2"/>
  <c r="X164" i="2"/>
  <c r="V164" i="2"/>
  <c r="T164" i="2"/>
  <c r="P164" i="2"/>
  <c r="BK164" i="2" s="1"/>
  <c r="BI162" i="2"/>
  <c r="BH162" i="2"/>
  <c r="BG162" i="2"/>
  <c r="BE162" i="2"/>
  <c r="X162" i="2"/>
  <c r="V162" i="2"/>
  <c r="T162" i="2"/>
  <c r="P162" i="2"/>
  <c r="K162" i="2" s="1"/>
  <c r="BF162" i="2" s="1"/>
  <c r="BI160" i="2"/>
  <c r="BH160" i="2"/>
  <c r="BG160" i="2"/>
  <c r="BE160" i="2"/>
  <c r="X160" i="2"/>
  <c r="V160" i="2"/>
  <c r="T160" i="2"/>
  <c r="P160" i="2"/>
  <c r="BK160" i="2" s="1"/>
  <c r="BI159" i="2"/>
  <c r="BH159" i="2"/>
  <c r="BG159" i="2"/>
  <c r="BE159" i="2"/>
  <c r="X159" i="2"/>
  <c r="V159" i="2"/>
  <c r="T159" i="2"/>
  <c r="P159" i="2"/>
  <c r="K159" i="2" s="1"/>
  <c r="BF159" i="2" s="1"/>
  <c r="BI158" i="2"/>
  <c r="BH158" i="2"/>
  <c r="BG158" i="2"/>
  <c r="BE158" i="2"/>
  <c r="X158" i="2"/>
  <c r="V158" i="2"/>
  <c r="T158" i="2"/>
  <c r="P158" i="2"/>
  <c r="K158" i="2" s="1"/>
  <c r="BF158" i="2" s="1"/>
  <c r="BI157" i="2"/>
  <c r="BH157" i="2"/>
  <c r="BG157" i="2"/>
  <c r="BE157" i="2"/>
  <c r="X157" i="2"/>
  <c r="V157" i="2"/>
  <c r="T157" i="2"/>
  <c r="P157" i="2"/>
  <c r="BI155" i="2"/>
  <c r="BH155" i="2"/>
  <c r="BG155" i="2"/>
  <c r="BE155" i="2"/>
  <c r="X155" i="2"/>
  <c r="V155" i="2"/>
  <c r="T155" i="2"/>
  <c r="P155" i="2"/>
  <c r="BK155" i="2" s="1"/>
  <c r="BI153" i="2"/>
  <c r="BH153" i="2"/>
  <c r="BG153" i="2"/>
  <c r="BE153" i="2"/>
  <c r="X153" i="2"/>
  <c r="V153" i="2"/>
  <c r="T153" i="2"/>
  <c r="P153" i="2"/>
  <c r="BK153" i="2" s="1"/>
  <c r="BI150" i="2"/>
  <c r="BH150" i="2"/>
  <c r="BG150" i="2"/>
  <c r="BE150" i="2"/>
  <c r="X150" i="2"/>
  <c r="V150" i="2"/>
  <c r="T150" i="2"/>
  <c r="P150" i="2"/>
  <c r="BK150" i="2" s="1"/>
  <c r="BI149" i="2"/>
  <c r="BH149" i="2"/>
  <c r="BG149" i="2"/>
  <c r="BE149" i="2"/>
  <c r="X149" i="2"/>
  <c r="V149" i="2"/>
  <c r="T149" i="2"/>
  <c r="P149" i="2"/>
  <c r="K149" i="2" s="1"/>
  <c r="BF149" i="2" s="1"/>
  <c r="BI146" i="2"/>
  <c r="BH146" i="2"/>
  <c r="BG146" i="2"/>
  <c r="BE146" i="2"/>
  <c r="X146" i="2"/>
  <c r="V146" i="2"/>
  <c r="T146" i="2"/>
  <c r="P146" i="2"/>
  <c r="K146" i="2" s="1"/>
  <c r="BF146" i="2" s="1"/>
  <c r="BI145" i="2"/>
  <c r="BH145" i="2"/>
  <c r="BG145" i="2"/>
  <c r="BE145" i="2"/>
  <c r="X145" i="2"/>
  <c r="V145" i="2"/>
  <c r="T145" i="2"/>
  <c r="P145" i="2"/>
  <c r="BK145" i="2" s="1"/>
  <c r="BI143" i="2"/>
  <c r="BH143" i="2"/>
  <c r="BG143" i="2"/>
  <c r="BE143" i="2"/>
  <c r="X143" i="2"/>
  <c r="V143" i="2"/>
  <c r="T143" i="2"/>
  <c r="P143" i="2"/>
  <c r="K143" i="2" s="1"/>
  <c r="BF143" i="2" s="1"/>
  <c r="BI141" i="2"/>
  <c r="BH141" i="2"/>
  <c r="BG141" i="2"/>
  <c r="BE141" i="2"/>
  <c r="X141" i="2"/>
  <c r="V141" i="2"/>
  <c r="T141" i="2"/>
  <c r="P141" i="2"/>
  <c r="BK141" i="2" s="1"/>
  <c r="BI140" i="2"/>
  <c r="BH140" i="2"/>
  <c r="BG140" i="2"/>
  <c r="BE140" i="2"/>
  <c r="X140" i="2"/>
  <c r="V140" i="2"/>
  <c r="T140" i="2"/>
  <c r="P140" i="2"/>
  <c r="BK140" i="2" s="1"/>
  <c r="BI138" i="2"/>
  <c r="BH138" i="2"/>
  <c r="BG138" i="2"/>
  <c r="BE138" i="2"/>
  <c r="X138" i="2"/>
  <c r="V138" i="2"/>
  <c r="T138" i="2"/>
  <c r="P138" i="2"/>
  <c r="K138" i="2" s="1"/>
  <c r="BF138" i="2" s="1"/>
  <c r="BI136" i="2"/>
  <c r="BH136" i="2"/>
  <c r="BG136" i="2"/>
  <c r="BE136" i="2"/>
  <c r="X136" i="2"/>
  <c r="V136" i="2"/>
  <c r="T136" i="2"/>
  <c r="P136" i="2"/>
  <c r="BK136" i="2" s="1"/>
  <c r="J130" i="2"/>
  <c r="J129" i="2"/>
  <c r="F129" i="2"/>
  <c r="F127" i="2"/>
  <c r="E125" i="2"/>
  <c r="J92" i="2"/>
  <c r="J91" i="2"/>
  <c r="F91" i="2"/>
  <c r="F89" i="2"/>
  <c r="E87" i="2"/>
  <c r="J18" i="2"/>
  <c r="E18" i="2"/>
  <c r="F130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Q288" i="2"/>
  <c r="Q277" i="2"/>
  <c r="R242" i="2"/>
  <c r="R217" i="2"/>
  <c r="R160" i="2"/>
  <c r="Q291" i="2"/>
  <c r="Q251" i="2"/>
  <c r="R228" i="2"/>
  <c r="R184" i="2"/>
  <c r="Q158" i="2"/>
  <c r="Q244" i="2"/>
  <c r="Q228" i="2"/>
  <c r="Q196" i="2"/>
  <c r="R158" i="2"/>
  <c r="R141" i="2"/>
  <c r="Q284" i="2"/>
  <c r="R249" i="2"/>
  <c r="R226" i="2"/>
  <c r="R188" i="2"/>
  <c r="Q149" i="2"/>
  <c r="R280" i="2"/>
  <c r="Q264" i="2"/>
  <c r="R255" i="2"/>
  <c r="R231" i="2"/>
  <c r="R214" i="2"/>
  <c r="R195" i="2"/>
  <c r="R180" i="2"/>
  <c r="R145" i="2"/>
  <c r="AU94" i="1"/>
  <c r="R295" i="2"/>
  <c r="K266" i="2"/>
  <c r="BF266" i="2" s="1"/>
  <c r="K226" i="2"/>
  <c r="BF226" i="2" s="1"/>
  <c r="BK229" i="2"/>
  <c r="BK249" i="2"/>
  <c r="K176" i="2"/>
  <c r="BF176" i="2" s="1"/>
  <c r="BK247" i="2"/>
  <c r="Q268" i="3"/>
  <c r="R204" i="3"/>
  <c r="R179" i="3"/>
  <c r="R162" i="3"/>
  <c r="Q242" i="3"/>
  <c r="R219" i="3"/>
  <c r="R174" i="3"/>
  <c r="Q141" i="3"/>
  <c r="R131" i="3"/>
  <c r="R215" i="3"/>
  <c r="Q184" i="3"/>
  <c r="R260" i="3"/>
  <c r="Q227" i="3"/>
  <c r="R212" i="3"/>
  <c r="Q180" i="3"/>
  <c r="Q257" i="3"/>
  <c r="R248" i="3"/>
  <c r="Q275" i="3"/>
  <c r="R242" i="3"/>
  <c r="R194" i="3"/>
  <c r="Q179" i="3"/>
  <c r="Q157" i="3"/>
  <c r="R138" i="3"/>
  <c r="Q261" i="3"/>
  <c r="R274" i="3"/>
  <c r="R238" i="3"/>
  <c r="Q218" i="3"/>
  <c r="Q202" i="3"/>
  <c r="R196" i="3"/>
  <c r="R152" i="3"/>
  <c r="Q126" i="3"/>
  <c r="R257" i="3"/>
  <c r="R240" i="3"/>
  <c r="R224" i="3"/>
  <c r="R176" i="3"/>
  <c r="Q147" i="3"/>
  <c r="Q127" i="3"/>
  <c r="Q247" i="3"/>
  <c r="R231" i="3"/>
  <c r="R191" i="3"/>
  <c r="Q165" i="3"/>
  <c r="Q154" i="3"/>
  <c r="R139" i="3"/>
  <c r="R263" i="3"/>
  <c r="R222" i="3"/>
  <c r="R206" i="3"/>
  <c r="Q235" i="3"/>
  <c r="R227" i="3"/>
  <c r="R189" i="3"/>
  <c r="Q164" i="3"/>
  <c r="Q151" i="3"/>
  <c r="Q145" i="3"/>
  <c r="R127" i="3"/>
  <c r="BK209" i="3"/>
  <c r="BK138" i="3"/>
  <c r="BK262" i="3"/>
  <c r="BK271" i="3"/>
  <c r="BK175" i="3"/>
  <c r="BK250" i="3"/>
  <c r="K256" i="3"/>
  <c r="BF256" i="3" s="1"/>
  <c r="K141" i="3"/>
  <c r="BF141" i="3" s="1"/>
  <c r="K153" i="3"/>
  <c r="BF153" i="3" s="1"/>
  <c r="BK215" i="3"/>
  <c r="K169" i="3"/>
  <c r="BF169" i="3" s="1"/>
  <c r="BK135" i="3"/>
  <c r="BK163" i="3"/>
  <c r="R129" i="5"/>
  <c r="Q124" i="5"/>
  <c r="Q143" i="5"/>
  <c r="Q129" i="5"/>
  <c r="R151" i="5"/>
  <c r="R144" i="5"/>
  <c r="Q128" i="5"/>
  <c r="Q135" i="5"/>
  <c r="R124" i="5"/>
  <c r="Q137" i="5"/>
  <c r="Q150" i="5"/>
  <c r="R133" i="5"/>
  <c r="K144" i="5"/>
  <c r="BF144" i="5"/>
  <c r="BK132" i="5"/>
  <c r="BK135" i="5"/>
  <c r="K129" i="5"/>
  <c r="BF129" i="5" s="1"/>
  <c r="Q206" i="6"/>
  <c r="Q136" i="6"/>
  <c r="Q147" i="6"/>
  <c r="Q187" i="6"/>
  <c r="R155" i="6"/>
  <c r="R203" i="6"/>
  <c r="Q133" i="6"/>
  <c r="R177" i="6"/>
  <c r="R198" i="6"/>
  <c r="R154" i="6"/>
  <c r="Q192" i="6"/>
  <c r="K167" i="6"/>
  <c r="Q203" i="6"/>
  <c r="Q217" i="6"/>
  <c r="Q173" i="6"/>
  <c r="R192" i="6"/>
  <c r="BK171" i="6"/>
  <c r="Q290" i="2"/>
  <c r="R279" i="2"/>
  <c r="Q266" i="2"/>
  <c r="Q225" i="2"/>
  <c r="Q211" i="2"/>
  <c r="Q145" i="2"/>
  <c r="Q237" i="2"/>
  <c r="Q227" i="2"/>
  <c r="Q198" i="2"/>
  <c r="R172" i="2"/>
  <c r="Q150" i="2"/>
  <c r="Q236" i="2"/>
  <c r="R220" i="2"/>
  <c r="Q215" i="2"/>
  <c r="R182" i="2"/>
  <c r="R169" i="2"/>
  <c r="Q143" i="2"/>
  <c r="R288" i="2"/>
  <c r="R271" i="2"/>
  <c r="Q242" i="2"/>
  <c r="Q229" i="2"/>
  <c r="R202" i="2"/>
  <c r="R300" i="2"/>
  <c r="R277" i="2"/>
  <c r="R266" i="2"/>
  <c r="Q226" i="2"/>
  <c r="R196" i="2"/>
  <c r="Q188" i="2"/>
  <c r="Q174" i="2"/>
  <c r="R166" i="2"/>
  <c r="Q246" i="3"/>
  <c r="R210" i="3"/>
  <c r="R171" i="3"/>
  <c r="R153" i="3"/>
  <c r="R233" i="3"/>
  <c r="Q191" i="3"/>
  <c r="R181" i="3"/>
  <c r="R149" i="3"/>
  <c r="Q138" i="3"/>
  <c r="R226" i="3"/>
  <c r="Q212" i="3"/>
  <c r="Q166" i="3"/>
  <c r="R217" i="3"/>
  <c r="R249" i="3"/>
  <c r="Q203" i="3"/>
  <c r="R268" i="3"/>
  <c r="R247" i="3"/>
  <c r="R232" i="3"/>
  <c r="Q229" i="3"/>
  <c r="Q189" i="3"/>
  <c r="R170" i="3"/>
  <c r="Q143" i="3"/>
  <c r="Q129" i="3"/>
  <c r="R265" i="3"/>
  <c r="Q231" i="3"/>
  <c r="Q198" i="3"/>
  <c r="R165" i="3"/>
  <c r="R143" i="3"/>
  <c r="R128" i="3"/>
  <c r="R251" i="3"/>
  <c r="R229" i="3"/>
  <c r="R166" i="3"/>
  <c r="Q196" i="3"/>
  <c r="R193" i="3"/>
  <c r="Q172" i="3"/>
  <c r="R150" i="3"/>
  <c r="Q125" i="3"/>
  <c r="BK173" i="3"/>
  <c r="K185" i="3"/>
  <c r="BF185" i="3" s="1"/>
  <c r="K260" i="3"/>
  <c r="BF260" i="3"/>
  <c r="BK172" i="3"/>
  <c r="BK265" i="3"/>
  <c r="K221" i="3"/>
  <c r="BF221" i="3" s="1"/>
  <c r="K129" i="3"/>
  <c r="BF129" i="3" s="1"/>
  <c r="BK219" i="3"/>
  <c r="BK213" i="3"/>
  <c r="BK165" i="3"/>
  <c r="BK199" i="3"/>
  <c r="K189" i="3"/>
  <c r="BF189" i="3"/>
  <c r="R128" i="5"/>
  <c r="Q147" i="5"/>
  <c r="R138" i="5"/>
  <c r="R142" i="5"/>
  <c r="Q138" i="5"/>
  <c r="R150" i="5"/>
  <c r="Q146" i="5"/>
  <c r="Q148" i="5"/>
  <c r="Q125" i="5"/>
  <c r="BK123" i="5"/>
  <c r="R193" i="6"/>
  <c r="R179" i="6"/>
  <c r="R211" i="6"/>
  <c r="R159" i="6"/>
  <c r="R221" i="6"/>
  <c r="R191" i="6"/>
  <c r="Q225" i="6"/>
  <c r="Q218" i="6"/>
  <c r="R161" i="6"/>
  <c r="Q208" i="6"/>
  <c r="R188" i="6"/>
  <c r="R171" i="6"/>
  <c r="Q196" i="6"/>
  <c r="Q194" i="6"/>
  <c r="Q146" i="6"/>
  <c r="Q184" i="6"/>
  <c r="R163" i="6"/>
  <c r="Q140" i="6"/>
  <c r="Q170" i="6"/>
  <c r="BK221" i="6"/>
  <c r="BK142" i="6"/>
  <c r="K178" i="6"/>
  <c r="BF178" i="6" s="1"/>
  <c r="BK211" i="6"/>
  <c r="K166" i="6"/>
  <c r="BF166" i="6" s="1"/>
  <c r="Q255" i="2"/>
  <c r="Q214" i="2"/>
  <c r="R200" i="2"/>
  <c r="R168" i="2"/>
  <c r="Q155" i="2"/>
  <c r="Q239" i="2"/>
  <c r="R229" i="2"/>
  <c r="Q204" i="2"/>
  <c r="R176" i="2"/>
  <c r="R149" i="2"/>
  <c r="R136" i="2"/>
  <c r="Q280" i="2"/>
  <c r="Q271" i="2"/>
  <c r="Q283" i="2"/>
  <c r="R245" i="2"/>
  <c r="Q224" i="2"/>
  <c r="Q170" i="2"/>
  <c r="R257" i="2"/>
  <c r="Q235" i="2"/>
  <c r="R210" i="2"/>
  <c r="Q157" i="2"/>
  <c r="R259" i="2"/>
  <c r="Q232" i="2"/>
  <c r="Q217" i="2"/>
  <c r="Q190" i="2"/>
  <c r="Q162" i="2"/>
  <c r="R150" i="2"/>
  <c r="R292" i="2"/>
  <c r="Q279" i="2"/>
  <c r="R272" i="2"/>
  <c r="R235" i="2"/>
  <c r="Q220" i="2"/>
  <c r="R178" i="2"/>
  <c r="R283" i="2"/>
  <c r="R251" i="2"/>
  <c r="R232" i="2"/>
  <c r="R198" i="2"/>
  <c r="R190" i="2"/>
  <c r="Q176" i="2"/>
  <c r="R143" i="2"/>
  <c r="R298" i="2"/>
  <c r="BK188" i="2"/>
  <c r="Q217" i="3"/>
  <c r="R190" i="3"/>
  <c r="Q133" i="3"/>
  <c r="R228" i="3"/>
  <c r="Q190" i="3"/>
  <c r="R163" i="3"/>
  <c r="Q135" i="3"/>
  <c r="Q265" i="3"/>
  <c r="Q216" i="3"/>
  <c r="Q174" i="3"/>
  <c r="Q163" i="3"/>
  <c r="Q267" i="3"/>
  <c r="Q221" i="3"/>
  <c r="R202" i="3"/>
  <c r="Q260" i="3"/>
  <c r="R237" i="3"/>
  <c r="Q171" i="3"/>
  <c r="R158" i="3"/>
  <c r="Q131" i="3"/>
  <c r="R273" i="3"/>
  <c r="R239" i="3"/>
  <c r="Q186" i="3"/>
  <c r="Q149" i="3"/>
  <c r="Q270" i="3"/>
  <c r="Q239" i="3"/>
  <c r="R209" i="3"/>
  <c r="Q188" i="3"/>
  <c r="Q146" i="3"/>
  <c r="R264" i="3"/>
  <c r="Q243" i="3"/>
  <c r="R207" i="3"/>
  <c r="R214" i="3"/>
  <c r="Q187" i="3"/>
  <c r="Q159" i="3"/>
  <c r="R144" i="3"/>
  <c r="K270" i="3"/>
  <c r="BF270" i="3" s="1"/>
  <c r="K166" i="3"/>
  <c r="BF166" i="3" s="1"/>
  <c r="K268" i="3"/>
  <c r="BF268" i="3" s="1"/>
  <c r="K206" i="3"/>
  <c r="BF206" i="3"/>
  <c r="BK255" i="3"/>
  <c r="BK194" i="3"/>
  <c r="BK249" i="3"/>
  <c r="BK243" i="3"/>
  <c r="BK218" i="3"/>
  <c r="K245" i="3"/>
  <c r="BF245" i="3" s="1"/>
  <c r="BK162" i="3"/>
  <c r="K227" i="3"/>
  <c r="BF227" i="3"/>
  <c r="BK158" i="3"/>
  <c r="BK203" i="3"/>
  <c r="BK128" i="3"/>
  <c r="BK178" i="3"/>
  <c r="Q141" i="5"/>
  <c r="Q134" i="5"/>
  <c r="R131" i="5"/>
  <c r="R123" i="5"/>
  <c r="R148" i="5"/>
  <c r="Q142" i="5"/>
  <c r="R122" i="5"/>
  <c r="R145" i="5"/>
  <c r="R125" i="5"/>
  <c r="BK140" i="5"/>
  <c r="Q220" i="6"/>
  <c r="Q151" i="6"/>
  <c r="R167" i="6"/>
  <c r="R202" i="6"/>
  <c r="Q172" i="6"/>
  <c r="R146" i="6"/>
  <c r="R209" i="6"/>
  <c r="Q161" i="6"/>
  <c r="R169" i="6"/>
  <c r="Q224" i="6"/>
  <c r="Q201" i="6"/>
  <c r="Q221" i="6"/>
  <c r="Q205" i="6"/>
  <c r="Q166" i="6"/>
  <c r="R201" i="6"/>
  <c r="R186" i="6"/>
  <c r="R224" i="6"/>
  <c r="R148" i="6"/>
  <c r="R176" i="6"/>
  <c r="Q142" i="6"/>
  <c r="Q148" i="6"/>
  <c r="Q134" i="6"/>
  <c r="K204" i="6"/>
  <c r="BF204" i="6" s="1"/>
  <c r="BK140" i="6"/>
  <c r="BK179" i="6"/>
  <c r="K192" i="6"/>
  <c r="BF192" i="6" s="1"/>
  <c r="R286" i="2"/>
  <c r="Q269" i="2"/>
  <c r="Q247" i="2"/>
  <c r="R215" i="2"/>
  <c r="Q169" i="2"/>
  <c r="R138" i="2"/>
  <c r="R239" i="2"/>
  <c r="Q230" i="2"/>
  <c r="Q195" i="2"/>
  <c r="R290" i="2"/>
  <c r="R233" i="2"/>
  <c r="R206" i="2"/>
  <c r="R186" i="2"/>
  <c r="Q164" i="2"/>
  <c r="R155" i="2"/>
  <c r="Q300" i="2"/>
  <c r="Q292" i="2"/>
  <c r="Q276" i="2"/>
  <c r="Q245" i="2"/>
  <c r="R227" i="2"/>
  <c r="Q208" i="2"/>
  <c r="Q153" i="2"/>
  <c r="R284" i="2"/>
  <c r="R273" i="2"/>
  <c r="R262" i="2"/>
  <c r="R247" i="2"/>
  <c r="R224" i="2"/>
  <c r="Q210" i="2"/>
  <c r="Q192" i="2"/>
  <c r="Q178" i="2"/>
  <c r="Q168" i="2"/>
  <c r="R294" i="2"/>
  <c r="Q264" i="3"/>
  <c r="Q199" i="3"/>
  <c r="Q228" i="3"/>
  <c r="R275" i="3"/>
  <c r="R241" i="3"/>
  <c r="R208" i="3"/>
  <c r="Q197" i="3"/>
  <c r="Q176" i="3"/>
  <c r="R154" i="3"/>
  <c r="Q137" i="3"/>
  <c r="Q274" i="3"/>
  <c r="Q201" i="3"/>
  <c r="Q181" i="3"/>
  <c r="R271" i="3"/>
  <c r="R269" i="3"/>
  <c r="BK227" i="3"/>
  <c r="R205" i="3"/>
  <c r="R187" i="3"/>
  <c r="Q140" i="3"/>
  <c r="Q134" i="3"/>
  <c r="R262" i="3"/>
  <c r="Q238" i="3"/>
  <c r="Q219" i="3"/>
  <c r="Q253" i="3"/>
  <c r="Q222" i="3"/>
  <c r="R197" i="3"/>
  <c r="Q167" i="3"/>
  <c r="Q153" i="3"/>
  <c r="Q148" i="3"/>
  <c r="K147" i="3"/>
  <c r="BF147" i="3" s="1"/>
  <c r="BK258" i="3"/>
  <c r="K230" i="3"/>
  <c r="BF230" i="3" s="1"/>
  <c r="BK239" i="3"/>
  <c r="BK177" i="3"/>
  <c r="K170" i="3"/>
  <c r="BF170" i="3" s="1"/>
  <c r="Q130" i="5"/>
  <c r="Q122" i="5"/>
  <c r="R140" i="5"/>
  <c r="Q144" i="5"/>
  <c r="R121" i="5"/>
  <c r="R155" i="5"/>
  <c r="Q149" i="5"/>
  <c r="Q123" i="5"/>
  <c r="Q121" i="5"/>
  <c r="Q127" i="5"/>
  <c r="R187" i="6"/>
  <c r="R180" i="6"/>
  <c r="R138" i="6"/>
  <c r="R184" i="6"/>
  <c r="R170" i="6"/>
  <c r="Q138" i="6"/>
  <c r="R205" i="6"/>
  <c r="Q149" i="6"/>
  <c r="Q186" i="6"/>
  <c r="R134" i="6"/>
  <c r="R194" i="6"/>
  <c r="R225" i="6"/>
  <c r="R196" i="6"/>
  <c r="Q179" i="6"/>
  <c r="Q222" i="6"/>
  <c r="Q188" i="6"/>
  <c r="R156" i="6"/>
  <c r="Q195" i="6"/>
  <c r="Q182" i="6"/>
  <c r="R223" i="6"/>
  <c r="Q145" i="6"/>
  <c r="R173" i="6"/>
  <c r="R207" i="6"/>
  <c r="Q167" i="6"/>
  <c r="R135" i="6"/>
  <c r="R158" i="6"/>
  <c r="BK223" i="6"/>
  <c r="BK136" i="6"/>
  <c r="BK148" i="6"/>
  <c r="Q281" i="2"/>
  <c r="R260" i="2"/>
  <c r="Q231" i="2"/>
  <c r="R204" i="2"/>
  <c r="Q159" i="2"/>
  <c r="R236" i="2"/>
  <c r="Q206" i="2"/>
  <c r="Q180" i="2"/>
  <c r="Q160" i="2"/>
  <c r="R140" i="2"/>
  <c r="Q234" i="2"/>
  <c r="R218" i="2"/>
  <c r="Q202" i="2"/>
  <c r="R174" i="2"/>
  <c r="R157" i="2"/>
  <c r="Q140" i="2"/>
  <c r="Q286" i="2"/>
  <c r="R275" i="2"/>
  <c r="R264" i="2"/>
  <c r="R225" i="2"/>
  <c r="R192" i="2"/>
  <c r="R291" i="2"/>
  <c r="R276" i="2"/>
  <c r="R269" i="2"/>
  <c r="R237" i="2"/>
  <c r="Q218" i="2"/>
  <c r="Q182" i="2"/>
  <c r="Q172" i="2"/>
  <c r="Q141" i="2"/>
  <c r="R234" i="3"/>
  <c r="Q194" i="3"/>
  <c r="Q170" i="3"/>
  <c r="R157" i="3"/>
  <c r="Q236" i="3"/>
  <c r="R198" i="3"/>
  <c r="R175" i="3"/>
  <c r="R160" i="3"/>
  <c r="R134" i="3"/>
  <c r="Q248" i="3"/>
  <c r="R172" i="3"/>
  <c r="Q237" i="3"/>
  <c r="Q220" i="3"/>
  <c r="Q249" i="3"/>
  <c r="Q234" i="3"/>
  <c r="Q258" i="3"/>
  <c r="Q226" i="3"/>
  <c r="Q207" i="3"/>
  <c r="R180" i="3"/>
  <c r="R146" i="3"/>
  <c r="R133" i="3"/>
  <c r="R256" i="3"/>
  <c r="R254" i="3"/>
  <c r="R230" i="3"/>
  <c r="R173" i="3"/>
  <c r="R156" i="3"/>
  <c r="R136" i="3"/>
  <c r="R259" i="3"/>
  <c r="R236" i="3"/>
  <c r="Q223" i="3"/>
  <c r="Q158" i="3"/>
  <c r="R129" i="3"/>
  <c r="R266" i="3"/>
  <c r="Q214" i="3"/>
  <c r="Q156" i="3"/>
  <c r="Q150" i="3"/>
  <c r="Q269" i="3"/>
  <c r="Q230" i="3"/>
  <c r="R250" i="3"/>
  <c r="Q251" i="3"/>
  <c r="R200" i="3"/>
  <c r="Q169" i="3"/>
  <c r="R155" i="3"/>
  <c r="R132" i="3"/>
  <c r="K144" i="3"/>
  <c r="BF144" i="3" s="1"/>
  <c r="K231" i="3"/>
  <c r="BF231" i="3" s="1"/>
  <c r="K191" i="3"/>
  <c r="BF191" i="3" s="1"/>
  <c r="BK201" i="3"/>
  <c r="BK236" i="3"/>
  <c r="BK150" i="3"/>
  <c r="BK181" i="3"/>
  <c r="K195" i="3"/>
  <c r="BF195" i="3" s="1"/>
  <c r="K192" i="3"/>
  <c r="BF192" i="3" s="1"/>
  <c r="K134" i="3"/>
  <c r="BF134" i="3" s="1"/>
  <c r="Q140" i="5"/>
  <c r="Q155" i="5"/>
  <c r="Q133" i="5"/>
  <c r="R132" i="5"/>
  <c r="R152" i="5"/>
  <c r="Q151" i="5"/>
  <c r="Q132" i="5"/>
  <c r="BK134" i="5"/>
  <c r="BK155" i="5"/>
  <c r="K143" i="5"/>
  <c r="BF143" i="5"/>
  <c r="BK127" i="5"/>
  <c r="Q199" i="6"/>
  <c r="Q158" i="6"/>
  <c r="R136" i="6"/>
  <c r="R181" i="6"/>
  <c r="Q169" i="6"/>
  <c r="R145" i="6"/>
  <c r="R204" i="6"/>
  <c r="R206" i="6"/>
  <c r="R208" i="6"/>
  <c r="R189" i="6"/>
  <c r="Q215" i="6"/>
  <c r="Q183" i="6"/>
  <c r="R142" i="6"/>
  <c r="Q193" i="6"/>
  <c r="R165" i="6"/>
  <c r="Q198" i="6"/>
  <c r="Q180" i="6"/>
  <c r="R175" i="6"/>
  <c r="R140" i="6"/>
  <c r="Q171" i="6"/>
  <c r="R222" i="6"/>
  <c r="Q200" i="6"/>
  <c r="R183" i="6"/>
  <c r="R172" i="6"/>
  <c r="BK198" i="6"/>
  <c r="K158" i="6"/>
  <c r="BF158" i="6" s="1"/>
  <c r="K138" i="6"/>
  <c r="BF138" i="6" s="1"/>
  <c r="R296" i="2"/>
  <c r="Q275" i="2"/>
  <c r="R253" i="2"/>
  <c r="R222" i="2"/>
  <c r="R146" i="2"/>
  <c r="Q253" i="2"/>
  <c r="R234" i="2"/>
  <c r="R211" i="2"/>
  <c r="R194" i="2"/>
  <c r="R164" i="2"/>
  <c r="Q146" i="2"/>
  <c r="Q262" i="2"/>
  <c r="Q222" i="2"/>
  <c r="R212" i="2"/>
  <c r="Q184" i="2"/>
  <c r="R159" i="2"/>
  <c r="R153" i="2"/>
  <c r="Q138" i="2"/>
  <c r="Q273" i="2"/>
  <c r="Q233" i="2"/>
  <c r="Q223" i="2"/>
  <c r="Q200" i="2"/>
  <c r="Q166" i="2"/>
  <c r="Q136" i="2"/>
  <c r="R281" i="2"/>
  <c r="Q272" i="2"/>
  <c r="Q257" i="2"/>
  <c r="R244" i="2"/>
  <c r="R230" i="2"/>
  <c r="Q212" i="2"/>
  <c r="Q194" i="2"/>
  <c r="R170" i="2"/>
  <c r="Q295" i="2"/>
  <c r="Q294" i="2"/>
  <c r="Q298" i="2"/>
  <c r="Q296" i="2"/>
  <c r="K232" i="2"/>
  <c r="BF232" i="2" s="1"/>
  <c r="BK288" i="2"/>
  <c r="K255" i="2"/>
  <c r="BF255" i="2" s="1"/>
  <c r="K157" i="2"/>
  <c r="BF157" i="2" s="1"/>
  <c r="BK198" i="2"/>
  <c r="BK244" i="2"/>
  <c r="BK166" i="2"/>
  <c r="Q250" i="3"/>
  <c r="Q209" i="3"/>
  <c r="Q192" i="3"/>
  <c r="R169" i="3"/>
  <c r="R261" i="3"/>
  <c r="R199" i="3"/>
  <c r="R185" i="3"/>
  <c r="Q144" i="3"/>
  <c r="Q233" i="3"/>
  <c r="Q213" i="3"/>
  <c r="R213" i="3"/>
  <c r="Q224" i="3"/>
  <c r="Q211" i="3"/>
  <c r="Q178" i="3"/>
  <c r="R255" i="3"/>
  <c r="R244" i="3"/>
  <c r="Q255" i="3"/>
  <c r="R216" i="3"/>
  <c r="R201" i="3"/>
  <c r="Q183" i="3"/>
  <c r="R151" i="3"/>
  <c r="Q132" i="3"/>
  <c r="Q254" i="3"/>
  <c r="Q240" i="3"/>
  <c r="Q206" i="3"/>
  <c r="R178" i="3"/>
  <c r="R161" i="3"/>
  <c r="R145" i="3"/>
  <c r="R130" i="3"/>
  <c r="R253" i="3"/>
  <c r="R235" i="3"/>
  <c r="R184" i="3"/>
  <c r="R142" i="3"/>
  <c r="Q128" i="3"/>
  <c r="Q241" i="3"/>
  <c r="Q193" i="3"/>
  <c r="Q185" i="3"/>
  <c r="R148" i="3"/>
  <c r="R135" i="3"/>
  <c r="R267" i="3"/>
  <c r="Q244" i="3"/>
  <c r="R221" i="3"/>
  <c r="Q205" i="3"/>
  <c r="Q256" i="3"/>
  <c r="R220" i="3"/>
  <c r="Q175" i="3"/>
  <c r="Q152" i="3"/>
  <c r="Q142" i="3"/>
  <c r="R126" i="3"/>
  <c r="BK212" i="3"/>
  <c r="K159" i="3"/>
  <c r="BF159" i="3" s="1"/>
  <c r="K132" i="3"/>
  <c r="BF132" i="3" s="1"/>
  <c r="K200" i="3"/>
  <c r="BF200" i="3"/>
  <c r="K164" i="3"/>
  <c r="BF164" i="3" s="1"/>
  <c r="BK197" i="3"/>
  <c r="BK246" i="3"/>
  <c r="K186" i="3"/>
  <c r="BF186" i="3" s="1"/>
  <c r="K242" i="3"/>
  <c r="BF242" i="3" s="1"/>
  <c r="K184" i="3"/>
  <c r="BF184" i="3"/>
  <c r="BK156" i="3"/>
  <c r="BK251" i="3"/>
  <c r="R127" i="5"/>
  <c r="Q136" i="5"/>
  <c r="R136" i="5"/>
  <c r="R149" i="5"/>
  <c r="R126" i="5"/>
  <c r="R143" i="5"/>
  <c r="Q131" i="5"/>
  <c r="Q126" i="5"/>
  <c r="R141" i="5"/>
  <c r="R130" i="5"/>
  <c r="K138" i="5"/>
  <c r="BF138" i="5" s="1"/>
  <c r="K121" i="5"/>
  <c r="BF121" i="5" s="1"/>
  <c r="K137" i="5"/>
  <c r="BF137" i="5" s="1"/>
  <c r="BK131" i="5"/>
  <c r="BK125" i="5"/>
  <c r="Q177" i="6"/>
  <c r="Q207" i="6"/>
  <c r="Q135" i="6"/>
  <c r="R178" i="6"/>
  <c r="Q156" i="6"/>
  <c r="R220" i="6"/>
  <c r="Q197" i="6"/>
  <c r="R182" i="6"/>
  <c r="R133" i="6"/>
  <c r="R166" i="6"/>
  <c r="R218" i="6"/>
  <c r="Q176" i="6"/>
  <c r="Q223" i="6"/>
  <c r="Q211" i="6"/>
  <c r="Q178" i="6"/>
  <c r="R219" i="6"/>
  <c r="Q191" i="6"/>
  <c r="Q213" i="6"/>
  <c r="Q181" i="6"/>
  <c r="Q202" i="6"/>
  <c r="Q154" i="6"/>
  <c r="Q209" i="6"/>
  <c r="Q175" i="6"/>
  <c r="R213" i="6"/>
  <c r="BK220" i="6"/>
  <c r="BK217" i="6"/>
  <c r="BK188" i="6"/>
  <c r="Q260" i="2"/>
  <c r="R208" i="2"/>
  <c r="Q186" i="2"/>
  <c r="R162" i="2"/>
  <c r="Q259" i="2"/>
  <c r="Q249" i="2"/>
  <c r="R223" i="2"/>
  <c r="BK279" i="2"/>
  <c r="K262" i="2"/>
  <c r="BF262" i="2" s="1"/>
  <c r="K245" i="2"/>
  <c r="BF245" i="2" s="1"/>
  <c r="K212" i="2"/>
  <c r="BF212" i="2" s="1"/>
  <c r="K210" i="2"/>
  <c r="BF210" i="2" s="1"/>
  <c r="R195" i="3"/>
  <c r="R164" i="3"/>
  <c r="Q130" i="3"/>
  <c r="Q200" i="3"/>
  <c r="R188" i="3"/>
  <c r="Q173" i="3"/>
  <c r="Q139" i="3"/>
  <c r="Q225" i="3"/>
  <c r="Q210" i="3"/>
  <c r="R246" i="3"/>
  <c r="R258" i="3"/>
  <c r="R223" i="3"/>
  <c r="R270" i="3"/>
  <c r="Q245" i="3"/>
  <c r="Q262" i="3"/>
  <c r="Q215" i="3"/>
  <c r="Q195" i="3"/>
  <c r="R186" i="3"/>
  <c r="R167" i="3"/>
  <c r="Q136" i="3"/>
  <c r="Q266" i="3"/>
  <c r="Q263" i="3"/>
  <c r="R225" i="3"/>
  <c r="R203" i="3"/>
  <c r="R183" i="3"/>
  <c r="Q162" i="3"/>
  <c r="R159" i="3"/>
  <c r="R141" i="3"/>
  <c r="R125" i="3"/>
  <c r="R243" i="3"/>
  <c r="R218" i="3"/>
  <c r="Q161" i="3"/>
  <c r="R140" i="3"/>
  <c r="Q271" i="3"/>
  <c r="Q259" i="3"/>
  <c r="Q232" i="3"/>
  <c r="R192" i="3"/>
  <c r="R177" i="3"/>
  <c r="Q155" i="3"/>
  <c r="R137" i="3"/>
  <c r="Q273" i="3"/>
  <c r="R245" i="3"/>
  <c r="R211" i="3"/>
  <c r="Q204" i="3"/>
  <c r="Q208" i="3"/>
  <c r="Q177" i="3"/>
  <c r="Q160" i="3"/>
  <c r="R147" i="3"/>
  <c r="K274" i="3"/>
  <c r="BF274" i="3" s="1"/>
  <c r="BK188" i="3"/>
  <c r="K157" i="3"/>
  <c r="BF157" i="3"/>
  <c r="K261" i="3"/>
  <c r="BF261" i="3"/>
  <c r="K224" i="3"/>
  <c r="BF224" i="3" s="1"/>
  <c r="K248" i="3"/>
  <c r="BF248" i="3" s="1"/>
  <c r="BK233" i="3"/>
  <c r="BK148" i="3"/>
  <c r="K151" i="3"/>
  <c r="BF151" i="3" s="1"/>
  <c r="R147" i="5"/>
  <c r="Q145" i="5"/>
  <c r="Q152" i="5"/>
  <c r="R137" i="5"/>
  <c r="Q139" i="5"/>
  <c r="R134" i="5"/>
  <c r="R139" i="5"/>
  <c r="R146" i="5"/>
  <c r="R135" i="5"/>
  <c r="BK150" i="5"/>
  <c r="BK128" i="5"/>
  <c r="BK122" i="5"/>
  <c r="K136" i="5"/>
  <c r="BF136" i="5" s="1"/>
  <c r="R215" i="6"/>
  <c r="R149" i="6"/>
  <c r="Q204" i="6"/>
  <c r="R195" i="6"/>
  <c r="Q159" i="6"/>
  <c r="Q189" i="6"/>
  <c r="R200" i="6"/>
  <c r="Q219" i="6"/>
  <c r="Q155" i="6"/>
  <c r="Q165" i="6"/>
  <c r="R151" i="6"/>
  <c r="R217" i="6"/>
  <c r="R197" i="6"/>
  <c r="R147" i="6"/>
  <c r="R199" i="6"/>
  <c r="Q163" i="6"/>
  <c r="BK155" i="6"/>
  <c r="BK133" i="6"/>
  <c r="K201" i="6"/>
  <c r="BF201" i="6" s="1"/>
  <c r="BK181" i="6"/>
  <c r="K229" i="3" l="1"/>
  <c r="K176" i="3"/>
  <c r="BF176" i="3" s="1"/>
  <c r="K168" i="2"/>
  <c r="BF168" i="2" s="1"/>
  <c r="F37" i="2"/>
  <c r="BD95" i="1" s="1"/>
  <c r="F35" i="2"/>
  <c r="BB95" i="1" s="1"/>
  <c r="F39" i="2"/>
  <c r="BF95" i="1" s="1"/>
  <c r="K35" i="2"/>
  <c r="AX95" i="1" s="1"/>
  <c r="F38" i="2"/>
  <c r="BE95" i="1" s="1"/>
  <c r="BK276" i="2"/>
  <c r="V135" i="2"/>
  <c r="Q152" i="2"/>
  <c r="I100" i="2" s="1"/>
  <c r="T161" i="2"/>
  <c r="Q161" i="2"/>
  <c r="I101" i="2"/>
  <c r="R161" i="2"/>
  <c r="J101" i="2" s="1"/>
  <c r="Q213" i="2"/>
  <c r="I103" i="2" s="1"/>
  <c r="Q268" i="2"/>
  <c r="I108" i="2" s="1"/>
  <c r="X285" i="2"/>
  <c r="V293" i="2"/>
  <c r="R293" i="2"/>
  <c r="J112" i="2" s="1"/>
  <c r="R297" i="2"/>
  <c r="J113" i="2"/>
  <c r="X120" i="5"/>
  <c r="X119" i="5" s="1"/>
  <c r="Q165" i="2"/>
  <c r="I102" i="2" s="1"/>
  <c r="X241" i="2"/>
  <c r="T268" i="2"/>
  <c r="V278" i="2"/>
  <c r="Q285" i="2"/>
  <c r="I111" i="2" s="1"/>
  <c r="X293" i="2"/>
  <c r="Q297" i="2"/>
  <c r="I113" i="2"/>
  <c r="Q124" i="3"/>
  <c r="X272" i="3"/>
  <c r="Q135" i="2"/>
  <c r="X148" i="2"/>
  <c r="T165" i="2"/>
  <c r="V213" i="2"/>
  <c r="R241" i="2"/>
  <c r="T274" i="2"/>
  <c r="R274" i="2"/>
  <c r="J109" i="2" s="1"/>
  <c r="R278" i="2"/>
  <c r="J110" i="2"/>
  <c r="BK293" i="2"/>
  <c r="K293" i="2" s="1"/>
  <c r="K112" i="2" s="1"/>
  <c r="V297" i="2"/>
  <c r="T124" i="3"/>
  <c r="Q252" i="3"/>
  <c r="I100" i="3" s="1"/>
  <c r="R144" i="6"/>
  <c r="J102" i="6" s="1"/>
  <c r="R148" i="2"/>
  <c r="J99" i="2" s="1"/>
  <c r="V165" i="2"/>
  <c r="R213" i="2"/>
  <c r="J103" i="2" s="1"/>
  <c r="R268" i="2"/>
  <c r="J108" i="2" s="1"/>
  <c r="Q274" i="2"/>
  <c r="I109" i="2"/>
  <c r="T285" i="2"/>
  <c r="V124" i="3"/>
  <c r="Q132" i="6"/>
  <c r="Q144" i="6"/>
  <c r="I102" i="6" s="1"/>
  <c r="R135" i="2"/>
  <c r="Q148" i="2"/>
  <c r="I99" i="2" s="1"/>
  <c r="T213" i="2"/>
  <c r="T241" i="2"/>
  <c r="T240" i="2" s="1"/>
  <c r="X268" i="2"/>
  <c r="X274" i="2"/>
  <c r="BK285" i="2"/>
  <c r="K285" i="2"/>
  <c r="K111" i="2"/>
  <c r="T293" i="2"/>
  <c r="T297" i="2"/>
  <c r="X252" i="3"/>
  <c r="T120" i="5"/>
  <c r="T119" i="5" s="1"/>
  <c r="AW98" i="1" s="1"/>
  <c r="T132" i="6"/>
  <c r="V144" i="6"/>
  <c r="X153" i="6"/>
  <c r="V174" i="6"/>
  <c r="X157" i="6"/>
  <c r="V190" i="6"/>
  <c r="V120" i="5"/>
  <c r="V119" i="5" s="1"/>
  <c r="X132" i="6"/>
  <c r="X131" i="6" s="1"/>
  <c r="X144" i="6"/>
  <c r="V153" i="6"/>
  <c r="T157" i="6"/>
  <c r="T148" i="2"/>
  <c r="X152" i="2"/>
  <c r="R165" i="2"/>
  <c r="J102" i="2" s="1"/>
  <c r="V241" i="2"/>
  <c r="T278" i="2"/>
  <c r="R124" i="3"/>
  <c r="R272" i="3"/>
  <c r="J101" i="3" s="1"/>
  <c r="R120" i="5"/>
  <c r="R153" i="6"/>
  <c r="J105" i="6" s="1"/>
  <c r="V157" i="6"/>
  <c r="X174" i="6"/>
  <c r="R210" i="6"/>
  <c r="J109" i="6"/>
  <c r="T135" i="2"/>
  <c r="V152" i="2"/>
  <c r="X161" i="2"/>
  <c r="X213" i="2"/>
  <c r="V268" i="2"/>
  <c r="Q278" i="2"/>
  <c r="I110" i="2" s="1"/>
  <c r="R285" i="2"/>
  <c r="J111" i="2"/>
  <c r="Q293" i="2"/>
  <c r="I112" i="2" s="1"/>
  <c r="X297" i="2"/>
  <c r="R252" i="3"/>
  <c r="J100" i="3"/>
  <c r="X190" i="6"/>
  <c r="X135" i="2"/>
  <c r="T152" i="2"/>
  <c r="R152" i="2"/>
  <c r="J100" i="2" s="1"/>
  <c r="V161" i="2"/>
  <c r="Q241" i="2"/>
  <c r="V274" i="2"/>
  <c r="V252" i="3"/>
  <c r="Q272" i="3"/>
  <c r="I101" i="3" s="1"/>
  <c r="Q120" i="5"/>
  <c r="V132" i="6"/>
  <c r="V131" i="6" s="1"/>
  <c r="R157" i="6"/>
  <c r="J106" i="6" s="1"/>
  <c r="R174" i="6"/>
  <c r="J107" i="6" s="1"/>
  <c r="T216" i="6"/>
  <c r="V148" i="2"/>
  <c r="X165" i="2"/>
  <c r="X278" i="2"/>
  <c r="V285" i="2"/>
  <c r="T252" i="3"/>
  <c r="T272" i="3"/>
  <c r="T153" i="6"/>
  <c r="T174" i="6"/>
  <c r="Q190" i="6"/>
  <c r="I108" i="6" s="1"/>
  <c r="V210" i="6"/>
  <c r="Q210" i="6"/>
  <c r="I109" i="6" s="1"/>
  <c r="V216" i="6"/>
  <c r="X124" i="3"/>
  <c r="X123" i="3" s="1"/>
  <c r="V272" i="3"/>
  <c r="T144" i="6"/>
  <c r="Q153" i="6"/>
  <c r="Q174" i="6"/>
  <c r="I107" i="6" s="1"/>
  <c r="R190" i="6"/>
  <c r="J108" i="6" s="1"/>
  <c r="T210" i="6"/>
  <c r="X210" i="6"/>
  <c r="X216" i="6"/>
  <c r="R132" i="6"/>
  <c r="Q157" i="6"/>
  <c r="I106" i="6" s="1"/>
  <c r="T190" i="6"/>
  <c r="Q216" i="6"/>
  <c r="I110" i="6" s="1"/>
  <c r="R216" i="6"/>
  <c r="J110" i="6" s="1"/>
  <c r="R238" i="2"/>
  <c r="J104" i="2" s="1"/>
  <c r="R154" i="5"/>
  <c r="R153" i="5" s="1"/>
  <c r="J98" i="5" s="1"/>
  <c r="Q154" i="5"/>
  <c r="I99" i="5" s="1"/>
  <c r="BK139" i="6"/>
  <c r="K139" i="6" s="1"/>
  <c r="K100" i="6" s="1"/>
  <c r="R265" i="2"/>
  <c r="J107" i="2" s="1"/>
  <c r="R150" i="6"/>
  <c r="J103" i="6" s="1"/>
  <c r="Q265" i="2"/>
  <c r="I107" i="2" s="1"/>
  <c r="BK141" i="6"/>
  <c r="K141" i="6" s="1"/>
  <c r="K101" i="6" s="1"/>
  <c r="BK154" i="5"/>
  <c r="K154" i="5" s="1"/>
  <c r="K99" i="5" s="1"/>
  <c r="Q150" i="6"/>
  <c r="I103" i="6" s="1"/>
  <c r="R137" i="6"/>
  <c r="J99" i="6" s="1"/>
  <c r="BK150" i="6"/>
  <c r="K150" i="6"/>
  <c r="K103" i="6" s="1"/>
  <c r="Q238" i="2"/>
  <c r="I104" i="2" s="1"/>
  <c r="R139" i="6"/>
  <c r="J100" i="6" s="1"/>
  <c r="Q137" i="6"/>
  <c r="I99" i="6" s="1"/>
  <c r="Q141" i="6"/>
  <c r="I101" i="6" s="1"/>
  <c r="Q139" i="6"/>
  <c r="I100" i="6" s="1"/>
  <c r="R141" i="6"/>
  <c r="J101" i="6" s="1"/>
  <c r="F127" i="6"/>
  <c r="BF167" i="6"/>
  <c r="E85" i="6"/>
  <c r="J89" i="6"/>
  <c r="J89" i="5"/>
  <c r="J116" i="5"/>
  <c r="E85" i="5"/>
  <c r="F116" i="5"/>
  <c r="J115" i="5"/>
  <c r="BF229" i="3"/>
  <c r="J89" i="3"/>
  <c r="E85" i="3"/>
  <c r="F118" i="3"/>
  <c r="BF243" i="3"/>
  <c r="E123" i="2"/>
  <c r="J127" i="2"/>
  <c r="F92" i="2"/>
  <c r="BF276" i="2"/>
  <c r="K235" i="2"/>
  <c r="BF235" i="2" s="1"/>
  <c r="BK280" i="2"/>
  <c r="K145" i="2"/>
  <c r="BF145" i="2" s="1"/>
  <c r="K139" i="3"/>
  <c r="BF139" i="3" s="1"/>
  <c r="BK206" i="3"/>
  <c r="BK226" i="3"/>
  <c r="BK211" i="3"/>
  <c r="K253" i="3"/>
  <c r="BF253" i="3" s="1"/>
  <c r="F35" i="5"/>
  <c r="BB98" i="1" s="1"/>
  <c r="BK182" i="6"/>
  <c r="BK158" i="6"/>
  <c r="BK206" i="6"/>
  <c r="BK176" i="6"/>
  <c r="BK145" i="6"/>
  <c r="K205" i="6"/>
  <c r="BF205" i="6" s="1"/>
  <c r="K221" i="6"/>
  <c r="BF221" i="6" s="1"/>
  <c r="BK138" i="6"/>
  <c r="BK137" i="6" s="1"/>
  <c r="K137" i="6" s="1"/>
  <c r="K99" i="6" s="1"/>
  <c r="BK149" i="2"/>
  <c r="BK148" i="2" s="1"/>
  <c r="K148" i="2" s="1"/>
  <c r="K99" i="2" s="1"/>
  <c r="BK298" i="2"/>
  <c r="BK297" i="2" s="1"/>
  <c r="K297" i="2" s="1"/>
  <c r="K113" i="2" s="1"/>
  <c r="K272" i="2"/>
  <c r="BF272" i="2" s="1"/>
  <c r="K153" i="2"/>
  <c r="BF153" i="2" s="1"/>
  <c r="BK255" i="2"/>
  <c r="BK245" i="2"/>
  <c r="BK132" i="3"/>
  <c r="K178" i="3"/>
  <c r="BF178" i="3" s="1"/>
  <c r="K130" i="3"/>
  <c r="BF130" i="3"/>
  <c r="K156" i="3"/>
  <c r="BF156" i="3"/>
  <c r="BK166" i="3"/>
  <c r="K126" i="3"/>
  <c r="BF126" i="3" s="1"/>
  <c r="BK189" i="3"/>
  <c r="BK170" i="3"/>
  <c r="BK235" i="3"/>
  <c r="BK230" i="3"/>
  <c r="K162" i="3"/>
  <c r="BF162" i="3" s="1"/>
  <c r="K212" i="3"/>
  <c r="BF212" i="3"/>
  <c r="BK264" i="3"/>
  <c r="K204" i="3"/>
  <c r="BF204" i="3"/>
  <c r="K247" i="3"/>
  <c r="BF247" i="3"/>
  <c r="BK254" i="3"/>
  <c r="K160" i="3"/>
  <c r="BF160" i="3" s="1"/>
  <c r="F37" i="5"/>
  <c r="BD98" i="1" s="1"/>
  <c r="K171" i="6"/>
  <c r="BF171" i="6" s="1"/>
  <c r="K196" i="6"/>
  <c r="BF196" i="6" s="1"/>
  <c r="BK172" i="6"/>
  <c r="K133" i="6"/>
  <c r="BF133" i="6" s="1"/>
  <c r="BK207" i="6"/>
  <c r="K223" i="6"/>
  <c r="BF223" i="6" s="1"/>
  <c r="BK149" i="6"/>
  <c r="K141" i="2"/>
  <c r="BF141" i="2" s="1"/>
  <c r="BK227" i="2"/>
  <c r="BK159" i="2"/>
  <c r="BK239" i="2"/>
  <c r="BK238" i="2" s="1"/>
  <c r="K238" i="2" s="1"/>
  <c r="K104" i="2" s="1"/>
  <c r="K188" i="2"/>
  <c r="BF188" i="2" s="1"/>
  <c r="BK206" i="2"/>
  <c r="BK231" i="2"/>
  <c r="K300" i="2"/>
  <c r="BF300" i="2"/>
  <c r="K286" i="2"/>
  <c r="BF286" i="2" s="1"/>
  <c r="K242" i="2"/>
  <c r="BF242" i="2" s="1"/>
  <c r="BK169" i="2"/>
  <c r="K136" i="3"/>
  <c r="BF136" i="3" s="1"/>
  <c r="K217" i="3"/>
  <c r="BF217" i="3" s="1"/>
  <c r="K133" i="3"/>
  <c r="BF133" i="3"/>
  <c r="BK225" i="3"/>
  <c r="BK273" i="3"/>
  <c r="K177" i="3"/>
  <c r="BF177" i="3"/>
  <c r="K205" i="3"/>
  <c r="BF205" i="3" s="1"/>
  <c r="K265" i="3"/>
  <c r="BF265" i="3" s="1"/>
  <c r="K213" i="3"/>
  <c r="BF213" i="3"/>
  <c r="K219" i="3"/>
  <c r="BF219" i="3" s="1"/>
  <c r="BK126" i="5"/>
  <c r="F38" i="5"/>
  <c r="BE98" i="1" s="1"/>
  <c r="BK222" i="6"/>
  <c r="K155" i="6"/>
  <c r="BF155" i="6" s="1"/>
  <c r="K151" i="6"/>
  <c r="BF151" i="6" s="1"/>
  <c r="K146" i="6"/>
  <c r="BF146" i="6" s="1"/>
  <c r="K209" i="6"/>
  <c r="BF209" i="6"/>
  <c r="BK191" i="6"/>
  <c r="K188" i="6"/>
  <c r="BF188" i="6" s="1"/>
  <c r="K156" i="6"/>
  <c r="BF156" i="6" s="1"/>
  <c r="BK170" i="6"/>
  <c r="K178" i="2"/>
  <c r="BF178" i="2" s="1"/>
  <c r="K247" i="2"/>
  <c r="BF247" i="2"/>
  <c r="K237" i="2"/>
  <c r="BF237" i="2" s="1"/>
  <c r="K273" i="2"/>
  <c r="BF273" i="2" s="1"/>
  <c r="K180" i="2"/>
  <c r="BF180" i="2"/>
  <c r="BK242" i="3"/>
  <c r="BK125" i="3"/>
  <c r="BK164" i="3"/>
  <c r="K263" i="3"/>
  <c r="BF263" i="3" s="1"/>
  <c r="BK256" i="3"/>
  <c r="K202" i="3"/>
  <c r="BF202" i="3" s="1"/>
  <c r="BK137" i="3"/>
  <c r="K163" i="3"/>
  <c r="BF163" i="3" s="1"/>
  <c r="BB97" i="1"/>
  <c r="BK139" i="5"/>
  <c r="BK152" i="5"/>
  <c r="BK121" i="5"/>
  <c r="BK138" i="5"/>
  <c r="K147" i="5"/>
  <c r="BF147" i="5" s="1"/>
  <c r="K140" i="6"/>
  <c r="BF140" i="6" s="1"/>
  <c r="K217" i="6"/>
  <c r="BF217" i="6" s="1"/>
  <c r="BK165" i="6"/>
  <c r="BK201" i="6"/>
  <c r="K189" i="6"/>
  <c r="BF189" i="6" s="1"/>
  <c r="K183" i="6"/>
  <c r="BF183" i="6" s="1"/>
  <c r="BK161" i="6"/>
  <c r="K169" i="6"/>
  <c r="BF169" i="6" s="1"/>
  <c r="BK194" i="6"/>
  <c r="K200" i="2"/>
  <c r="BF200" i="2" s="1"/>
  <c r="K222" i="2"/>
  <c r="BF222" i="2" s="1"/>
  <c r="BK283" i="2"/>
  <c r="BK208" i="2"/>
  <c r="K214" i="2"/>
  <c r="BF214" i="2" s="1"/>
  <c r="K229" i="2"/>
  <c r="BF229" i="2" s="1"/>
  <c r="BK266" i="2"/>
  <c r="BK265" i="2" s="1"/>
  <c r="K265" i="2" s="1"/>
  <c r="K107" i="2" s="1"/>
  <c r="K284" i="2"/>
  <c r="BF284" i="2" s="1"/>
  <c r="BK232" i="2"/>
  <c r="K35" i="3"/>
  <c r="AX96" i="1" s="1"/>
  <c r="BK167" i="3"/>
  <c r="BK133" i="5"/>
  <c r="BK143" i="5"/>
  <c r="BK144" i="5"/>
  <c r="BK136" i="5"/>
  <c r="K130" i="5"/>
  <c r="BF130" i="5" s="1"/>
  <c r="K136" i="6"/>
  <c r="BF136" i="6"/>
  <c r="K215" i="6"/>
  <c r="BF215" i="6" s="1"/>
  <c r="K211" i="6"/>
  <c r="BF211" i="6" s="1"/>
  <c r="BK154" i="6"/>
  <c r="BK153" i="6" s="1"/>
  <c r="K153" i="6" s="1"/>
  <c r="K105" i="6" s="1"/>
  <c r="K181" i="6"/>
  <c r="BF181" i="6" s="1"/>
  <c r="BK166" i="6"/>
  <c r="BK192" i="6"/>
  <c r="K197" i="6"/>
  <c r="BF197" i="6"/>
  <c r="BK172" i="2"/>
  <c r="BK233" i="2"/>
  <c r="BK143" i="2"/>
  <c r="K174" i="2"/>
  <c r="BF174" i="2" s="1"/>
  <c r="K188" i="3"/>
  <c r="BF188" i="3" s="1"/>
  <c r="K258" i="3"/>
  <c r="BF258" i="3"/>
  <c r="K150" i="3"/>
  <c r="BF150" i="3" s="1"/>
  <c r="K222" i="3"/>
  <c r="BF222" i="3"/>
  <c r="BK169" i="3"/>
  <c r="K145" i="3"/>
  <c r="BF145" i="3"/>
  <c r="K214" i="3"/>
  <c r="BF214" i="3"/>
  <c r="BK161" i="3"/>
  <c r="K203" i="3"/>
  <c r="BF203" i="3"/>
  <c r="BK193" i="3"/>
  <c r="BK154" i="3"/>
  <c r="BK223" i="3"/>
  <c r="K271" i="3"/>
  <c r="BF271" i="3" s="1"/>
  <c r="BK237" i="3"/>
  <c r="K209" i="3"/>
  <c r="BF209" i="3"/>
  <c r="K267" i="3"/>
  <c r="BF267" i="3" s="1"/>
  <c r="BF97" i="1"/>
  <c r="K150" i="5"/>
  <c r="BF150" i="5"/>
  <c r="K195" i="6"/>
  <c r="BF195" i="6" s="1"/>
  <c r="K224" i="6"/>
  <c r="BF224" i="6" s="1"/>
  <c r="K200" i="6"/>
  <c r="BF200" i="6" s="1"/>
  <c r="K203" i="6"/>
  <c r="BF203" i="6" s="1"/>
  <c r="BK193" i="6"/>
  <c r="K179" i="6"/>
  <c r="BF179" i="6" s="1"/>
  <c r="BK147" i="6"/>
  <c r="K202" i="6"/>
  <c r="BF202" i="6" s="1"/>
  <c r="K220" i="6"/>
  <c r="BF220" i="6" s="1"/>
  <c r="BK135" i="6"/>
  <c r="K184" i="2"/>
  <c r="BF184" i="2" s="1"/>
  <c r="K194" i="2"/>
  <c r="BF194" i="2" s="1"/>
  <c r="BK220" i="2"/>
  <c r="BK262" i="2"/>
  <c r="BK236" i="2"/>
  <c r="K291" i="2"/>
  <c r="BF291" i="2"/>
  <c r="K180" i="3"/>
  <c r="BF180" i="3"/>
  <c r="BK174" i="3"/>
  <c r="BK275" i="3"/>
  <c r="K131" i="3"/>
  <c r="BF131" i="3"/>
  <c r="K146" i="3"/>
  <c r="BF146" i="3" s="1"/>
  <c r="K269" i="3"/>
  <c r="BF269" i="3"/>
  <c r="K199" i="3"/>
  <c r="BF199" i="3" s="1"/>
  <c r="BK144" i="3"/>
  <c r="BK228" i="3"/>
  <c r="BK134" i="3"/>
  <c r="K251" i="3"/>
  <c r="BF251" i="3" s="1"/>
  <c r="K257" i="3"/>
  <c r="BF257" i="3" s="1"/>
  <c r="BK259" i="3"/>
  <c r="BK231" i="3"/>
  <c r="BK234" i="3"/>
  <c r="K183" i="3"/>
  <c r="BF183" i="3" s="1"/>
  <c r="K179" i="3"/>
  <c r="BF179" i="3"/>
  <c r="BK185" i="3"/>
  <c r="BK186" i="3"/>
  <c r="AX97" i="1"/>
  <c r="K140" i="5"/>
  <c r="BF140" i="5" s="1"/>
  <c r="K141" i="5"/>
  <c r="BF141" i="5" s="1"/>
  <c r="K132" i="5"/>
  <c r="BF132" i="5" s="1"/>
  <c r="BK175" i="6"/>
  <c r="BK159" i="6"/>
  <c r="BK199" i="6"/>
  <c r="BK204" i="6"/>
  <c r="K184" i="6"/>
  <c r="BF184" i="6" s="1"/>
  <c r="BK177" i="6"/>
  <c r="K198" i="2"/>
  <c r="BF198" i="2" s="1"/>
  <c r="K295" i="2"/>
  <c r="BF295" i="2" s="1"/>
  <c r="K164" i="2"/>
  <c r="BF164" i="2" s="1"/>
  <c r="BK211" i="2"/>
  <c r="K166" i="2"/>
  <c r="BF166" i="2" s="1"/>
  <c r="K290" i="2"/>
  <c r="BF290" i="2" s="1"/>
  <c r="K155" i="3"/>
  <c r="BF155" i="3"/>
  <c r="BK187" i="3"/>
  <c r="K152" i="3"/>
  <c r="BF152" i="3"/>
  <c r="BK245" i="3"/>
  <c r="BK210" i="3"/>
  <c r="K201" i="3"/>
  <c r="BF201" i="3" s="1"/>
  <c r="K215" i="3"/>
  <c r="BF215" i="3" s="1"/>
  <c r="BK224" i="3"/>
  <c r="K218" i="3"/>
  <c r="BF218" i="3" s="1"/>
  <c r="K198" i="3"/>
  <c r="BF198" i="3"/>
  <c r="BK159" i="3"/>
  <c r="K35" i="5"/>
  <c r="AX98" i="1" s="1"/>
  <c r="K186" i="6"/>
  <c r="BF186" i="6" s="1"/>
  <c r="BK219" i="6"/>
  <c r="K244" i="2"/>
  <c r="BF244" i="2" s="1"/>
  <c r="K253" i="2"/>
  <c r="BF253" i="2" s="1"/>
  <c r="BK230" i="2"/>
  <c r="K135" i="3"/>
  <c r="BF135" i="3" s="1"/>
  <c r="K249" i="3"/>
  <c r="BF249" i="3" s="1"/>
  <c r="BK248" i="3"/>
  <c r="BK157" i="3"/>
  <c r="K266" i="3"/>
  <c r="BF266" i="3"/>
  <c r="BK171" i="3"/>
  <c r="K172" i="3"/>
  <c r="BF172" i="3" s="1"/>
  <c r="BK184" i="3"/>
  <c r="K173" i="3"/>
  <c r="BF173" i="3"/>
  <c r="K236" i="3"/>
  <c r="BF236" i="3" s="1"/>
  <c r="BK240" i="3"/>
  <c r="BK238" i="3"/>
  <c r="K239" i="3"/>
  <c r="BF239" i="3" s="1"/>
  <c r="BD97" i="1"/>
  <c r="BK137" i="5"/>
  <c r="K131" i="5"/>
  <c r="BF131" i="5" s="1"/>
  <c r="F35" i="6"/>
  <c r="BB99" i="1" s="1"/>
  <c r="K279" i="2"/>
  <c r="BF279" i="2"/>
  <c r="BK277" i="2"/>
  <c r="BK158" i="2"/>
  <c r="F35" i="3"/>
  <c r="BB96" i="1" s="1"/>
  <c r="K262" i="3"/>
  <c r="BF262" i="3" s="1"/>
  <c r="K246" i="3"/>
  <c r="BF246" i="3" s="1"/>
  <c r="BE97" i="1"/>
  <c r="F38" i="6"/>
  <c r="BE99" i="1" s="1"/>
  <c r="K264" i="2"/>
  <c r="BF264" i="2" s="1"/>
  <c r="K292" i="2"/>
  <c r="BF292" i="2"/>
  <c r="K223" i="2"/>
  <c r="BF223" i="2" s="1"/>
  <c r="BK176" i="2"/>
  <c r="F38" i="3"/>
  <c r="BE96" i="1" s="1"/>
  <c r="K135" i="5"/>
  <c r="BF135" i="5" s="1"/>
  <c r="F39" i="5"/>
  <c r="BF98" i="1" s="1"/>
  <c r="BK225" i="6"/>
  <c r="K142" i="6"/>
  <c r="BF142" i="6" s="1"/>
  <c r="K148" i="6"/>
  <c r="BF148" i="6" s="1"/>
  <c r="BK178" i="6"/>
  <c r="BK218" i="6"/>
  <c r="K187" i="6"/>
  <c r="BF187" i="6" s="1"/>
  <c r="BK134" i="6"/>
  <c r="BK208" i="6"/>
  <c r="K180" i="6"/>
  <c r="BF180" i="6" s="1"/>
  <c r="K150" i="2"/>
  <c r="BF150" i="2"/>
  <c r="BK196" i="2"/>
  <c r="K259" i="2"/>
  <c r="BF259" i="2" s="1"/>
  <c r="BK251" i="2"/>
  <c r="K155" i="2"/>
  <c r="BF155" i="2" s="1"/>
  <c r="K269" i="2"/>
  <c r="BF269" i="2"/>
  <c r="K294" i="2"/>
  <c r="BF294" i="2" s="1"/>
  <c r="K288" i="2"/>
  <c r="BF288" i="2"/>
  <c r="BK138" i="2"/>
  <c r="BK271" i="2"/>
  <c r="BK268" i="2" s="1"/>
  <c r="K268" i="2" s="1"/>
  <c r="K108" i="2" s="1"/>
  <c r="F37" i="3"/>
  <c r="BD96" i="1" s="1"/>
  <c r="K250" i="3"/>
  <c r="BF250" i="3"/>
  <c r="BK268" i="3"/>
  <c r="BK124" i="5"/>
  <c r="BK148" i="5"/>
  <c r="K146" i="5"/>
  <c r="BF146" i="5" s="1"/>
  <c r="K122" i="5"/>
  <c r="BF122" i="5"/>
  <c r="K134" i="5"/>
  <c r="BF134" i="5" s="1"/>
  <c r="BK145" i="5"/>
  <c r="BK173" i="6"/>
  <c r="K163" i="6"/>
  <c r="BF163" i="6" s="1"/>
  <c r="F39" i="6"/>
  <c r="BF99" i="1" s="1"/>
  <c r="BK234" i="2"/>
  <c r="BK141" i="3"/>
  <c r="BK200" i="3"/>
  <c r="K194" i="3"/>
  <c r="BF194" i="3" s="1"/>
  <c r="BK149" i="3"/>
  <c r="BK140" i="3"/>
  <c r="BK153" i="3"/>
  <c r="BK147" i="3"/>
  <c r="BK241" i="3"/>
  <c r="K138" i="3"/>
  <c r="BF138" i="3"/>
  <c r="BK129" i="3"/>
  <c r="BK260" i="3"/>
  <c r="BK220" i="3"/>
  <c r="BK224" i="2"/>
  <c r="BK210" i="2"/>
  <c r="K249" i="2"/>
  <c r="BF249" i="2"/>
  <c r="K218" i="2"/>
  <c r="BF218" i="2" s="1"/>
  <c r="BK146" i="2"/>
  <c r="K275" i="2"/>
  <c r="BF275" i="2" s="1"/>
  <c r="BK195" i="2"/>
  <c r="K228" i="2"/>
  <c r="BF228" i="2" s="1"/>
  <c r="K260" i="2"/>
  <c r="BF260" i="2"/>
  <c r="BK225" i="2"/>
  <c r="F39" i="3"/>
  <c r="BF96" i="1" s="1"/>
  <c r="K165" i="3"/>
  <c r="BF165" i="3"/>
  <c r="BK192" i="3"/>
  <c r="K123" i="5"/>
  <c r="BF123" i="5" s="1"/>
  <c r="BK129" i="5"/>
  <c r="K127" i="5"/>
  <c r="BF127" i="5" s="1"/>
  <c r="K128" i="5"/>
  <c r="BF128" i="5"/>
  <c r="BK151" i="5"/>
  <c r="BK213" i="6"/>
  <c r="BK210" i="6"/>
  <c r="K210" i="6" s="1"/>
  <c r="K109" i="6" s="1"/>
  <c r="K198" i="6"/>
  <c r="BF198" i="6" s="1"/>
  <c r="K35" i="6"/>
  <c r="AX99" i="1" s="1"/>
  <c r="K296" i="2"/>
  <c r="BF296" i="2"/>
  <c r="BK157" i="2"/>
  <c r="K192" i="2"/>
  <c r="BF192" i="2"/>
  <c r="K170" i="2"/>
  <c r="BF170" i="2" s="1"/>
  <c r="K140" i="2"/>
  <c r="BF140" i="2"/>
  <c r="K281" i="2"/>
  <c r="BF281" i="2" s="1"/>
  <c r="BK212" i="2"/>
  <c r="K136" i="2"/>
  <c r="BF136" i="2" s="1"/>
  <c r="BK186" i="2"/>
  <c r="BK204" i="2"/>
  <c r="K160" i="2"/>
  <c r="BF160" i="2" s="1"/>
  <c r="BK274" i="3"/>
  <c r="K127" i="3"/>
  <c r="BF127" i="3" s="1"/>
  <c r="K175" i="3"/>
  <c r="BF175" i="3"/>
  <c r="BK270" i="3"/>
  <c r="K197" i="3"/>
  <c r="BF197" i="3"/>
  <c r="BK190" i="3"/>
  <c r="BK196" i="3"/>
  <c r="K207" i="3"/>
  <c r="BF207" i="3" s="1"/>
  <c r="BK221" i="3"/>
  <c r="BK191" i="3"/>
  <c r="K233" i="3"/>
  <c r="BF233" i="3"/>
  <c r="BK195" i="3"/>
  <c r="BK216" i="3"/>
  <c r="K232" i="3"/>
  <c r="BF232" i="3"/>
  <c r="K155" i="5"/>
  <c r="BF155" i="5" s="1"/>
  <c r="K149" i="5"/>
  <c r="BF149" i="5" s="1"/>
  <c r="K125" i="5"/>
  <c r="BF125" i="5"/>
  <c r="BK142" i="5"/>
  <c r="F37" i="6"/>
  <c r="BD99" i="1" s="1"/>
  <c r="K182" i="2"/>
  <c r="BF182" i="2" s="1"/>
  <c r="BK202" i="2"/>
  <c r="BK215" i="2"/>
  <c r="BK226" i="2"/>
  <c r="K257" i="2"/>
  <c r="BF257" i="2" s="1"/>
  <c r="BK217" i="2"/>
  <c r="BK162" i="2"/>
  <c r="BK161" i="2" s="1"/>
  <c r="K161" i="2" s="1"/>
  <c r="K101" i="2" s="1"/>
  <c r="K190" i="2"/>
  <c r="BF190" i="2"/>
  <c r="K143" i="3"/>
  <c r="BF143" i="3"/>
  <c r="K148" i="3"/>
  <c r="BF148" i="3" s="1"/>
  <c r="K255" i="3"/>
  <c r="BF255" i="3" s="1"/>
  <c r="BK261" i="3"/>
  <c r="K158" i="3"/>
  <c r="BF158" i="3" s="1"/>
  <c r="K244" i="3"/>
  <c r="BF244" i="3" s="1"/>
  <c r="K208" i="3"/>
  <c r="BF208" i="3" s="1"/>
  <c r="K181" i="3"/>
  <c r="BF181" i="3"/>
  <c r="K142" i="3"/>
  <c r="BF142" i="3"/>
  <c r="BK151" i="3"/>
  <c r="K128" i="3"/>
  <c r="BF128" i="3" s="1"/>
  <c r="R123" i="3" l="1"/>
  <c r="J98" i="3" s="1"/>
  <c r="BK274" i="2"/>
  <c r="K274" i="2" s="1"/>
  <c r="K109" i="2" s="1"/>
  <c r="X121" i="3"/>
  <c r="Q153" i="5"/>
  <c r="I98" i="5" s="1"/>
  <c r="Q123" i="3"/>
  <c r="I98" i="3" s="1"/>
  <c r="T134" i="2"/>
  <c r="T133" i="2"/>
  <c r="AW95" i="1"/>
  <c r="V152" i="6"/>
  <c r="V130" i="6"/>
  <c r="Q119" i="5"/>
  <c r="I96" i="5" s="1"/>
  <c r="K30" i="5" s="1"/>
  <c r="AS98" i="1" s="1"/>
  <c r="R131" i="6"/>
  <c r="J97" i="6" s="1"/>
  <c r="X152" i="6"/>
  <c r="AW97" i="1"/>
  <c r="Q134" i="2"/>
  <c r="I97" i="2" s="1"/>
  <c r="X134" i="2"/>
  <c r="T152" i="6"/>
  <c r="R119" i="5"/>
  <c r="J96" i="5"/>
  <c r="K31" i="5" s="1"/>
  <c r="AT98" i="1" s="1"/>
  <c r="Q152" i="6"/>
  <c r="I104" i="6" s="1"/>
  <c r="T123" i="3"/>
  <c r="T121" i="3"/>
  <c r="AW96" i="1" s="1"/>
  <c r="X240" i="2"/>
  <c r="Q240" i="2"/>
  <c r="I105" i="2" s="1"/>
  <c r="V123" i="3"/>
  <c r="V121" i="3" s="1"/>
  <c r="R240" i="2"/>
  <c r="J105" i="2" s="1"/>
  <c r="V240" i="2"/>
  <c r="T131" i="6"/>
  <c r="T130" i="6"/>
  <c r="AW99" i="1"/>
  <c r="Q131" i="6"/>
  <c r="I97" i="6"/>
  <c r="AS97" i="1"/>
  <c r="X130" i="6"/>
  <c r="AT97" i="1"/>
  <c r="R134" i="2"/>
  <c r="J97" i="2" s="1"/>
  <c r="V134" i="2"/>
  <c r="V133" i="2" s="1"/>
  <c r="J99" i="3"/>
  <c r="I97" i="5"/>
  <c r="J98" i="2"/>
  <c r="J99" i="5"/>
  <c r="I98" i="2"/>
  <c r="BK153" i="5"/>
  <c r="K153" i="5"/>
  <c r="K98" i="5" s="1"/>
  <c r="J97" i="5"/>
  <c r="J98" i="6"/>
  <c r="R152" i="6"/>
  <c r="J104" i="6" s="1"/>
  <c r="I98" i="6"/>
  <c r="J106" i="2"/>
  <c r="I106" i="2"/>
  <c r="I99" i="3"/>
  <c r="I105" i="6"/>
  <c r="BK152" i="2"/>
  <c r="K152" i="2" s="1"/>
  <c r="K100" i="2" s="1"/>
  <c r="BK278" i="2"/>
  <c r="K278" i="2" s="1"/>
  <c r="K110" i="2" s="1"/>
  <c r="BK252" i="3"/>
  <c r="K252" i="3" s="1"/>
  <c r="K100" i="3" s="1"/>
  <c r="BK272" i="3"/>
  <c r="K272" i="3"/>
  <c r="K101" i="3" s="1"/>
  <c r="BK120" i="5"/>
  <c r="K120" i="5" s="1"/>
  <c r="K97" i="5" s="1"/>
  <c r="BK165" i="2"/>
  <c r="K165" i="2" s="1"/>
  <c r="K102" i="2" s="1"/>
  <c r="BK132" i="6"/>
  <c r="BK174" i="6"/>
  <c r="K174" i="6" s="1"/>
  <c r="K107" i="6" s="1"/>
  <c r="BK144" i="6"/>
  <c r="K144" i="6" s="1"/>
  <c r="K102" i="6" s="1"/>
  <c r="BK216" i="6"/>
  <c r="K216" i="6" s="1"/>
  <c r="K110" i="6" s="1"/>
  <c r="BK213" i="2"/>
  <c r="K213" i="2" s="1"/>
  <c r="K103" i="2" s="1"/>
  <c r="BK124" i="3"/>
  <c r="BK135" i="2"/>
  <c r="K135" i="2" s="1"/>
  <c r="K98" i="2" s="1"/>
  <c r="BK241" i="2"/>
  <c r="K241" i="2" s="1"/>
  <c r="K106" i="2" s="1"/>
  <c r="BK157" i="6"/>
  <c r="K157" i="6" s="1"/>
  <c r="K106" i="6" s="1"/>
  <c r="BK190" i="6"/>
  <c r="K190" i="6" s="1"/>
  <c r="K108" i="6" s="1"/>
  <c r="K36" i="3"/>
  <c r="AY96" i="1" s="1"/>
  <c r="AV96" i="1" s="1"/>
  <c r="AY97" i="1"/>
  <c r="AV97" i="1" s="1"/>
  <c r="BE94" i="1"/>
  <c r="W32" i="1" s="1"/>
  <c r="BB94" i="1"/>
  <c r="W29" i="1" s="1"/>
  <c r="F36" i="5"/>
  <c r="BC98" i="1" s="1"/>
  <c r="K36" i="2"/>
  <c r="AY95" i="1" s="1"/>
  <c r="AV95" i="1" s="1"/>
  <c r="BD94" i="1"/>
  <c r="W31" i="1" s="1"/>
  <c r="F36" i="2"/>
  <c r="BC95" i="1" s="1"/>
  <c r="F36" i="6"/>
  <c r="BC99" i="1" s="1"/>
  <c r="BC97" i="1"/>
  <c r="F36" i="3"/>
  <c r="BC96" i="1" s="1"/>
  <c r="K36" i="6"/>
  <c r="AY99" i="1" s="1"/>
  <c r="AV99" i="1" s="1"/>
  <c r="K36" i="5"/>
  <c r="AY98" i="1" s="1"/>
  <c r="AV98" i="1" s="1"/>
  <c r="BF94" i="1"/>
  <c r="W33" i="1" s="1"/>
  <c r="R121" i="3" l="1"/>
  <c r="J96" i="3" s="1"/>
  <c r="K31" i="3" s="1"/>
  <c r="AT96" i="1" s="1"/>
  <c r="BK123" i="3"/>
  <c r="K123" i="3" s="1"/>
  <c r="K98" i="3" s="1"/>
  <c r="Q121" i="3"/>
  <c r="I96" i="3" s="1"/>
  <c r="K30" i="3" s="1"/>
  <c r="AS96" i="1" s="1"/>
  <c r="BK131" i="6"/>
  <c r="X133" i="2"/>
  <c r="BK152" i="6"/>
  <c r="K152" i="6" s="1"/>
  <c r="K104" i="6" s="1"/>
  <c r="R130" i="6"/>
  <c r="J96" i="6"/>
  <c r="K31" i="6" s="1"/>
  <c r="AT99" i="1" s="1"/>
  <c r="BK134" i="2"/>
  <c r="K134" i="2" s="1"/>
  <c r="K97" i="2" s="1"/>
  <c r="Q130" i="6"/>
  <c r="I96" i="6" s="1"/>
  <c r="K30" i="6" s="1"/>
  <c r="AS99" i="1" s="1"/>
  <c r="K132" i="6"/>
  <c r="K98" i="6" s="1"/>
  <c r="R133" i="2"/>
  <c r="J96" i="2" s="1"/>
  <c r="K31" i="2" s="1"/>
  <c r="AT95" i="1" s="1"/>
  <c r="K124" i="3"/>
  <c r="K99" i="3" s="1"/>
  <c r="Q133" i="2"/>
  <c r="I96" i="2" s="1"/>
  <c r="K30" i="2" s="1"/>
  <c r="AS95" i="1" s="1"/>
  <c r="BK240" i="2"/>
  <c r="K240" i="2" s="1"/>
  <c r="K105" i="2" s="1"/>
  <c r="BK119" i="5"/>
  <c r="K119" i="5" s="1"/>
  <c r="K96" i="5" s="1"/>
  <c r="AW94" i="1"/>
  <c r="BC94" i="1"/>
  <c r="BA94" i="1"/>
  <c r="AX94" i="1"/>
  <c r="AK29" i="1" s="1"/>
  <c r="AZ94" i="1"/>
  <c r="BK121" i="3" l="1"/>
  <c r="K121" i="3" s="1"/>
  <c r="K32" i="3" s="1"/>
  <c r="AG96" i="1" s="1"/>
  <c r="AN96" i="1" s="1"/>
  <c r="BK130" i="6"/>
  <c r="K130" i="6" s="1"/>
  <c r="K32" i="6" s="1"/>
  <c r="AG99" i="1" s="1"/>
  <c r="BK133" i="2"/>
  <c r="K133" i="2" s="1"/>
  <c r="K32" i="2" s="1"/>
  <c r="AG95" i="1" s="1"/>
  <c r="K131" i="6"/>
  <c r="K97" i="6" s="1"/>
  <c r="AS94" i="1"/>
  <c r="AY94" i="1"/>
  <c r="AT94" i="1"/>
  <c r="K32" i="5"/>
  <c r="AG98" i="1" s="1"/>
  <c r="K96" i="3" l="1"/>
  <c r="K41" i="3"/>
  <c r="AN95" i="1"/>
  <c r="AG94" i="1"/>
  <c r="AK26" i="1" s="1"/>
  <c r="K96" i="6"/>
  <c r="K41" i="2"/>
  <c r="K41" i="5"/>
  <c r="AN98" i="1"/>
  <c r="K41" i="6"/>
  <c r="K96" i="2"/>
  <c r="AN99" i="1"/>
  <c r="AV94" i="1"/>
  <c r="W30" i="1" l="1"/>
  <c r="AK30" i="1" s="1"/>
  <c r="AK35" i="1" s="1"/>
  <c r="AN94" i="1" s="1"/>
</calcChain>
</file>

<file path=xl/sharedStrings.xml><?xml version="1.0" encoding="utf-8"?>
<sst xmlns="http://schemas.openxmlformats.org/spreadsheetml/2006/main" count="6144" uniqueCount="1452">
  <si>
    <t>Export Komplet</t>
  </si>
  <si>
    <t/>
  </si>
  <si>
    <t>2.0</t>
  </si>
  <si>
    <t>False</t>
  </si>
  <si>
    <t>True</t>
  </si>
  <si>
    <t>{a33a9ef1-062a-4658-9574-4982dae29e5f}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</si>
  <si>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</si>
  <si>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</si>
  <si>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</si>
  <si>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</si>
  <si>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</si>
  <si>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</si>
  <si>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</si>
  <si>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01</t>
  </si>
  <si>
    <t>Stavba:</t>
  </si>
  <si>
    <t>Gymnázium VK - KUCHYŇA - stavebné úpravy a modernizácia</t>
  </si>
  <si>
    <t>JKSO:</t>
  </si>
  <si>
    <t>KS:</t>
  </si>
  <si>
    <t>Miesto:</t>
  </si>
  <si>
    <t>ul. Školská 21 VK</t>
  </si>
  <si>
    <t>Dátum:</t>
  </si>
  <si>
    <t>12. 4. 2024</t>
  </si>
  <si>
    <t>Objednávateľ:</t>
  </si>
  <si>
    <t>IČO:</t>
  </si>
  <si>
    <t>Gymnázium VK</t>
  </si>
  <si>
    <t>IČ DPH:</t>
  </si>
  <si>
    <t>Zhotoviteľ:</t>
  </si>
  <si>
    <t xml:space="preserve"> </t>
  </si>
  <si>
    <t>Projektant:</t>
  </si>
  <si>
    <t>Ing. Štefan ADAM</t>
  </si>
  <si>
    <t>Spracovateľ:</t>
  </si>
  <si>
    <t>AM design sro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</si>
  <si>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</si>
  <si>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</si>
  <si>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</si>
  <si>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</si>
  <si>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</si>
  <si>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</si>
  <si>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</si>
  <si>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</si>
  <si>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</si>
  <si>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</si>
  <si>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</si>
  <si>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</si>
  <si>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</si>
  <si>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</si>
  <si>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</si>
  <si>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</si>
  <si>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</si>
  <si>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</si>
  <si>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</si>
  <si>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</si>
  <si>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</si>
  <si>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</si>
  <si>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</si>
  <si>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</si>
  <si>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</si>
  <si>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</si>
  <si>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</si>
  <si>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</si>
  <si>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</si>
  <si>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</si>
  <si>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</si>
  <si>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</si>
  <si>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</si>
  <si>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</si>
  <si>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</si>
  <si>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</si>
  <si>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</si>
  <si>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</si>
  <si>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</si>
  <si>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</si>
  <si>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</si>
  <si>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</si>
  <si>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</si>
  <si>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</si>
  <si>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</si>
  <si>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</si>
  <si>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</si>
  <si>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</si>
  <si>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ARCH</t>
  </si>
  <si>
    <t>Gymnázium VK - KUCHYŇA - stavebné úpravy a modernizácia - STAVEBNÁ ČASŤ</t>
  </si>
  <si>
    <t>STA</t>
  </si>
  <si>
    <t>1</t>
  </si>
  <si>
    <t>{8f18b483-c604-479b-beac-7a63eaf423ff}</t>
  </si>
  <si>
    <t>EL</t>
  </si>
  <si>
    <t>Gymnázium VK - KUCHYŇA -  stavebné úpravy a modernizázia - ELEKTROINŠTALÁCIA</t>
  </si>
  <si>
    <t>{d642698c-429d-44b2-9f53-cdc3f5082a24}</t>
  </si>
  <si>
    <t>{3d322f79-f3d8-48ad-9da8-31f8e385fdf0}</t>
  </si>
  <si>
    <t>VZT</t>
  </si>
  <si>
    <t>Gymnázium VK - KUCHYŇA - stavebné úpravy a modernizácia - VZDUCHOTECHNIKA</t>
  </si>
  <si>
    <t>{6cfcc8b4-3b09-4f81-8d3a-b3f753c21de7}</t>
  </si>
  <si>
    <t>ZTI</t>
  </si>
  <si>
    <t>Gymnázium VK - KUCHYŇA - stavebné úpravy a modernizácia - ZDRAVOTECHNIKA</t>
  </si>
  <si>
    <t>{7f478993-5e2b-4881-8561-6d72bdffb7c2}</t>
  </si>
  <si>
    <t>KRYCÍ LIST ROZPOČTU</t>
  </si>
  <si>
    <t>Objekt:</t>
  </si>
  <si>
    <t>ARCH - Gymnázium VK - KUCHYŇA - stavebné úpravy a modernizácia - STAVEBNÁ ČASŤ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</si>
  <si>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</si>
  <si>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</si>
  <si>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</si>
  <si>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</si>
  <si>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</si>
  <si>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</si>
  <si>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</si>
  <si>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</si>
  <si>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</si>
  <si>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</si>
  <si>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</si>
  <si>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</si>
  <si>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</si>
  <si>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</si>
  <si>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</si>
  <si>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</si>
  <si>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</si>
  <si>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</si>
  <si>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</si>
  <si>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</si>
  <si>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</si>
  <si>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</si>
  <si>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</si>
  <si>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</si>
  <si>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</si>
  <si>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</si>
  <si>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</si>
  <si>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</si>
  <si>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</si>
  <si>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</si>
  <si>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</si>
  <si>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</si>
  <si>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</si>
  <si>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</si>
  <si>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</si>
  <si>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</si>
  <si>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</si>
  <si>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</si>
  <si>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</si>
  <si>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</si>
  <si>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</si>
  <si>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</si>
  <si>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</si>
  <si>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</si>
  <si>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</si>
  <si>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</si>
  <si>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</si>
  <si>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</si>
  <si>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</si>
  <si>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</si>
  <si>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</si>
  <si>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2</t>
  </si>
  <si>
    <t>1614343397</t>
  </si>
  <si>
    <t>P</t>
  </si>
  <si>
    <t>Poznámka k položke:_x000D_
rozoberanie betónových dlažieb pred kuchyňou</t>
  </si>
  <si>
    <t>130201001.S</t>
  </si>
  <si>
    <t>Výkop jamy a ryhy v obmedzenom priestore horn. tr.3 ručne</t>
  </si>
  <si>
    <t>m3</t>
  </si>
  <si>
    <t>1839574081</t>
  </si>
  <si>
    <t>Poznámka k položke:_x000D_
vnútorné a vonkajšie ryhy pre kanalizáciu a jama pre LTC</t>
  </si>
  <si>
    <t>3</t>
  </si>
  <si>
    <t>162201101.S</t>
  </si>
  <si>
    <t>Vodorovné premiestnenie výkopku z horniny 1-4 do 20m</t>
  </si>
  <si>
    <t>-671180069</t>
  </si>
  <si>
    <t>162301102.S</t>
  </si>
  <si>
    <t>Vodorovné premiestnenie výkopku po spevnenej ceste z horniny tr.1-4, do 100 m3 na vzdialenosť do 1000 m</t>
  </si>
  <si>
    <t>726079120</t>
  </si>
  <si>
    <t>Poznámka k položke:_x000D_
predpoklad vzdialenosti do 1,00 km</t>
  </si>
  <si>
    <t>5</t>
  </si>
  <si>
    <t>174101001.S</t>
  </si>
  <si>
    <t>Zásyp sypaninou so zhutnením jám, šachiet, rýh, zárezov alebo okolo objektov do 100 m3</t>
  </si>
  <si>
    <t>2000573645</t>
  </si>
  <si>
    <t>Poznámka k položke:_x000D_
Obsyp potrubia kanalizácie a lapača tukov</t>
  </si>
  <si>
    <t>6</t>
  </si>
  <si>
    <t>M</t>
  </si>
  <si>
    <t>583310003400.S</t>
  </si>
  <si>
    <t>Štrkopiesok frakcia 0-63 mm</t>
  </si>
  <si>
    <t>t</t>
  </si>
  <si>
    <t>8</t>
  </si>
  <si>
    <t>-1428702063</t>
  </si>
  <si>
    <t>7</t>
  </si>
  <si>
    <t>175101202.S</t>
  </si>
  <si>
    <t>Obsyp objektov sypaninou z vhodných hornín 1 až 4 s prehodením sypaniny</t>
  </si>
  <si>
    <t>-579342430</t>
  </si>
  <si>
    <t>Poznámka k položke:_x000D_
dosyp potrubia kanalizácie s pôvodnou zeminou</t>
  </si>
  <si>
    <t>Zakladanie</t>
  </si>
  <si>
    <t>215901101.S</t>
  </si>
  <si>
    <t>Zhutnenie podložia z rastlej horniny 1 až 4 pod násypy, z hornina súdržných do 92 % PS a nesúdržných</t>
  </si>
  <si>
    <t>-720794406</t>
  </si>
  <si>
    <t>9</t>
  </si>
  <si>
    <t>273313611.S</t>
  </si>
  <si>
    <t>Betón základových dosiek, prostý tr. C 16/20</t>
  </si>
  <si>
    <t>1640363339</t>
  </si>
  <si>
    <t>Poznámka k položke:_x000D_
podkladový betón pod lapač tukov</t>
  </si>
  <si>
    <t>Zvislé a kompletné konštrukcie</t>
  </si>
  <si>
    <t>10</t>
  </si>
  <si>
    <t>311208405.S</t>
  </si>
  <si>
    <t>Dodatočná izolácia vlhkého muriva krémovou hmotou na báze silanu pre hrúbku muriva do 150 mm</t>
  </si>
  <si>
    <t>m</t>
  </si>
  <si>
    <t>-1376537823</t>
  </si>
  <si>
    <t>Poznámka k položke:_x000D_
Schomburg Aquafin-i380 + uzatváracia malta Solocret-15</t>
  </si>
  <si>
    <t>11</t>
  </si>
  <si>
    <t>311208435.S</t>
  </si>
  <si>
    <t>Dodatočná izolácia vlhkého muriva krémovou hmotou pre hrúbku muriva do 650 mm</t>
  </si>
  <si>
    <t>-671602598</t>
  </si>
  <si>
    <t>12</t>
  </si>
  <si>
    <t>317161121.S</t>
  </si>
  <si>
    <t>Pórobetónový preklad nenosný šírky 100 mm, výšky 250 mm, dĺžky 1000 mm</t>
  </si>
  <si>
    <t>ks</t>
  </si>
  <si>
    <t>-38585859</t>
  </si>
  <si>
    <t>13</t>
  </si>
  <si>
    <t>317161122.S</t>
  </si>
  <si>
    <t>Pórobetónový preklad nenosný šírky 100 mm, výšky 250 mm, dĺžky 1200 mm</t>
  </si>
  <si>
    <t>1388896101</t>
  </si>
  <si>
    <t>14</t>
  </si>
  <si>
    <t>342272031.S</t>
  </si>
  <si>
    <t>Priečky z pórobetónových tvárnic hladkých s objemovou hmotnosťou do 600 kg/m3 hrúbky 100 mm</t>
  </si>
  <si>
    <t>-562225723</t>
  </si>
  <si>
    <t>15</t>
  </si>
  <si>
    <t>342272051.S</t>
  </si>
  <si>
    <t>Priečky z pórobetónových tvárnic hladkých s objemovou hmotnosťou do 600 kg/m3 hrúbky 150 mm</t>
  </si>
  <si>
    <t>-287759138</t>
  </si>
  <si>
    <t>Komunikácie</t>
  </si>
  <si>
    <t>16</t>
  </si>
  <si>
    <t>596811330.S</t>
  </si>
  <si>
    <t>Kladenie betónovej dlažby s vyplnením škár do lôžka z cementovej malty, veľ. do 0,09 m2 plochy do 50 m2</t>
  </si>
  <si>
    <t>-2097978611</t>
  </si>
  <si>
    <t>Poznámka k položke:_x000D_
vopnkajšia dlažba pred kuchyňou, úprava po výkope</t>
  </si>
  <si>
    <t>17</t>
  </si>
  <si>
    <t>592460008300.S</t>
  </si>
  <si>
    <t>Dlažba betónová bezškárová, rozmer 200x165x80 mm, prírodná</t>
  </si>
  <si>
    <t>-42089231</t>
  </si>
  <si>
    <t>Úpravy povrchov, podlahy, osadenie</t>
  </si>
  <si>
    <t>18</t>
  </si>
  <si>
    <t>611459171.S1</t>
  </si>
  <si>
    <t>Vyspravenie povrchu stropov</t>
  </si>
  <si>
    <t>435449374</t>
  </si>
  <si>
    <t>Poznámka k položke:_x000D_
vysprávka stropu</t>
  </si>
  <si>
    <t>19</t>
  </si>
  <si>
    <t>611460121.S</t>
  </si>
  <si>
    <t>Príprava vnútorného podkladu stropov penetráciou základnou</t>
  </si>
  <si>
    <t>-1437356495</t>
  </si>
  <si>
    <t>20</t>
  </si>
  <si>
    <t>611481119.S</t>
  </si>
  <si>
    <t>Potiahnutie vnútorných stropov sklotextilnou mriežkou s celoplošným prilepením</t>
  </si>
  <si>
    <t>-141066925</t>
  </si>
  <si>
    <t>21</t>
  </si>
  <si>
    <t>612460124.S</t>
  </si>
  <si>
    <t>Príprava vnútorného podkladu stien penetráciou pod omietky a nátery</t>
  </si>
  <si>
    <t>-1498551598</t>
  </si>
  <si>
    <t>Poznámka k položke:_x000D_
Esco-Fluát, neutralizácia solí, spotreba 0,5 kg/m2</t>
  </si>
  <si>
    <t>22</t>
  </si>
  <si>
    <t>612460203.S</t>
  </si>
  <si>
    <t>Vnútorná omietka stien vápenná jadrová (hrubá), hr. 20 mm</t>
  </si>
  <si>
    <t>-1886951508</t>
  </si>
  <si>
    <t xml:space="preserve">Poznámka k položke:_x000D_
vnútorná omietka ostien nad úrovňou sanačnej úpravy_x000D_
</t>
  </si>
  <si>
    <t>612460206.S</t>
  </si>
  <si>
    <t>Vnútorná omietka stien vápenná štuková (jemná), hr. 3 mm</t>
  </si>
  <si>
    <t>-481947033</t>
  </si>
  <si>
    <t>Poznámka k položke:_x000D_
úprava stien nad sanačným systémom</t>
  </si>
  <si>
    <t>24</t>
  </si>
  <si>
    <t>612462441</t>
  </si>
  <si>
    <t>Vnútorná sanačná omietka stien jemná omietka, hr. 3 mm</t>
  </si>
  <si>
    <t>-1657049812</t>
  </si>
  <si>
    <t xml:space="preserve">Poznámka k položke:_x000D_
Schomburg Thermopal-sf 33, spúotreba 3,2 kg/m2_x000D_
</t>
  </si>
  <si>
    <t>25</t>
  </si>
  <si>
    <t>612465117.S</t>
  </si>
  <si>
    <t>Vnútorný sanačný systém stien, sanačný prednástrek cementový odvlhčovací špeciálny, krytie 100%</t>
  </si>
  <si>
    <t>1233640930</t>
  </si>
  <si>
    <t xml:space="preserve">Poznámka k položke:_x000D_
Schomburg Thermopal-SP, spotreba 3kg/m2 </t>
  </si>
  <si>
    <t>26</t>
  </si>
  <si>
    <t>612465121.S</t>
  </si>
  <si>
    <t>Vodoodpudivá reprofilačná malta, hr. 10 mm</t>
  </si>
  <si>
    <t>-1621461801</t>
  </si>
  <si>
    <t>Poznámka k položke:_x000D_
Schomburg Asocret-M30, vyrovnanie nerovností, spotreba 14kg/m2, pod sanačnou omietkou a pod keram. obkladmi</t>
  </si>
  <si>
    <t>27</t>
  </si>
  <si>
    <t>612465124.S</t>
  </si>
  <si>
    <t>Vnútorný sanačný systém stien s obsahom cementu, podkladová / vyrovnávacia omietka, hr. 25 mm</t>
  </si>
  <si>
    <t>-1894450166</t>
  </si>
  <si>
    <t>Poznámka k položke:_x000D_
Schomburg Thermopal-Sr24, spotreba 25 kg/m2, pri hr. 25mm</t>
  </si>
  <si>
    <t>28</t>
  </si>
  <si>
    <t>612481119</t>
  </si>
  <si>
    <t>Potiahnutie vnútorných stien, sklotextílnou mriežkou</t>
  </si>
  <si>
    <t>-1266745594</t>
  </si>
  <si>
    <t>29</t>
  </si>
  <si>
    <t>631313511.S</t>
  </si>
  <si>
    <t>Mazanina z betónu prostého (m3) tr. C 12/15 hr.nad 80 do 120 mm</t>
  </si>
  <si>
    <t>-1678028359</t>
  </si>
  <si>
    <t>30</t>
  </si>
  <si>
    <t>631313661.S</t>
  </si>
  <si>
    <t>Mazanina z betónu prostého (m3) tr. C 20/25 hr.nad 80 do 120 mm</t>
  </si>
  <si>
    <t>-1121544615</t>
  </si>
  <si>
    <t>Poznámka k položke:_x000D_
doplnenie podkladného betónu po kanalizácii</t>
  </si>
  <si>
    <t>31</t>
  </si>
  <si>
    <t>631325745.S</t>
  </si>
  <si>
    <t>Mazanina z betónu prostého (m2) vystužená oceľovými vláknami, betón tr. C 25/30 hr. 100 mm</t>
  </si>
  <si>
    <t>529710676</t>
  </si>
  <si>
    <t>Poznámka k položke:_x000D_
doplnenie betónovej mazaniny po ZTI v podlahe</t>
  </si>
  <si>
    <t>32</t>
  </si>
  <si>
    <t>631351101.S</t>
  </si>
  <si>
    <t>Debnenie stien, rýh a otvorov v podlahách zhotovenie</t>
  </si>
  <si>
    <t>-143839602</t>
  </si>
  <si>
    <t>Poznámka k položke:_x000D_
debnenie vonkajšej podesty</t>
  </si>
  <si>
    <t>33</t>
  </si>
  <si>
    <t>631351102.S</t>
  </si>
  <si>
    <t>Debnenie stien, rýh a otvorov v podlahách odstránenie</t>
  </si>
  <si>
    <t>-1732251887</t>
  </si>
  <si>
    <t>34</t>
  </si>
  <si>
    <t>631362422.S</t>
  </si>
  <si>
    <t>Výstuž mazanín z betónov (z kameniva) a z ľahkých betónov zo sietí KARI, priemer drôtu 6/6 mm, veľkosť oka 150x150 mm</t>
  </si>
  <si>
    <t>1802131244</t>
  </si>
  <si>
    <t>35</t>
  </si>
  <si>
    <t>632001051.S</t>
  </si>
  <si>
    <t>Zhotovenie jednonásobného penetračného náteru pre potery a stierky</t>
  </si>
  <si>
    <t>-1021152578</t>
  </si>
  <si>
    <t>Poznámka k položke:_x000D_
adhézny mostík pod podlahu s keramickou dlažbou Schomburg Asocret-KS/HB, spotreba 1,6kg/m2</t>
  </si>
  <si>
    <t>36</t>
  </si>
  <si>
    <t>585520008700.S</t>
  </si>
  <si>
    <t>Adhézny mostík na nasiakavé podklady pod potery, samonivelizačné hmoty a stavebné lepidlá</t>
  </si>
  <si>
    <t>kg</t>
  </si>
  <si>
    <t>-107823048</t>
  </si>
  <si>
    <t>Poznámka k položke:_x000D_
Schomburg Asocret-KS/HB, spotreba 1,6kg/m2</t>
  </si>
  <si>
    <t>37</t>
  </si>
  <si>
    <t>632452215.S</t>
  </si>
  <si>
    <t>Cementový poter, pevnosti v tlaku 20 MPa, hr. 30 mm</t>
  </si>
  <si>
    <t>-473329739</t>
  </si>
  <si>
    <t>Poznámka k položke:_x000D_
rýchloschnúci poter, triedy CT-C40-F6, Schomburg ASO-SEM</t>
  </si>
  <si>
    <t>38</t>
  </si>
  <si>
    <t>632001051.S1</t>
  </si>
  <si>
    <t>615407969</t>
  </si>
  <si>
    <t>Poznámka k položke:_x000D_
Penetrácia podkladu pod vinylové podlahy, Schomburg Aso-Unigrund-K, spotreba 0,1kg/m2</t>
  </si>
  <si>
    <t>39</t>
  </si>
  <si>
    <t>632452618.S</t>
  </si>
  <si>
    <t>Cementová samonivelizačná stierka, pevnosti v tlaku 20 MPa, hr. 10 mm</t>
  </si>
  <si>
    <t>-1774822592</t>
  </si>
  <si>
    <t>Poznámka k položke:_x000D_
nivelačná stierka triedy CT C25 F6 s vláknami,_x000D_
pod vinylovú podlahu, Schomburg Soloplan</t>
  </si>
  <si>
    <t>40</t>
  </si>
  <si>
    <t>634601511.S</t>
  </si>
  <si>
    <t>Zaplnenie dilatačných škár v mazaninách a stenách tmelom silikónovým  šírky škáry do 6 mm</t>
  </si>
  <si>
    <t>888514828</t>
  </si>
  <si>
    <t>Poznámka k položke:_x000D_
dilatačné špáry v podlahe, kútoch podláh a stien, Schomburg Escosil 2000 mittel grau hr.6mm, šírka 6mm, spotreba 0,1kg/bm</t>
  </si>
  <si>
    <t>41</t>
  </si>
  <si>
    <t>634601511.S2</t>
  </si>
  <si>
    <t>Zaplnenie dilatačných škár pružnou vodotesnou páskou</t>
  </si>
  <si>
    <t>911995714</t>
  </si>
  <si>
    <t>Poznámka k položke:_x000D_
dilatačné špáry v podlahe, kútoch podláh a stien, Schomburg ASO-Dichtband 2000</t>
  </si>
  <si>
    <t>42</t>
  </si>
  <si>
    <t>642942111.S</t>
  </si>
  <si>
    <t>Osadenie oceľovej dverovej zárubne alebo rámu, plochy otvoru do 2,5 m2</t>
  </si>
  <si>
    <t>1643133678</t>
  </si>
  <si>
    <t>43</t>
  </si>
  <si>
    <t>553310007100.S</t>
  </si>
  <si>
    <t>Zárubňa oceľová oblá šxvxhr 600x1970x100 mm L</t>
  </si>
  <si>
    <t>-399952836</t>
  </si>
  <si>
    <t>44</t>
  </si>
  <si>
    <t>553310007500.S</t>
  </si>
  <si>
    <t>Zárubňa oceľová oblá šxvxhr 800x1970x100 mm L</t>
  </si>
  <si>
    <t>-1153000343</t>
  </si>
  <si>
    <t>Ostatné konštrukcie a práce-búranie</t>
  </si>
  <si>
    <t>45</t>
  </si>
  <si>
    <t>941955001.S</t>
  </si>
  <si>
    <t>Lešenie ľahké pracovné pomocné, s výškou lešeňovej podlahy do 1,20 m</t>
  </si>
  <si>
    <t>-1848289866</t>
  </si>
  <si>
    <t>46</t>
  </si>
  <si>
    <t>953995406.S</t>
  </si>
  <si>
    <t>Okenný a dverový začisťovací profil APU lišta</t>
  </si>
  <si>
    <t>749421119</t>
  </si>
  <si>
    <t>Poznámka k položke:_x000D_
APU lišta zvnútra + zvonka</t>
  </si>
  <si>
    <t>47</t>
  </si>
  <si>
    <t>962031132.S</t>
  </si>
  <si>
    <t>Búranie priečok alebo vybúranie otvorov plochy nad 4 m2 z tehál pálených, plných alebo dutých hr. do 150 mm,  -0,19600t</t>
  </si>
  <si>
    <t>-692974564</t>
  </si>
  <si>
    <t>48</t>
  </si>
  <si>
    <t>965042141.S</t>
  </si>
  <si>
    <t>Búranie podkladov pod dlažby, liatych dlažieb a mazanín,betón alebo liaty asfalt hr.do 100 mm, plochy nad 4 m2 -2,20000t</t>
  </si>
  <si>
    <t>1630201614</t>
  </si>
  <si>
    <t>Poznámka k položke:_x000D_
odbúranie nesúdržných častí betónovej mazaniny pod keramickou dlažbou</t>
  </si>
  <si>
    <t>49</t>
  </si>
  <si>
    <t>965042241.S</t>
  </si>
  <si>
    <t>Búranie podkladov pod dlažby, liatych dlažieb a mazanín,betón,liaty asfalt hr.nad 100 mm, plochy nad 4 m2 -2,20000t</t>
  </si>
  <si>
    <t>617450296</t>
  </si>
  <si>
    <t>Poznámka k položke:_x000D_
búranie podlahy pre vnútornú kanalizáciu</t>
  </si>
  <si>
    <t>50</t>
  </si>
  <si>
    <t>965044201.S</t>
  </si>
  <si>
    <t>Brúsenie existujúcich betónových podláh, zbrúsenie hrúbky do 3 mm -0,00600t</t>
  </si>
  <si>
    <t>1233229344</t>
  </si>
  <si>
    <t>51</t>
  </si>
  <si>
    <t>965081812</t>
  </si>
  <si>
    <t>Búranie dlažieb, z kamen., cement., terazzových, čadičových alebo keram. dĺžky , hr.nad 10 mm,  -0,06500t</t>
  </si>
  <si>
    <t>-924703051</t>
  </si>
  <si>
    <t>52</t>
  </si>
  <si>
    <t>968061125</t>
  </si>
  <si>
    <t>Vyvesenie dreveného dverného krídla do suti plochy do 2 m2, -0,02400t</t>
  </si>
  <si>
    <t>-1067849265</t>
  </si>
  <si>
    <t>53</t>
  </si>
  <si>
    <t>971033331.S</t>
  </si>
  <si>
    <t>Vybúranie otvoru v murive tehl. plochy do 0,09 m2 hr. do 150 mm,  -0,02600t</t>
  </si>
  <si>
    <t>816834671</t>
  </si>
  <si>
    <t>54</t>
  </si>
  <si>
    <t>971033371.S</t>
  </si>
  <si>
    <t>Vybúranie otvoru v murive tehl. plochy do 0,09 m2 hr. do 750 mm,  -0,13200t</t>
  </si>
  <si>
    <t>455680834</t>
  </si>
  <si>
    <t>55</t>
  </si>
  <si>
    <t>971033431.S</t>
  </si>
  <si>
    <t>Vybúranie otvoru v murive tehl. plochy do 0,25 m2 hr. do 150 mm,  -0,07300t</t>
  </si>
  <si>
    <t>834351709</t>
  </si>
  <si>
    <t>56</t>
  </si>
  <si>
    <t>971033461.S</t>
  </si>
  <si>
    <t>Vybúranie otvoru v murive tehl. plochy do 0,25 m2 hr. do 600 mm,  -0,29200t</t>
  </si>
  <si>
    <t>-1970146743</t>
  </si>
  <si>
    <t>57</t>
  </si>
  <si>
    <t>971033471.S</t>
  </si>
  <si>
    <t>Vybúranie otvoru v murive tehl. plochy do 0,25 m2 hr. do 750 mm,  -0,34400t</t>
  </si>
  <si>
    <t>-1189617337</t>
  </si>
  <si>
    <t>58</t>
  </si>
  <si>
    <t>971052361.S</t>
  </si>
  <si>
    <t>Vybúranie otvoru v želzobet. priečkach a stenách plochy do 0,09 m2, do 600 mm,  -0,13900t</t>
  </si>
  <si>
    <t>772158755</t>
  </si>
  <si>
    <t>59</t>
  </si>
  <si>
    <t>978013161.S</t>
  </si>
  <si>
    <t>Otlčenie omietok stien vnútorných vápenných alebo vápennocementových v rozsahu do 50 %,  -0,02000t</t>
  </si>
  <si>
    <t>51914792</t>
  </si>
  <si>
    <t>60</t>
  </si>
  <si>
    <t>978059531.S</t>
  </si>
  <si>
    <t>Odsekanie a odobratie obkladov stien z obkladačiek vnútorných vrátane podkladovej omietky nad 2 m2,  -0,06800t</t>
  </si>
  <si>
    <t>-1971602439</t>
  </si>
  <si>
    <t>61</t>
  </si>
  <si>
    <t>979011111</t>
  </si>
  <si>
    <t>Zvislá doprava sutiny a vybúraných hmôt za prvé podlažie nad alebo pod základným podlažím</t>
  </si>
  <si>
    <t>-247319761</t>
  </si>
  <si>
    <t>62</t>
  </si>
  <si>
    <t>979081111</t>
  </si>
  <si>
    <t>Odvoz sutiny a vybúraných hmôt na skládku do 1 km</t>
  </si>
  <si>
    <t>105813806</t>
  </si>
  <si>
    <t>63</t>
  </si>
  <si>
    <t>979081121</t>
  </si>
  <si>
    <t>Odvoz sutiny a vybúraných hmôt na skládku za každý ďalší 1 km - 5 km</t>
  </si>
  <si>
    <t>-624213230</t>
  </si>
  <si>
    <t>64</t>
  </si>
  <si>
    <t>979082111</t>
  </si>
  <si>
    <t>Vnútrostavenisková doprava sutiny a vybúraných hmôt do 10 m</t>
  </si>
  <si>
    <t>-1804587459</t>
  </si>
  <si>
    <t>65</t>
  </si>
  <si>
    <t>979089012</t>
  </si>
  <si>
    <t>Poplatok za skladovanie - betón, tehly, dlaždice (17 01 ), ostatné</t>
  </si>
  <si>
    <t>-880958351</t>
  </si>
  <si>
    <t>99</t>
  </si>
  <si>
    <t>Presun hmôt HSV</t>
  </si>
  <si>
    <t>66</t>
  </si>
  <si>
    <t>998011001.S</t>
  </si>
  <si>
    <t>Presun hmôt pre budovy (801, 803, 812), zvislá konštr. z tehál, tvárnic, z kovu výšky do 6 m</t>
  </si>
  <si>
    <t>-8143491</t>
  </si>
  <si>
    <t>PSV</t>
  </si>
  <si>
    <t>Práce a dodávky PSV</t>
  </si>
  <si>
    <t>711</t>
  </si>
  <si>
    <t>Izolácie proti vode a vlhkosti</t>
  </si>
  <si>
    <t>67</t>
  </si>
  <si>
    <t>711111001.S</t>
  </si>
  <si>
    <t>Zhotovenie izolácie proti zemnej vlhkosti vodorovná náterom penetračným za studena</t>
  </si>
  <si>
    <t>1315176755</t>
  </si>
  <si>
    <t>Poznámka k položke:_x000D_
penetrácia betónovej podlahy po zabudovaní vnútornej kanalizácie</t>
  </si>
  <si>
    <t>68</t>
  </si>
  <si>
    <t>246170000900.S</t>
  </si>
  <si>
    <t>Lak asfaltový penetračný</t>
  </si>
  <si>
    <t>971874761</t>
  </si>
  <si>
    <t>69</t>
  </si>
  <si>
    <t>711112001.S</t>
  </si>
  <si>
    <t>Zhotovenie  izolácie proti zemnej vlhkosti zvislá penetračným náterom za studena</t>
  </si>
  <si>
    <t>1906248035</t>
  </si>
  <si>
    <t>Poznámka k položke:_x000D_
adhézny mostík pod keramické obklady</t>
  </si>
  <si>
    <t>70</t>
  </si>
  <si>
    <t>111630002700</t>
  </si>
  <si>
    <t>Penetračný náter pod hydroizoláciu</t>
  </si>
  <si>
    <t>-958900052</t>
  </si>
  <si>
    <t>Poznámka k položke:_x000D_
Adhézny mostík, Schomburg Asocret-KS/HB</t>
  </si>
  <si>
    <t>71</t>
  </si>
  <si>
    <t>711112001.S2</t>
  </si>
  <si>
    <t>-504510624</t>
  </si>
  <si>
    <t>Poznámka k položke:_x000D_
Neutralizácia solí Schomburg Esco-Fluát</t>
  </si>
  <si>
    <t>72</t>
  </si>
  <si>
    <t>246170000900.S2</t>
  </si>
  <si>
    <t>Penetračný lak neutraliácia solí</t>
  </si>
  <si>
    <t>-1959525547</t>
  </si>
  <si>
    <t>Poznámka k položke:_x000D_
Schomburg Esco-Fluát, spotreba 0,5kg/m2</t>
  </si>
  <si>
    <t>73</t>
  </si>
  <si>
    <t>711113131</t>
  </si>
  <si>
    <t>Izolácie proti zemnej vlhkosti a povrchovej vode AQUAFIN 2K/M plus hr. 2 mm na ploche vodorovnej</t>
  </si>
  <si>
    <t>178022645</t>
  </si>
  <si>
    <t>Poznámka k položke:_x000D_
2-zložková pružná hydroizolačná stierka Schomburg Aquafin 2K/M plus, spotreba 3,5kg/m2</t>
  </si>
  <si>
    <t>74</t>
  </si>
  <si>
    <t>711113141</t>
  </si>
  <si>
    <t>Izolácia proti zemnej vlhkosti a povrchovej vodeI AQUAFIN 1K hr. 2 mm na ploche zvislej</t>
  </si>
  <si>
    <t>1562998950</t>
  </si>
  <si>
    <t>Poznámka k položke:_x000D_
Bariéra proti prevĺhaniu zvislé steny pod omietky aj kde nie je keramický obklad v styku s terénom, Schomburg Aquafin 1K, spotreba 3,5kg/m2</t>
  </si>
  <si>
    <t>75</t>
  </si>
  <si>
    <t>711141559.S</t>
  </si>
  <si>
    <t>Zhotovenie  izolácie proti zemnej vlhkosti a tlakovej vode vodorovná NAIP pritavením</t>
  </si>
  <si>
    <t>128803046</t>
  </si>
  <si>
    <t>Poznámka k položke:_x000D_
hydroizolácia podláh 2x asfaltová lepenka</t>
  </si>
  <si>
    <t>76</t>
  </si>
  <si>
    <t>628310001000.S</t>
  </si>
  <si>
    <t>Pás asfaltový s posypom hr. 3,5 mm vystužený sklenenou rohožou</t>
  </si>
  <si>
    <t>-2086527339</t>
  </si>
  <si>
    <t>77</t>
  </si>
  <si>
    <t>711210235.S</t>
  </si>
  <si>
    <t>Zhotovenie izolácie impregnáciou zvislých povrchov keramických obkladov a dlažieb</t>
  </si>
  <si>
    <t>-660054587</t>
  </si>
  <si>
    <t>Poznámka k položke:_x000D_
hydrofobizujúci roztok Schomburg Aquafin-F, spotreba 0,4kg/m2</t>
  </si>
  <si>
    <t>78</t>
  </si>
  <si>
    <t>245510000600</t>
  </si>
  <si>
    <t>Náter penetračný hydrofobizujúci impregnačný roztok</t>
  </si>
  <si>
    <t>246798221</t>
  </si>
  <si>
    <t>Poznámka k položke:_x000D_
Schomburg Aquafin-F, spotreba 0,4kg/m2</t>
  </si>
  <si>
    <t>79</t>
  </si>
  <si>
    <t>998711101</t>
  </si>
  <si>
    <t>Presun hmôt pre izoláciu proti vode v objektoch výšky do 6 m</t>
  </si>
  <si>
    <t>-527815050</t>
  </si>
  <si>
    <t>762</t>
  </si>
  <si>
    <t>Konštrukcie tesárske</t>
  </si>
  <si>
    <t>80</t>
  </si>
  <si>
    <t>762132811.S</t>
  </si>
  <si>
    <t>Demontáž debnenia zvislých stien a nadstrešných stien z jednostranne hobľovaných dosiek -0,01400 t</t>
  </si>
  <si>
    <t>1853813832</t>
  </si>
  <si>
    <t>Poznámka k položke:_x000D_
demontáž drevenej priečky chodba 1.01</t>
  </si>
  <si>
    <t>763</t>
  </si>
  <si>
    <t>Konštrukcie - drevostavby</t>
  </si>
  <si>
    <t>81</t>
  </si>
  <si>
    <t>763138700</t>
  </si>
  <si>
    <t>Podhľad SDK Rigips do extrémne vlhkého prostredia, Rigips opláštenie 1x Glasroc X 12,5 na dvojúrovňovej krížovej kovovej podkonštrukcii (HR-CD) bez minerálnje izolácie, povrch Q2</t>
  </si>
  <si>
    <t>1280768016</t>
  </si>
  <si>
    <t>Poznámka k položke:_x000D_
kapotáž VZT potrubia gastrotechnológie, systém Rigios 4.10.13 GX</t>
  </si>
  <si>
    <t>82</t>
  </si>
  <si>
    <t>763170022.S</t>
  </si>
  <si>
    <t>Montáž revíznych dvierok pre SDK podhľady veľkosti nad 0,26 m2</t>
  </si>
  <si>
    <t>1945575362</t>
  </si>
  <si>
    <t>83</t>
  </si>
  <si>
    <t>590160002000.S</t>
  </si>
  <si>
    <t>Dvierka revízne s pevnými pántami šxl 600x600 mm, do sadrokartónových systémov</t>
  </si>
  <si>
    <t>1677778866</t>
  </si>
  <si>
    <t>84</t>
  </si>
  <si>
    <t>998763301.S</t>
  </si>
  <si>
    <t>Presun hmôt pre sadrokartónové konštrukcie v objektoch výšky do 7 m</t>
  </si>
  <si>
    <t>14005844</t>
  </si>
  <si>
    <t>766</t>
  </si>
  <si>
    <t>Konštrukcie stolárske</t>
  </si>
  <si>
    <t>85</t>
  </si>
  <si>
    <t>766661112</t>
  </si>
  <si>
    <t>Montáž dverového krídla kompletiz.otváravého do oceľovej alebo fošňovej zárubne, jednokrídlové</t>
  </si>
  <si>
    <t>-840715871</t>
  </si>
  <si>
    <t>86</t>
  </si>
  <si>
    <t>611610002900.S</t>
  </si>
  <si>
    <t>Dvere vnútorné jednokrídlové, šírka 600-900 mm, výplň DTD doska, povrch CPL laminát, mechanicky odolné plné</t>
  </si>
  <si>
    <t>1105887351</t>
  </si>
  <si>
    <t>87</t>
  </si>
  <si>
    <t>998766101</t>
  </si>
  <si>
    <t>Presun hmot pre konštrukcie stolárske v objektoch výšky do 6 m</t>
  </si>
  <si>
    <t>-591665723</t>
  </si>
  <si>
    <t>771</t>
  </si>
  <si>
    <t>Podlahy z dlaždíc</t>
  </si>
  <si>
    <t>88</t>
  </si>
  <si>
    <t>771411016</t>
  </si>
  <si>
    <t>Montáž soklíkov z obkladačiek do malty veľ. 300 x 90 mm</t>
  </si>
  <si>
    <t>-1489873458</t>
  </si>
  <si>
    <t>89</t>
  </si>
  <si>
    <t>597640006400.S</t>
  </si>
  <si>
    <t>Sokel keramický, so žliabkom, lxvxhr 300x90x9 mm</t>
  </si>
  <si>
    <t>96003615</t>
  </si>
  <si>
    <t>90</t>
  </si>
  <si>
    <t>771571112</t>
  </si>
  <si>
    <t>Montáž podláh z dlaždíc keramických do elastického lepidla veľ. 300 x 300 mm - vnútorná podlaha</t>
  </si>
  <si>
    <t>385203671</t>
  </si>
  <si>
    <t>Poznámka k položke:_x000D_
malta elastické lepidlo Schomburg Monoflex-XL triedy C2 TE S1, + Schomburg Cristalfuge-Epox jemná epoxidkoá špárovacia malta /okrem dilatačných špár/</t>
  </si>
  <si>
    <t>91</t>
  </si>
  <si>
    <t>597740001110.S</t>
  </si>
  <si>
    <t>Dlaždice keramické, lxvxhr 333x333x10 mm, gresové protišmykové</t>
  </si>
  <si>
    <t>-37354216</t>
  </si>
  <si>
    <t>92</t>
  </si>
  <si>
    <t>998771101</t>
  </si>
  <si>
    <t>Presun hmôt pre podlahy z dlaždíc v objektoch výšky do 6m</t>
  </si>
  <si>
    <t>1397183480</t>
  </si>
  <si>
    <t>781</t>
  </si>
  <si>
    <t>Dokončovacie práce a obklady</t>
  </si>
  <si>
    <t>93</t>
  </si>
  <si>
    <t>781441017.S</t>
  </si>
  <si>
    <t>Montáž obkladov vnútor. stien z obkladačiek kladených do elastického lepidla veľ. 300x200 mm</t>
  </si>
  <si>
    <t>1384479716</t>
  </si>
  <si>
    <t xml:space="preserve">Poznámka k položke:_x000D_
lepidlo Schomburg Monoflex-XL, + špárovacia malta Shomburg Cristalfuge-Epox /okrem dilatácie/_x000D_
</t>
  </si>
  <si>
    <t>94</t>
  </si>
  <si>
    <t>597640000700.S</t>
  </si>
  <si>
    <t>Obkladačky keramické glazované jednofarebné hladké lxv 300x200x14 mm</t>
  </si>
  <si>
    <t>655510840</t>
  </si>
  <si>
    <t>Poznámka k položke:_x000D_
špárovacia malta Schomburg Cristalfuge-Epox</t>
  </si>
  <si>
    <t>95</t>
  </si>
  <si>
    <t>781441030.S</t>
  </si>
  <si>
    <t>Montáž ochrannej rohovej hliníkovej lištykladenej do malty</t>
  </si>
  <si>
    <t>70829001</t>
  </si>
  <si>
    <t>96</t>
  </si>
  <si>
    <t>597640002500.S</t>
  </si>
  <si>
    <t>Lišta ochranna hliníková rohová ukončujúca</t>
  </si>
  <si>
    <t>1313744380</t>
  </si>
  <si>
    <t>97</t>
  </si>
  <si>
    <t>998781101</t>
  </si>
  <si>
    <t>Presun hmôt pre obklady keramické v objektoch výšky do 6 m</t>
  </si>
  <si>
    <t>2080182239</t>
  </si>
  <si>
    <t>783</t>
  </si>
  <si>
    <t>Dokončovacie práce - nátery</t>
  </si>
  <si>
    <t>98</t>
  </si>
  <si>
    <t>783102812.S</t>
  </si>
  <si>
    <t>Odstránenie starých náterov z oceľových konštrukcií stredných B plnostenných D oceľovou kefou</t>
  </si>
  <si>
    <t>997634494</t>
  </si>
  <si>
    <t>783173520.S</t>
  </si>
  <si>
    <t>Nátery oceľ.konštr. polyuretánové stredných B a plnosten. D dvojnás. 2x s emailov..- 140μm</t>
  </si>
  <si>
    <t>1446920911</t>
  </si>
  <si>
    <t>100</t>
  </si>
  <si>
    <t>783173527.S</t>
  </si>
  <si>
    <t>Nátery oceľ.konštr. polyuretánové stredných B a plnostenných D základné - 35μm</t>
  </si>
  <si>
    <t>896652429</t>
  </si>
  <si>
    <t>784</t>
  </si>
  <si>
    <t>Dokončovacie práce - maľby</t>
  </si>
  <si>
    <t>101</t>
  </si>
  <si>
    <t>784402801.S</t>
  </si>
  <si>
    <t>Odstránenie malieb oškrabaním, výšky do 3,80 m, -0,0003 t</t>
  </si>
  <si>
    <t>1971276525</t>
  </si>
  <si>
    <t>Poznámka k položke:_x000D_
oškrabanie stropov</t>
  </si>
  <si>
    <t>102</t>
  </si>
  <si>
    <t>784426010.S</t>
  </si>
  <si>
    <t>Maľby silikátové ručne nanášané, dvojnásobné základné na jemnozrnný podklad výšky do 3,80 m</t>
  </si>
  <si>
    <t>-1784117814</t>
  </si>
  <si>
    <t>EL - Gymnázium VK - KUCHYŇA -  stavebné úpravy a modernizázia - ELEKTROINŠTALÁCIA</t>
  </si>
  <si>
    <t>Ing. Pavel Ruman</t>
  </si>
  <si>
    <t>PaRuM</t>
  </si>
  <si>
    <t>M - Práce a dodávky M</t>
  </si>
  <si>
    <t xml:space="preserve">    21-M - Elektromontáže</t>
  </si>
  <si>
    <t xml:space="preserve">    RH 1 - Rozvádzač RH</t>
  </si>
  <si>
    <t>HZS - Hodinové zúčtovacie sadzby</t>
  </si>
  <si>
    <t>Práce a dodávky M</t>
  </si>
  <si>
    <t>21-M</t>
  </si>
  <si>
    <t>Elektromontáže</t>
  </si>
  <si>
    <t>210010025.S</t>
  </si>
  <si>
    <t>Rúrka ohybná elektroinštalačná z PVC typ FXP 20, uložená pevne</t>
  </si>
  <si>
    <t>-250962021</t>
  </si>
  <si>
    <t>345710009100.S</t>
  </si>
  <si>
    <t>Rúrka ohybná vlnitá pancierová so strednou mechanickou odolnosťou z PVC-U, D 20</t>
  </si>
  <si>
    <t>128</t>
  </si>
  <si>
    <t>476267758</t>
  </si>
  <si>
    <t>210010027.S</t>
  </si>
  <si>
    <t>Rúrka ohybná elektroinštalačná z PVC typ FXP 32, uložená pevne</t>
  </si>
  <si>
    <t>-1976545177</t>
  </si>
  <si>
    <t>345710009300.S</t>
  </si>
  <si>
    <t>Rúrka ohybná vlnitá pancierová so strednou mechanickou odolnosťou z PVC-U, D 32</t>
  </si>
  <si>
    <t>-1913143817</t>
  </si>
  <si>
    <t>210010028.S</t>
  </si>
  <si>
    <t>Rúrka ohybná elektroinštalačná z PVC typ FXP 40, uložená pevne</t>
  </si>
  <si>
    <t>1591992252</t>
  </si>
  <si>
    <t>345710009400.S</t>
  </si>
  <si>
    <t>Rúrka ohybná vlnitá pancierová so strednou mechanickou odolnosťou z PVC-U, D 40</t>
  </si>
  <si>
    <t>878071784</t>
  </si>
  <si>
    <t>210010030.S</t>
  </si>
  <si>
    <t>Rúrka ohybná elektroinštalačná z PVC typ FXP 63, uložená pevne</t>
  </si>
  <si>
    <t>-1297515265</t>
  </si>
  <si>
    <t>345710009600.S</t>
  </si>
  <si>
    <t>Rúrka ohybná vlnitá pancierová so strednou mechanickou odolnosťou z PVC-U, D 63</t>
  </si>
  <si>
    <t>-758084904</t>
  </si>
  <si>
    <t>210010154.S</t>
  </si>
  <si>
    <t>Rúrka ohybná elektroinštalačná z HDPE, D 110 uložená pevne</t>
  </si>
  <si>
    <t>-480918677</t>
  </si>
  <si>
    <t>345710006000.S</t>
  </si>
  <si>
    <t>Rúrka ohybná 09110 dvojplášťová korugovaná z HDPE, bezhalogénová, D 110 mm</t>
  </si>
  <si>
    <t>674399775</t>
  </si>
  <si>
    <t>210010301.S</t>
  </si>
  <si>
    <t>Krabica prístrojová bez zapojenia (1901, KP 68, KZ 3)</t>
  </si>
  <si>
    <t>-1431710081</t>
  </si>
  <si>
    <t>345410002400.S</t>
  </si>
  <si>
    <t>Krabica inštalačná KU 68-1901 KA pod omietku</t>
  </si>
  <si>
    <t>-947971850</t>
  </si>
  <si>
    <t>210010321.S</t>
  </si>
  <si>
    <t>Krabica (1903, KR 68) odbočná s viečkom, svorkovnicou vrátane zapojenia, kruhová</t>
  </si>
  <si>
    <t>1962811901</t>
  </si>
  <si>
    <t>345410002600</t>
  </si>
  <si>
    <t>Krabica inštalačná KU 68-1903 KA 73,5x43,5 mm so svorkovnicou s viečkom biela</t>
  </si>
  <si>
    <t>-1473240161</t>
  </si>
  <si>
    <t>210010352.S</t>
  </si>
  <si>
    <t>Krabicová rozvodka z lisovaného izolantu vrátane ukončenia káblov a zapojenia vodičov typ 6455-26 do 6 m</t>
  </si>
  <si>
    <t>17749288</t>
  </si>
  <si>
    <t>345410013400</t>
  </si>
  <si>
    <t>Krabica rozvodná PVC na stenu 6455-26P/2, šxvxh 144x144x67 mm, 4-pólová sivá</t>
  </si>
  <si>
    <t>463291814</t>
  </si>
  <si>
    <t>210010357.S</t>
  </si>
  <si>
    <t>Krabica pancierová z PP, 110x110 mm, IP 54 vrátane ukončenia káblov a zapojenia vodičov</t>
  </si>
  <si>
    <t>76593122</t>
  </si>
  <si>
    <t>345410014940.S</t>
  </si>
  <si>
    <t>Krabica 8135, IP 54, z PP/PE</t>
  </si>
  <si>
    <t>-992553049</t>
  </si>
  <si>
    <t>210100002.S</t>
  </si>
  <si>
    <t>Ukončenie vodičov v rozvádzač. vrátane zapojenia a vodičovej koncovky do 6 mm2</t>
  </si>
  <si>
    <t>245798916</t>
  </si>
  <si>
    <t>210100003.S</t>
  </si>
  <si>
    <t>Ukončenie vodičov v rozvádzač. vrátane zapojenia a vodičovej koncovky do 16 mm2</t>
  </si>
  <si>
    <t>1415095056</t>
  </si>
  <si>
    <t>210100005.S</t>
  </si>
  <si>
    <t>Ukončenie vodičov v rozvádzač. vrátane zapojenia a vodičovej koncovky do 35 mm2</t>
  </si>
  <si>
    <t>425955</t>
  </si>
  <si>
    <t>210100255.S</t>
  </si>
  <si>
    <t>Ukončenie celoplastových káblov zmrašť. záklopkou alebo páskou do 4 x 150 mm2</t>
  </si>
  <si>
    <t>878175876</t>
  </si>
  <si>
    <t>345810007300.S</t>
  </si>
  <si>
    <t>Koncovka pre štvorhranný kábel s plastovou izoláciou 502 K016-53/239</t>
  </si>
  <si>
    <t>648664767</t>
  </si>
  <si>
    <t>345810007700.S</t>
  </si>
  <si>
    <t>Zmršťovacia káblová koncovka VE5527 4x70 - 4x120 mm2</t>
  </si>
  <si>
    <t>-1726719132</t>
  </si>
  <si>
    <t>210100256.S</t>
  </si>
  <si>
    <t>Ukončenie celoplastových káblov zmrašť. záklopkou alebo páskou do 4 x 185 mm2</t>
  </si>
  <si>
    <t>127632682</t>
  </si>
  <si>
    <t>345810007400.S</t>
  </si>
  <si>
    <t>Koncovka pre štvorhranný kábel s plastovou izoláciou 502 K026-53/239</t>
  </si>
  <si>
    <t>975066261</t>
  </si>
  <si>
    <t>345810007800.S</t>
  </si>
  <si>
    <t>Zmršťovacia káblová koncovka VE8035 4x150 - 4x240 mm2</t>
  </si>
  <si>
    <t>1909758882</t>
  </si>
  <si>
    <t>210100258.S</t>
  </si>
  <si>
    <t>Ukončenie celoplastových káblov zmrašť. záklopkou alebo páskou do 5 x 4 mm2</t>
  </si>
  <si>
    <t>-1462155869</t>
  </si>
  <si>
    <t>345840000710.S</t>
  </si>
  <si>
    <t>Teplom zmraštiteľný káblový uzáver TZUKG 14/4 s lepidlom</t>
  </si>
  <si>
    <t>-1384141808</t>
  </si>
  <si>
    <t>210100259.S</t>
  </si>
  <si>
    <t>Ukončenie celoplastových káblov zmrašť. záklopkou alebo páskou do 5 x 10 mm2</t>
  </si>
  <si>
    <t>-213392703</t>
  </si>
  <si>
    <t>345840000716.S</t>
  </si>
  <si>
    <t>Teplom zmraštiteľný káblový uzáver TZUKG 35/11 s lepidlom</t>
  </si>
  <si>
    <t>1160905454</t>
  </si>
  <si>
    <t>210110011.S</t>
  </si>
  <si>
    <t>Jednopólový spínač - radenie 1, nástenný IP 55, vrátane zapojenia</t>
  </si>
  <si>
    <t>-669406754</t>
  </si>
  <si>
    <t>345340007900</t>
  </si>
  <si>
    <t>Spínač Variant+ dvojpólový nástenný, radenie 1, IP54, biely</t>
  </si>
  <si>
    <t>-34697213</t>
  </si>
  <si>
    <t>210110012.S</t>
  </si>
  <si>
    <t>Sériový spínač -  radenie 5, nástenný IP 55 vrátane zapojenia</t>
  </si>
  <si>
    <t>1153212146</t>
  </si>
  <si>
    <t>345330002985</t>
  </si>
  <si>
    <t>Prepínač Variant+ nástenný, radenie 5, IP54, biely</t>
  </si>
  <si>
    <t>1271786465</t>
  </si>
  <si>
    <t>210110043.S</t>
  </si>
  <si>
    <t>Spínač polozapustený a zapustený vrátane zapojenia sériový - radenie 5</t>
  </si>
  <si>
    <t>-1814931196</t>
  </si>
  <si>
    <t>345340007955.S</t>
  </si>
  <si>
    <t>Spínač sériový polozapustený a zapustený, radenie č.5</t>
  </si>
  <si>
    <t>842045700</t>
  </si>
  <si>
    <t>345350004320.S</t>
  </si>
  <si>
    <t>Rámik jednoduchý pre spínače a zásuvky</t>
  </si>
  <si>
    <t>-73982626</t>
  </si>
  <si>
    <t>210110045.S</t>
  </si>
  <si>
    <t>Spínač polozapustený a zapustený vrátane zapojenia stried.prep.- radenie 6</t>
  </si>
  <si>
    <t>-1114047977</t>
  </si>
  <si>
    <t>345330003510.S</t>
  </si>
  <si>
    <t>Prepínač striedavý polozapustený a zapustený, radenie č.6</t>
  </si>
  <si>
    <t>-572597148</t>
  </si>
  <si>
    <t>-1769821232</t>
  </si>
  <si>
    <t>210110095.S</t>
  </si>
  <si>
    <t>Spínače snímač pohybu do stropu</t>
  </si>
  <si>
    <t>1905954002</t>
  </si>
  <si>
    <t>404610002700</t>
  </si>
  <si>
    <t>Čidlo alebo senzor pohybu ORBIMAT</t>
  </si>
  <si>
    <t>82203523</t>
  </si>
  <si>
    <t>Poznámka k položke:_x000D_
FIRN</t>
  </si>
  <si>
    <t>210110501.S</t>
  </si>
  <si>
    <t>Vypínač vačkový 400V,25 A</t>
  </si>
  <si>
    <t>-68489246</t>
  </si>
  <si>
    <t>358001</t>
  </si>
  <si>
    <t>Spínač 16A,400 V,IP 54</t>
  </si>
  <si>
    <t>-805383655</t>
  </si>
  <si>
    <t>210110507.S</t>
  </si>
  <si>
    <t>Spínač 400 V,63A</t>
  </si>
  <si>
    <t>694614210</t>
  </si>
  <si>
    <t>358002</t>
  </si>
  <si>
    <t>Spínač 32A,400 V,IP 54</t>
  </si>
  <si>
    <t>-981640664</t>
  </si>
  <si>
    <t>358003</t>
  </si>
  <si>
    <t>Spínač 63A,400 V,IP 54</t>
  </si>
  <si>
    <t>-776746476</t>
  </si>
  <si>
    <t>210111012.S</t>
  </si>
  <si>
    <t>Domová zásuvka polozapustená alebo zapustená, 10/16 A 250 V 2P + Z 2 x zapojenie</t>
  </si>
  <si>
    <t>-611714330</t>
  </si>
  <si>
    <t>345520000450.S</t>
  </si>
  <si>
    <t>Zásuvka dvojnásobná polozapustená, radenie 2x(2P+PE), komplet</t>
  </si>
  <si>
    <t>-1543271743</t>
  </si>
  <si>
    <t>210111033.S</t>
  </si>
  <si>
    <t>Zásuvka na povrchovú montáž IP 55, 250V / 16A, vrátane zapojenia 2P + PE</t>
  </si>
  <si>
    <t>55231091</t>
  </si>
  <si>
    <t>345003</t>
  </si>
  <si>
    <t>Zásuvka 16A,230V, IP 54</t>
  </si>
  <si>
    <t>-416145535</t>
  </si>
  <si>
    <t>345001</t>
  </si>
  <si>
    <t>Dvojzásuvka 16A,230 V,IP 54</t>
  </si>
  <si>
    <t>-535550251</t>
  </si>
  <si>
    <t>210190004.S</t>
  </si>
  <si>
    <t>Montáž oceľoplechovej rozvodnice do váhy 150 kg</t>
  </si>
  <si>
    <t>-436071182</t>
  </si>
  <si>
    <t>210193094.S</t>
  </si>
  <si>
    <t>Skriňa RE plastová, trojfázová, jednotarifná</t>
  </si>
  <si>
    <t>-29965895</t>
  </si>
  <si>
    <t>357001</t>
  </si>
  <si>
    <t>typ skrine HASMA : ER P.N K663 180A 200/5A P1</t>
  </si>
  <si>
    <t>1216097116</t>
  </si>
  <si>
    <t>Poznámka k položke:_x000D_
1 x jednopólový istič pred HDO, nulový mostík</t>
  </si>
  <si>
    <t>210201081.S</t>
  </si>
  <si>
    <t>Zapojenie LED svietidla IP40, stropného - nástenného</t>
  </si>
  <si>
    <t>-86503620</t>
  </si>
  <si>
    <t>3480001</t>
  </si>
  <si>
    <t>LED svietidlo stropné 40W, IP40, 4000 K, 4000 lm - "A"</t>
  </si>
  <si>
    <t>-714394919</t>
  </si>
  <si>
    <t>3480002</t>
  </si>
  <si>
    <t>MULTILED svietidlo stropné 40W, IP40, 4000 K, 4000 lm - "AM"</t>
  </si>
  <si>
    <t>-327323612</t>
  </si>
  <si>
    <t>3480003</t>
  </si>
  <si>
    <t>LED svietidlo stropné 24W, IP40, 3500 K, 2100 lm - "E"</t>
  </si>
  <si>
    <t>-1185049463</t>
  </si>
  <si>
    <t>3480004</t>
  </si>
  <si>
    <t>MULTILED svietidlo stropné 24W, IP40, 3500 K, 2100 lm - "EM"</t>
  </si>
  <si>
    <t>1403427087</t>
  </si>
  <si>
    <t>3480005</t>
  </si>
  <si>
    <t>LED 18 W,1440 lm,&lt;3 500 ,230 V - "C"</t>
  </si>
  <si>
    <t>-817106926</t>
  </si>
  <si>
    <t>3480006</t>
  </si>
  <si>
    <t>MULTILED 18 W,1440 lm,&lt;3 500 ,230 V -  "CM"</t>
  </si>
  <si>
    <t>1603192709</t>
  </si>
  <si>
    <t>210201082.S</t>
  </si>
  <si>
    <t>Zapojenie LED svietidla IP54, stropného - nástenného</t>
  </si>
  <si>
    <t>1081662011</t>
  </si>
  <si>
    <t>3480007</t>
  </si>
  <si>
    <t>LED 11 W,810 lm,4000K,230 V,IP 44 - "D"</t>
  </si>
  <si>
    <t>1475457001</t>
  </si>
  <si>
    <t>3480008</t>
  </si>
  <si>
    <t>LED 24 W,2100 lm,4000K ,IP 54 - "B"</t>
  </si>
  <si>
    <t>-920128075</t>
  </si>
  <si>
    <t>3480009</t>
  </si>
  <si>
    <t>MULTILED 24 W,2100 lm,4000K ,IP 54 - "BM"</t>
  </si>
  <si>
    <t>-319106059</t>
  </si>
  <si>
    <t>3480014</t>
  </si>
  <si>
    <t>LED 24W,2100 lm,4000K,IP 65 - "F"- mraz.</t>
  </si>
  <si>
    <t>Ks</t>
  </si>
  <si>
    <t>1116043046</t>
  </si>
  <si>
    <t>3480010</t>
  </si>
  <si>
    <t>LED 20 W,1 650 lm,6000K,IP 65 - "R"</t>
  </si>
  <si>
    <t>698801624</t>
  </si>
  <si>
    <t>210201512.S</t>
  </si>
  <si>
    <t>Zapojenie núdzového svietidla IP40, 1x svetelný LED zdroj - núdzový režim</t>
  </si>
  <si>
    <t>1437062000</t>
  </si>
  <si>
    <t>348011</t>
  </si>
  <si>
    <t>LED svietidlo núdzové 2W, IP40, 1h - "N"</t>
  </si>
  <si>
    <t>-546721681</t>
  </si>
  <si>
    <t>210201514.S</t>
  </si>
  <si>
    <t>Zapojenie núdzového svietidla IP65, 1x svetelný LED zdroj - núdzový režim</t>
  </si>
  <si>
    <t>2134981529</t>
  </si>
  <si>
    <t>3480012</t>
  </si>
  <si>
    <t>LED svietidlo núdzové 2W, IP65, 1h -"M"</t>
  </si>
  <si>
    <t>-1376745070</t>
  </si>
  <si>
    <t>210201905.S</t>
  </si>
  <si>
    <t>Montáž svietidla interiérového na stenu do 1,5 kg</t>
  </si>
  <si>
    <t>-365358992</t>
  </si>
  <si>
    <t>210201915.S</t>
  </si>
  <si>
    <t>Montáž svietidla interiérového na strop do 1,5 kg</t>
  </si>
  <si>
    <t>1258866914</t>
  </si>
  <si>
    <t>210201921.S</t>
  </si>
  <si>
    <t>Montáž svietidla exterierového na stenu do 1,0 kg</t>
  </si>
  <si>
    <t>-829746321</t>
  </si>
  <si>
    <t>210220021.S</t>
  </si>
  <si>
    <t>Uzemňovacie vedenie v zemi FeZn vrátane izolácie spojov O 10 mm</t>
  </si>
  <si>
    <t>51357144</t>
  </si>
  <si>
    <t>354410054800.S</t>
  </si>
  <si>
    <t>Drôt bleskozvodový FeZn, d 10 mm</t>
  </si>
  <si>
    <t>-1950114077</t>
  </si>
  <si>
    <t>210220031.S</t>
  </si>
  <si>
    <t>Ekvipotenciálna svorkovnica EPS 2 v krabici KO 125 E</t>
  </si>
  <si>
    <t>-1987056035</t>
  </si>
  <si>
    <t>345610005100.S</t>
  </si>
  <si>
    <t>Svorkovnica ekvipotencionálna EPS 2, z PP</t>
  </si>
  <si>
    <t>196363568</t>
  </si>
  <si>
    <t>210220040.S</t>
  </si>
  <si>
    <t>Svorka na potrubie Bernard vrátane pásika Cu</t>
  </si>
  <si>
    <t>940438841</t>
  </si>
  <si>
    <t>354410006200.S</t>
  </si>
  <si>
    <t>Svorka uzemňovacia Bernard ZSA 16</t>
  </si>
  <si>
    <t>-40738884</t>
  </si>
  <si>
    <t>354410066900.S</t>
  </si>
  <si>
    <t>Páska CU, bleskozvodný a uzemňovací materiál, dĺžka 0,5 m</t>
  </si>
  <si>
    <t>-419086511</t>
  </si>
  <si>
    <t>210220240.S</t>
  </si>
  <si>
    <t>Svorka FeZn k zachytávacej, uzemňovacej tyči  SJ</t>
  </si>
  <si>
    <t>354676331</t>
  </si>
  <si>
    <t>354410001700.S</t>
  </si>
  <si>
    <t>Svorka FeZn k uzemňovacej tyči označenie SJ 02</t>
  </si>
  <si>
    <t>-942751468</t>
  </si>
  <si>
    <t>210220247.S</t>
  </si>
  <si>
    <t>Svorka FeZn skúšobná SZ</t>
  </si>
  <si>
    <t>662316711</t>
  </si>
  <si>
    <t>354410004300.S</t>
  </si>
  <si>
    <t>Svorka FeZn skúšobná označenie SZ</t>
  </si>
  <si>
    <t>1528950888</t>
  </si>
  <si>
    <t>210220280.S</t>
  </si>
  <si>
    <t>Uzemňovacia tyč FeZn ZT</t>
  </si>
  <si>
    <t>-1193694416</t>
  </si>
  <si>
    <t>354410055700.S</t>
  </si>
  <si>
    <t>Tyč uzemňovacia FeZn označenie ZT 2 m</t>
  </si>
  <si>
    <t>1962615210</t>
  </si>
  <si>
    <t>210220300.S</t>
  </si>
  <si>
    <t>Ochranné pospájanie v práčovniach, kúpeľniach, voľné uloženie CY 4-6 mm2</t>
  </si>
  <si>
    <t>892258945</t>
  </si>
  <si>
    <t>341110012200.S</t>
  </si>
  <si>
    <t>Vodič medený H07V-U 4 mm2</t>
  </si>
  <si>
    <t>1548684864</t>
  </si>
  <si>
    <t>-732368426</t>
  </si>
  <si>
    <t>341110012300.S</t>
  </si>
  <si>
    <t>Vodič medený H07V-U 6 mm2</t>
  </si>
  <si>
    <t>423979648</t>
  </si>
  <si>
    <t>210220302.S</t>
  </si>
  <si>
    <t>Ochranné pospájanie v práčovniach, kúpeľniach, voľné uloženie CY 10-16 mm2</t>
  </si>
  <si>
    <t>-649203736</t>
  </si>
  <si>
    <t>341110012400.S</t>
  </si>
  <si>
    <t>Vodič medený H07V-U 10 mm2</t>
  </si>
  <si>
    <t>626934900</t>
  </si>
  <si>
    <t>535390548</t>
  </si>
  <si>
    <t>341110013200.S</t>
  </si>
  <si>
    <t>Vodič medený NYY 1x35 mm2</t>
  </si>
  <si>
    <t>542039007</t>
  </si>
  <si>
    <t>210270801.S</t>
  </si>
  <si>
    <t>Označovací káblový štítok z PVC rozmer 4x8 cm (15-22 znakov)</t>
  </si>
  <si>
    <t>-363811905</t>
  </si>
  <si>
    <t>345 0009</t>
  </si>
  <si>
    <t>Štítok plastový</t>
  </si>
  <si>
    <t>256</t>
  </si>
  <si>
    <t>1426005765</t>
  </si>
  <si>
    <t>210290751.S</t>
  </si>
  <si>
    <t>Montáž motorického spotrebiča, ventilátora do 1.5 kW, bez zapojenia</t>
  </si>
  <si>
    <t>392858998</t>
  </si>
  <si>
    <t>345 0001</t>
  </si>
  <si>
    <t>Wentilátor 40 W,230 W,IP 44</t>
  </si>
  <si>
    <t>643671588</t>
  </si>
  <si>
    <t>210800140.S</t>
  </si>
  <si>
    <t>Kábel medený uložený pevne CYKY 450/750 V 2x1,5</t>
  </si>
  <si>
    <t>1142670111</t>
  </si>
  <si>
    <t>103</t>
  </si>
  <si>
    <t>341110000100.S</t>
  </si>
  <si>
    <t>Kábel medený CYKY-O 2x1,5 mm2</t>
  </si>
  <si>
    <t>-941555555</t>
  </si>
  <si>
    <t>104</t>
  </si>
  <si>
    <t>210800146.S</t>
  </si>
  <si>
    <t>Kábel medený uložený pevne CYKY 450/750 V 3x1,5</t>
  </si>
  <si>
    <t>-1139559865</t>
  </si>
  <si>
    <t>105</t>
  </si>
  <si>
    <t>341110000700.S</t>
  </si>
  <si>
    <t>Kábel medený CYKY-O 3x1,5 mm2</t>
  </si>
  <si>
    <t>-736120284</t>
  </si>
  <si>
    <t>106</t>
  </si>
  <si>
    <t>210800147.S</t>
  </si>
  <si>
    <t>Kábel medený uložený pevne CYKY 450/750 V 3x2,5</t>
  </si>
  <si>
    <t>310738109</t>
  </si>
  <si>
    <t>107</t>
  </si>
  <si>
    <t>341110000800.S</t>
  </si>
  <si>
    <t>Kábel medený CYKY-O 3x2,5 mm2</t>
  </si>
  <si>
    <t>-305329311</t>
  </si>
  <si>
    <t>108</t>
  </si>
  <si>
    <t>210800158.S</t>
  </si>
  <si>
    <t>Kábel medený uložený pevne CYKY 450/750 V 5x1,5</t>
  </si>
  <si>
    <t>1648275199</t>
  </si>
  <si>
    <t>109</t>
  </si>
  <si>
    <t>341110001900.S</t>
  </si>
  <si>
    <t>Kábel medený CYKY-J 5x1,5 mm2</t>
  </si>
  <si>
    <t>1709276826</t>
  </si>
  <si>
    <t>110</t>
  </si>
  <si>
    <t>210800159.S</t>
  </si>
  <si>
    <t>Kábel medený uložený pevne CYKY 450/750 V 5x2,5</t>
  </si>
  <si>
    <t>1458123045</t>
  </si>
  <si>
    <t>111</t>
  </si>
  <si>
    <t>341110002000.S</t>
  </si>
  <si>
    <t>Kábel medený CYKY-J 5x2,5 mm2</t>
  </si>
  <si>
    <t>1345321622</t>
  </si>
  <si>
    <t>112</t>
  </si>
  <si>
    <t>210800160.S</t>
  </si>
  <si>
    <t>Kábel medený uložený pevne CYKY 450/750 V 5x4</t>
  </si>
  <si>
    <t>222935400</t>
  </si>
  <si>
    <t>113</t>
  </si>
  <si>
    <t>341110002100.S</t>
  </si>
  <si>
    <t>Kábel medený CYKY-J 5x4 mm2</t>
  </si>
  <si>
    <t>461566646</t>
  </si>
  <si>
    <t>114</t>
  </si>
  <si>
    <t>210800161.S</t>
  </si>
  <si>
    <t>Kábel medený uložený pevne CYKY 450/750 V 5x6</t>
  </si>
  <si>
    <t>762125781</t>
  </si>
  <si>
    <t>115</t>
  </si>
  <si>
    <t>341110002200.S</t>
  </si>
  <si>
    <t>Kábel medený CYKY-J 5x6 mm2</t>
  </si>
  <si>
    <t>-618453040</t>
  </si>
  <si>
    <t>116</t>
  </si>
  <si>
    <t>210800162.S</t>
  </si>
  <si>
    <t>Kábel medený uložený pevne CYKY 450/750 V 5x10</t>
  </si>
  <si>
    <t>-2098966919</t>
  </si>
  <si>
    <t>117</t>
  </si>
  <si>
    <t>341110002300.S</t>
  </si>
  <si>
    <t>Kábel medený CYKY-J 5x10 mm2</t>
  </si>
  <si>
    <t>-1088577202</t>
  </si>
  <si>
    <t>118</t>
  </si>
  <si>
    <t>210800163.S</t>
  </si>
  <si>
    <t>Kábel medený uložený pevne CYKY 450/750 V 5x16</t>
  </si>
  <si>
    <t>-978868808</t>
  </si>
  <si>
    <t>119</t>
  </si>
  <si>
    <t>341110002400.S</t>
  </si>
  <si>
    <t>Kábel medený CYKY-J 5x16 mm2</t>
  </si>
  <si>
    <t>467930497</t>
  </si>
  <si>
    <t>120</t>
  </si>
  <si>
    <t>210800164.S</t>
  </si>
  <si>
    <t>Kábel medený uložený pevne CYKY 450/750 V 7x1,5</t>
  </si>
  <si>
    <t>1051894122</t>
  </si>
  <si>
    <t>121</t>
  </si>
  <si>
    <t>341110002500.S</t>
  </si>
  <si>
    <t>Kábel medený CYKY-J 7x1,5 mm2</t>
  </si>
  <si>
    <t>1496408371</t>
  </si>
  <si>
    <t>122</t>
  </si>
  <si>
    <t>210902119.S</t>
  </si>
  <si>
    <t>Kábel hliníkový silový uložený pevne 1-AYKY 0,6/1 kV 4x120</t>
  </si>
  <si>
    <t>1610434889</t>
  </si>
  <si>
    <t>123</t>
  </si>
  <si>
    <t>341110031000.S</t>
  </si>
  <si>
    <t>Kábel hliníkový 1-AYKY 4x120 mm2</t>
  </si>
  <si>
    <t>-742018913</t>
  </si>
  <si>
    <t>124</t>
  </si>
  <si>
    <t>210902120.S</t>
  </si>
  <si>
    <t>Kábel hliníkový silový uložený pevne 1-AYKY 0,6/1 kV 4x150</t>
  </si>
  <si>
    <t>-6925498</t>
  </si>
  <si>
    <t>125</t>
  </si>
  <si>
    <t>341110031100.S</t>
  </si>
  <si>
    <t>Kábel hliníkový 1-AYKY 4x150 mm2</t>
  </si>
  <si>
    <t>454003333</t>
  </si>
  <si>
    <t>RH 1</t>
  </si>
  <si>
    <t>Rozvádzač RH</t>
  </si>
  <si>
    <t>126</t>
  </si>
  <si>
    <t>21M2</t>
  </si>
  <si>
    <t>Montáž vnútornej zostavy rozvádzača</t>
  </si>
  <si>
    <t>1429668256</t>
  </si>
  <si>
    <t>127</t>
  </si>
  <si>
    <t>357</t>
  </si>
  <si>
    <t>Skrinka rozvodnice oceľoplechová P 800x2000x400;IP 40/20</t>
  </si>
  <si>
    <t>1825996146</t>
  </si>
  <si>
    <t>358240003400</t>
  </si>
  <si>
    <t>Zvodič prepätia kombinovaný T1+T2 4P, 32kA, limp= 12,5kA/pól, 4 moduly, LEGRAND</t>
  </si>
  <si>
    <t>1987743190</t>
  </si>
  <si>
    <t>129</t>
  </si>
  <si>
    <t>345290013800.S</t>
  </si>
  <si>
    <t>Odpínač valcových poistiek OPVP 14-3, 63A, veľkosť 14x51</t>
  </si>
  <si>
    <t>-2095891841</t>
  </si>
  <si>
    <t>130</t>
  </si>
  <si>
    <t>358220000100</t>
  </si>
  <si>
    <t>Istič TX3 1P, charakteristika B, 2 A, 6000 A, 1 modul, LEGRAND</t>
  </si>
  <si>
    <t>1632676011</t>
  </si>
  <si>
    <t>131</t>
  </si>
  <si>
    <t>358220000300</t>
  </si>
  <si>
    <t>Istič TX3 1P, charakteristika B, 10 A, 6000 A, 1 modul, LEGRAND</t>
  </si>
  <si>
    <t>-1973575969</t>
  </si>
  <si>
    <t>132</t>
  </si>
  <si>
    <t>358220000500</t>
  </si>
  <si>
    <t>Istič TX3 1P, charakteristika B, 16 A, 6000 A, 1 modul, LEGRAND</t>
  </si>
  <si>
    <t>1377534443</t>
  </si>
  <si>
    <t>133</t>
  </si>
  <si>
    <t>358220042100</t>
  </si>
  <si>
    <t>Istič TX3 3P, charakteristika B, 10 A, 6000 A, 3 moduly, LEGRAND</t>
  </si>
  <si>
    <t>-470806937</t>
  </si>
  <si>
    <t>134</t>
  </si>
  <si>
    <t>358220042300</t>
  </si>
  <si>
    <t>Istič TX3 3P, charakteristika B, 16 A, 6000 A, 3 moduly, LEGRAND</t>
  </si>
  <si>
    <t>1593421678</t>
  </si>
  <si>
    <t>135</t>
  </si>
  <si>
    <t>358220042400</t>
  </si>
  <si>
    <t>Istič TX3 3P, charakteristika B, 20 A, 6000 A, 3 moduly, LEGRAND</t>
  </si>
  <si>
    <t>1874751292</t>
  </si>
  <si>
    <t>136</t>
  </si>
  <si>
    <t>358220042600</t>
  </si>
  <si>
    <t>Istič TX3 3P, charakteristika B, 32 A, 6000 A, 3 moduly, LEGRAND</t>
  </si>
  <si>
    <t>-1090272382</t>
  </si>
  <si>
    <t>137</t>
  </si>
  <si>
    <t>358220042700</t>
  </si>
  <si>
    <t>Istič TX3 3P, charakteristika B, 40 A, 6000 A, 3 moduly, LEGRAND</t>
  </si>
  <si>
    <t>-1945569607</t>
  </si>
  <si>
    <t>138</t>
  </si>
  <si>
    <t>358220042900</t>
  </si>
  <si>
    <t>Istič TX3 3P, charakteristika B, 63 A, 6000 A, 3 moduly, LEGRAND</t>
  </si>
  <si>
    <t>1270895426</t>
  </si>
  <si>
    <t>139</t>
  </si>
  <si>
    <t>358230000100</t>
  </si>
  <si>
    <t>Prúdový chránič s istením DX3 1P+N, charakteristika B, 16 A, 6000 A/10 kA, 10 mA, typ AC, 2 moduly, LEGRAND</t>
  </si>
  <si>
    <t>-289718338</t>
  </si>
  <si>
    <t>140</t>
  </si>
  <si>
    <t>358230017300</t>
  </si>
  <si>
    <t>Prúdový chránič RX3 4P, 25 A, 30 mA, typ AC, 4 moduly, LEGRAND</t>
  </si>
  <si>
    <t>-768708110</t>
  </si>
  <si>
    <t>141</t>
  </si>
  <si>
    <t>358230017500</t>
  </si>
  <si>
    <t>Prúdový chránič RX3 4P, 63 A, 30 mA, typ AC, 4 moduly, LEGRAND</t>
  </si>
  <si>
    <t>1009937</t>
  </si>
  <si>
    <t>142</t>
  </si>
  <si>
    <t>358230017400</t>
  </si>
  <si>
    <t>Prúdový chránič RX3 4P, 40 A, 30 mA, typ AC, 4 moduly, LEGRAND</t>
  </si>
  <si>
    <t>-245622910</t>
  </si>
  <si>
    <t>143</t>
  </si>
  <si>
    <t>358220060122</t>
  </si>
  <si>
    <t>Výkonový istič DPX3 250, 3P, 200A, s tepelno-magnetickou spúšťou, 25KA, LEGRAND</t>
  </si>
  <si>
    <t>-1256422534</t>
  </si>
  <si>
    <t>144</t>
  </si>
  <si>
    <t>358990005040</t>
  </si>
  <si>
    <t>Vypínacia spúšť 200-277 V AC/DC pre výkonové ističe DPX3, LEGRAND</t>
  </si>
  <si>
    <t>1487116702</t>
  </si>
  <si>
    <t>HZS</t>
  </si>
  <si>
    <t>Hodinové zúčtovacie sadzby</t>
  </si>
  <si>
    <t>145</t>
  </si>
  <si>
    <t>HZS000112.S</t>
  </si>
  <si>
    <t>Demontáže</t>
  </si>
  <si>
    <t>hod</t>
  </si>
  <si>
    <t>512</t>
  </si>
  <si>
    <t>-1126486292</t>
  </si>
  <si>
    <t>146</t>
  </si>
  <si>
    <t>HZS000113.S</t>
  </si>
  <si>
    <t>Prepájacie práce,nešpecifikované práce</t>
  </si>
  <si>
    <t>1439399393</t>
  </si>
  <si>
    <t>147</t>
  </si>
  <si>
    <t>HZS000114.S</t>
  </si>
  <si>
    <t>Revízia</t>
  </si>
  <si>
    <t>-906328510</t>
  </si>
  <si>
    <t>VZT - Gymnázium VK - KUCHYŇA - stavebné úpravy a modernizácia - VZDUCHOTECHNIKA</t>
  </si>
  <si>
    <t>Rozpočet Vzduchotech - Vzduchotechnika - dodávka</t>
  </si>
  <si>
    <t xml:space="preserve">    23-M - Montáže potrubia - vzduchotechnika</t>
  </si>
  <si>
    <t>Rozpočet Vzduchotech</t>
  </si>
  <si>
    <t>Vzduchotechnika - dodávka</t>
  </si>
  <si>
    <t>SPIRO potrubie pr. 200mm 3bm</t>
  </si>
  <si>
    <t>-517479043</t>
  </si>
  <si>
    <t>Záslepka na SPIRO pr.200</t>
  </si>
  <si>
    <t>713972102</t>
  </si>
  <si>
    <t>nasávacie výustky  525x75 s lamelami</t>
  </si>
  <si>
    <t>-1574603125</t>
  </si>
  <si>
    <t>prechodka osová  250/200</t>
  </si>
  <si>
    <t>1834771915</t>
  </si>
  <si>
    <t>T kus 250</t>
  </si>
  <si>
    <t>628398019</t>
  </si>
  <si>
    <t>koleno 90°/250</t>
  </si>
  <si>
    <t>2081572091</t>
  </si>
  <si>
    <t>SPIRO potrubie pr. 250mm 3bm</t>
  </si>
  <si>
    <t>1857278765</t>
  </si>
  <si>
    <t>Spojka na SPIRO pr. 250</t>
  </si>
  <si>
    <t>1083406149</t>
  </si>
  <si>
    <t>Regulačná klapka mechanická pr. 250mm</t>
  </si>
  <si>
    <t>-2017603023</t>
  </si>
  <si>
    <t>T kus 355</t>
  </si>
  <si>
    <t>1683154579</t>
  </si>
  <si>
    <t>prechodka 355/250</t>
  </si>
  <si>
    <t>686919793</t>
  </si>
  <si>
    <t>koleno 45°/250</t>
  </si>
  <si>
    <t>1864982949</t>
  </si>
  <si>
    <t>koleno 90°/200</t>
  </si>
  <si>
    <t>1944038976</t>
  </si>
  <si>
    <t>-1756121234</t>
  </si>
  <si>
    <t>koleno 90°/315</t>
  </si>
  <si>
    <t>-779034882</t>
  </si>
  <si>
    <t>T kus 315</t>
  </si>
  <si>
    <t>-341060559</t>
  </si>
  <si>
    <t>SPIRO potrubie pr. 315mm 3bm</t>
  </si>
  <si>
    <t>1363564124</t>
  </si>
  <si>
    <t>T kus 355/315</t>
  </si>
  <si>
    <t>871001387</t>
  </si>
  <si>
    <t>SPIRO potrubie pr. 355mm 3bm</t>
  </si>
  <si>
    <t>-1280310424</t>
  </si>
  <si>
    <t>Potrubie 700x150mm 3bm</t>
  </si>
  <si>
    <t>1121429950</t>
  </si>
  <si>
    <t>Prechodka SPIRO - HRANATÉ POTR. pr. 350-700x150</t>
  </si>
  <si>
    <t>1010035995</t>
  </si>
  <si>
    <t>Spojka na SPIRO pr. 355</t>
  </si>
  <si>
    <t>804825403</t>
  </si>
  <si>
    <t>Tlmič hluku pr.355</t>
  </si>
  <si>
    <t>521789656</t>
  </si>
  <si>
    <t>Výfukový kus  kruhový</t>
  </si>
  <si>
    <t>416101801</t>
  </si>
  <si>
    <t>hliníková páska, spojovací materiál súbor</t>
  </si>
  <si>
    <t>-1395519172</t>
  </si>
  <si>
    <t>konzola na ventilátor</t>
  </si>
  <si>
    <t>695363276</t>
  </si>
  <si>
    <t>ventilátor RFC 355 trojfázový</t>
  </si>
  <si>
    <t>-1287217136</t>
  </si>
  <si>
    <t>regulátor otáčok</t>
  </si>
  <si>
    <t>1429246379</t>
  </si>
  <si>
    <t>frekvenčný menič trojfázový</t>
  </si>
  <si>
    <t>-1301795165</t>
  </si>
  <si>
    <t>digestor stredový 2900x2000x450 s filtrami a osvetlením</t>
  </si>
  <si>
    <t>1103638244</t>
  </si>
  <si>
    <t>digestor nástenný 3100x1200x450 s filtrami</t>
  </si>
  <si>
    <t>379541212</t>
  </si>
  <si>
    <t>digestor nad umývačku900x900x450</t>
  </si>
  <si>
    <t>366166334</t>
  </si>
  <si>
    <t>23-M</t>
  </si>
  <si>
    <t>Montáže potrubia - vzduchotechnika</t>
  </si>
  <si>
    <t>Mont</t>
  </si>
  <si>
    <t>Vzduchotechnika - doprava, montáž, zaškolenie</t>
  </si>
  <si>
    <t>737399757</t>
  </si>
  <si>
    <t>ZTI - Gymnázium VK - KUCHYŇA - stavebné úpravy a modernizácia - ZDRAVOTECHNIKA</t>
  </si>
  <si>
    <t>AM design s.r.o.</t>
  </si>
  <si>
    <t xml:space="preserve">HSV - Práce a dodávky HSV   </t>
  </si>
  <si>
    <t xml:space="preserve">    4 - Vodorovné konštrukcie</t>
  </si>
  <si>
    <t xml:space="preserve">    8 - Rúrové vedenie</t>
  </si>
  <si>
    <t xml:space="preserve">    9 - Ostatné konštrukcie a práce - búranie</t>
  </si>
  <si>
    <t xml:space="preserve">PSV - Práce a dodávky PSV   </t>
  </si>
  <si>
    <t xml:space="preserve">    713 - Izolácie tepelné   </t>
  </si>
  <si>
    <t xml:space="preserve">    721 - Zdravotech. vnútorná kanalizácia   </t>
  </si>
  <si>
    <t xml:space="preserve">    722 - Zdravotechnika - vnútorný vodovod   </t>
  </si>
  <si>
    <t xml:space="preserve">    725 - Zdravotechnika - zariaď. predmety   </t>
  </si>
  <si>
    <t xml:space="preserve">    767 - Konštrukcie doplnkové kovové</t>
  </si>
  <si>
    <t xml:space="preserve">    769 - Montáže vzduchotechnických zariadení</t>
  </si>
  <si>
    <t xml:space="preserve">Práce a dodávky HSV   </t>
  </si>
  <si>
    <t>386941200.S</t>
  </si>
  <si>
    <t>Montáž odlučovačov tukov a olejov polyetylenových, prietok 2 l/s</t>
  </si>
  <si>
    <t>-666616617</t>
  </si>
  <si>
    <t>286640005510.S</t>
  </si>
  <si>
    <t>Odlučovač tuku z PE, kalová nádrž s objemom 460 l, prietok 2 l/s, pripojenie DN 100</t>
  </si>
  <si>
    <t>-590014309</t>
  </si>
  <si>
    <t>286640005620.S</t>
  </si>
  <si>
    <t>Nadstavec krátky pre odlučovač tuku, trieda zaťaženia B125, DN 600, PE</t>
  </si>
  <si>
    <t>-1957988779</t>
  </si>
  <si>
    <t>592240008405.S</t>
  </si>
  <si>
    <t>Poklop BeGu betón-liatina pre odlučovač tuku, trieda zaťaženia A15, DN 600</t>
  </si>
  <si>
    <t>-431974162</t>
  </si>
  <si>
    <t>Vodorovné konštrukcie</t>
  </si>
  <si>
    <t>451541111.S</t>
  </si>
  <si>
    <t>Lôžko pod potrubie, stoky a drobné objekty, v otvorenom výkope zo štrkodrvy 0-63 mm</t>
  </si>
  <si>
    <t>-1270841918</t>
  </si>
  <si>
    <t>612451071.S</t>
  </si>
  <si>
    <t>Vyspravenie povrchu neomietaných stien vnútorných maltou cementovou pre omietky - zatretie drážok po inštalácii ZTI</t>
  </si>
  <si>
    <t>1831340267</t>
  </si>
  <si>
    <t>Rúrové vedenie</t>
  </si>
  <si>
    <t>871275503.S</t>
  </si>
  <si>
    <t>Potrubie kanalizačné PVC-U gravitačné hladké viacvrstvové SN 4 DN 125</t>
  </si>
  <si>
    <t>44832973</t>
  </si>
  <si>
    <t>Poznámka k položke:_x000D_
vonkajšia kanalizácia</t>
  </si>
  <si>
    <t>Ostatné konštrukcie a práce - búranie</t>
  </si>
  <si>
    <t>974031143.S</t>
  </si>
  <si>
    <t>Vysekávanie rýh v akomkoľvek murive tehlovom na akúkoľvek maltu do hĺbky 70 mm a š. do 100 mm,  -0,01300t</t>
  </si>
  <si>
    <t>1811465781</t>
  </si>
  <si>
    <t>974042544.S</t>
  </si>
  <si>
    <t>Vysekanie rýh v betónovej dlažbe do hĺbky 70 mm a šírky do 150 mm,  -0,02200t</t>
  </si>
  <si>
    <t>1143557037</t>
  </si>
  <si>
    <t>979011111.S</t>
  </si>
  <si>
    <t>1290258898</t>
  </si>
  <si>
    <t>979082111.S</t>
  </si>
  <si>
    <t>Vnútrostavenisková doprava sutiny a vybúraných hmôt do 10m</t>
  </si>
  <si>
    <t>-1473592826</t>
  </si>
  <si>
    <t>979089012.S</t>
  </si>
  <si>
    <t>Poplatok za skládku - betón, tehly, dlaždice (17 01) ostatné</t>
  </si>
  <si>
    <t>-1669051866</t>
  </si>
  <si>
    <t>-642950671</t>
  </si>
  <si>
    <t xml:space="preserve">Práce a dodávky PSV   </t>
  </si>
  <si>
    <t>713</t>
  </si>
  <si>
    <t xml:space="preserve">Izolácie tepelné   </t>
  </si>
  <si>
    <t>713482121.S</t>
  </si>
  <si>
    <t>Montáž trubíc z PE, hr. 13-20 mm, priemer do 38 mm</t>
  </si>
  <si>
    <t>-870490484</t>
  </si>
  <si>
    <t>283310002800.S</t>
  </si>
  <si>
    <t>Izolačná PE trubica  hr. 20x13 mm na izolovanie rozvodov vody a kúrenia, nadrezaná</t>
  </si>
  <si>
    <t>178830903</t>
  </si>
  <si>
    <t>998713101.S</t>
  </si>
  <si>
    <t>Presun hmôt pre izolácie tepelné v objektoch výšky do 6 m</t>
  </si>
  <si>
    <t>-404111139</t>
  </si>
  <si>
    <t>721</t>
  </si>
  <si>
    <t xml:space="preserve">Zdravotech. vnútorná kanalizácia   </t>
  </si>
  <si>
    <t>721171130.S</t>
  </si>
  <si>
    <t>Potrubie z PVC - U odpadové ležaté hrdlové v zemi D 110 mm</t>
  </si>
  <si>
    <t>824248004</t>
  </si>
  <si>
    <t>721172011.S</t>
  </si>
  <si>
    <t>Potrubie odpadové HT z PP, vodorovné DN 50</t>
  </si>
  <si>
    <t>-1740947898</t>
  </si>
  <si>
    <t>Poznámka k položke:_x000D_
s odolnosťou voči vysokým teplotám do 100 stupňov</t>
  </si>
  <si>
    <t>721172012.S</t>
  </si>
  <si>
    <t>Potrubie odpadové HT z PP, vodorovné DN 75</t>
  </si>
  <si>
    <t>965402640</t>
  </si>
  <si>
    <t>721172013.S</t>
  </si>
  <si>
    <t>Potrubie odpadové HT z PP, vodorovné DN 110</t>
  </si>
  <si>
    <t>-925131974</t>
  </si>
  <si>
    <t>721172021.S</t>
  </si>
  <si>
    <t>Potrubie odpadové HT z PP, zvislé DN 50</t>
  </si>
  <si>
    <t>-351812195</t>
  </si>
  <si>
    <t>721213000.S</t>
  </si>
  <si>
    <t>Montáž podlahového vpustu s vodorovným odtokom DN 50</t>
  </si>
  <si>
    <t>-599601698</t>
  </si>
  <si>
    <t>286630023600.S</t>
  </si>
  <si>
    <t>Podlahový vpust horizontálny odtok DN 50, mriežka/krytka nerez, zápachová uzávierka</t>
  </si>
  <si>
    <t>1696482166</t>
  </si>
  <si>
    <t>Poznámka k položke:_x000D_
nerezové podlahové vpuste rozm. 150x150mm</t>
  </si>
  <si>
    <t>721274103.S</t>
  </si>
  <si>
    <t>Ventilačná hlavica strešná plastová DN100</t>
  </si>
  <si>
    <t>1818988114</t>
  </si>
  <si>
    <t>721290006.S</t>
  </si>
  <si>
    <t>Montáž privzdušňovacieho ventilu pre odpadové potrubia DN 40</t>
  </si>
  <si>
    <t>-915893302</t>
  </si>
  <si>
    <t>551610000600.S</t>
  </si>
  <si>
    <t>Privzdušňovacia hlavica DN 40, vnútorná kanalizácia, PP</t>
  </si>
  <si>
    <t>800133759</t>
  </si>
  <si>
    <t>721290111.S</t>
  </si>
  <si>
    <t>Ostatné - skúška tesnosti kanalizácie v objektoch vodou do DN 125</t>
  </si>
  <si>
    <t>1556439824</t>
  </si>
  <si>
    <t>998721101.S</t>
  </si>
  <si>
    <t>Presun hmôt pre vnútornú kanalizáciu v objektoch výšky do 6 m</t>
  </si>
  <si>
    <t>-105831529</t>
  </si>
  <si>
    <t>722</t>
  </si>
  <si>
    <t xml:space="preserve">Zdravotechnika - vnútorný vodovod   </t>
  </si>
  <si>
    <t>722131115.S</t>
  </si>
  <si>
    <t>Potrubie z ušlachtilej ocele 1.4401, rúry lisovacie dxt 35x1,5 mm</t>
  </si>
  <si>
    <t>-1473551151</t>
  </si>
  <si>
    <t>722172360.S</t>
  </si>
  <si>
    <t>Montáž vodovodného PP-R potrubia polyfúznym zváraním PN 20 D 20 mm</t>
  </si>
  <si>
    <t>209602038</t>
  </si>
  <si>
    <t>286140020700.S</t>
  </si>
  <si>
    <t>Rúra PP-R D 20x3,4 mm dĺ. 4 m PN 20, systém pre rozvod vody, kúrenia (max.70°C) a stlačeného vzduchu</t>
  </si>
  <si>
    <t>-1831341845</t>
  </si>
  <si>
    <t>722221010.S</t>
  </si>
  <si>
    <t>Montáž guľového kohúta závitového priameho pre vodu G 1/2</t>
  </si>
  <si>
    <t>763012495</t>
  </si>
  <si>
    <t>551110004900.S</t>
  </si>
  <si>
    <t>Guľový uzáver pre vodu 1/2", niklovaná mosadz</t>
  </si>
  <si>
    <t>-1518337383</t>
  </si>
  <si>
    <t>722221025.S</t>
  </si>
  <si>
    <t>Montáž guľového kohúta závitového priameho pre vodyu G 5/4´´</t>
  </si>
  <si>
    <t>380884297</t>
  </si>
  <si>
    <t>551110005200.S</t>
  </si>
  <si>
    <t>Guľový uzáver pre vodu 5/4´´, niklovaná mosadz</t>
  </si>
  <si>
    <t>1576054963</t>
  </si>
  <si>
    <t>722250180.S</t>
  </si>
  <si>
    <t>Montáž hasiaceho prístroja na stenu</t>
  </si>
  <si>
    <t>1075598352</t>
  </si>
  <si>
    <t>449170000900.S</t>
  </si>
  <si>
    <t>Prenosný hasiaci prístroj práškový P6Če 6 kg, 21A</t>
  </si>
  <si>
    <t>-548720405</t>
  </si>
  <si>
    <t>722263415.S</t>
  </si>
  <si>
    <t>Montáž vodomeru závitového jednovtokového suchobežného G 3/4</t>
  </si>
  <si>
    <t>-1586283425</t>
  </si>
  <si>
    <t>Poznámka k položke:_x000D_
podružné meranie spotreby vody</t>
  </si>
  <si>
    <t>388240001300.S</t>
  </si>
  <si>
    <t>Vodomer mechanický 3/4", 1,5 m3/h, dĺžky od 80 - 110 mm, do 30 °C</t>
  </si>
  <si>
    <t>-1166498879</t>
  </si>
  <si>
    <t>722290226.S</t>
  </si>
  <si>
    <t>Tlaková skúška vodovodného potrubia závitového do DN 50</t>
  </si>
  <si>
    <t>-1156945904</t>
  </si>
  <si>
    <t>722290234.S</t>
  </si>
  <si>
    <t>Prepláchnutie a dezinfekcia vodovodného potrubia do DN 80</t>
  </si>
  <si>
    <t>1289556898</t>
  </si>
  <si>
    <t>998722101.S</t>
  </si>
  <si>
    <t>Presun hmôt pre vnútorný vodovod v objektoch výšky do 6 m</t>
  </si>
  <si>
    <t>1007428288</t>
  </si>
  <si>
    <t>725</t>
  </si>
  <si>
    <t xml:space="preserve">Zdravotechnika - zariaď. predmety   </t>
  </si>
  <si>
    <t>725119308.S</t>
  </si>
  <si>
    <t>Montáž záchodovej misy keramickej kombinovanej s zvislým odpadom</t>
  </si>
  <si>
    <t>56439359</t>
  </si>
  <si>
    <t>642340000500.S</t>
  </si>
  <si>
    <t>Misa záchodová keramická kombinovaná so zvislým odpadom</t>
  </si>
  <si>
    <t>1392278844</t>
  </si>
  <si>
    <t>725219401.S</t>
  </si>
  <si>
    <t>Montáž umývadla keramického na skrutky do muriva bez výtokovej armatúry</t>
  </si>
  <si>
    <t>-859429898</t>
  </si>
  <si>
    <t>642110000100</t>
  </si>
  <si>
    <t>Umývadlo keramické 600x420x185 mm, biela</t>
  </si>
  <si>
    <t>-202565582</t>
  </si>
  <si>
    <t>725241513.S</t>
  </si>
  <si>
    <t>Montáž sprchovej vaničky keramickej štvorcovej 900x900 mm</t>
  </si>
  <si>
    <t>-297097522</t>
  </si>
  <si>
    <t>642610000500.S</t>
  </si>
  <si>
    <t>Sprchová vanička keramická štvorcová rozmer 900x900 mm</t>
  </si>
  <si>
    <t>897318262</t>
  </si>
  <si>
    <t>725245151.S</t>
  </si>
  <si>
    <t>Montáž sprchových dverí do niky na vaničku, posuvné, dvojdielne, so sklenenou výplňou, do výšky 2000 mm a šírky 1000 mm</t>
  </si>
  <si>
    <t>-1770141197</t>
  </si>
  <si>
    <t>552260001200.S</t>
  </si>
  <si>
    <t>Sprchové dvere posúvne dvojdielne rozmer 1000x1950 mm, 6 mm bezpečnostné sklo</t>
  </si>
  <si>
    <t>263901892</t>
  </si>
  <si>
    <t>725539105.S</t>
  </si>
  <si>
    <t>Montáž elektrického ohrievača závesného zvislého do 200 L</t>
  </si>
  <si>
    <t>403739541</t>
  </si>
  <si>
    <t>541320005800.S</t>
  </si>
  <si>
    <t>Ohrievač vody elektrický tlakový závesný zvislý akumulačný, objem 200 l</t>
  </si>
  <si>
    <t>728831246</t>
  </si>
  <si>
    <t>725819401.S</t>
  </si>
  <si>
    <t>Montáž ventilu rohového s pripojovacou rúrkou G1/2´´</t>
  </si>
  <si>
    <t>-753096517</t>
  </si>
  <si>
    <t>551110020000.S</t>
  </si>
  <si>
    <t>Guľový ventil rohový, 1/2´´-1/2´´ s filtrom, chrómová mosadz</t>
  </si>
  <si>
    <t>1761698228</t>
  </si>
  <si>
    <t>725829601.S</t>
  </si>
  <si>
    <t>Montáž batérie umývadlovej a drezovej stojankovej, pákovej alebo klasickej s mechanickým ovládaním</t>
  </si>
  <si>
    <t>-1816983326</t>
  </si>
  <si>
    <t>551450003800.S</t>
  </si>
  <si>
    <t>Batéria umývadlová stojanková páková</t>
  </si>
  <si>
    <t>-1027009426</t>
  </si>
  <si>
    <t>725849201.S</t>
  </si>
  <si>
    <t>Montáž batérie sprchovej nástennej pákovej, klasickej</t>
  </si>
  <si>
    <t>408207418</t>
  </si>
  <si>
    <t>551450002600.S</t>
  </si>
  <si>
    <t>Batéria sprchová nástenná páková</t>
  </si>
  <si>
    <t>-578226299</t>
  </si>
  <si>
    <t>725869302.S</t>
  </si>
  <si>
    <t>Montáž zápachovej uzávierky pre zariaďovacie predmety, umývadlová do D 50</t>
  </si>
  <si>
    <t>2103969754</t>
  </si>
  <si>
    <t>551620005600.S</t>
  </si>
  <si>
    <t>Zápachová uzávierka sifón pre umývadla DN 50</t>
  </si>
  <si>
    <t>-1576433547</t>
  </si>
  <si>
    <t>998725101.S</t>
  </si>
  <si>
    <t>Presun hmôt pre zariaďovacie predmety v objektoch výšky do 6 m</t>
  </si>
  <si>
    <t>-638152148</t>
  </si>
  <si>
    <t>767</t>
  </si>
  <si>
    <t>Konštrukcie doplnkové kovové</t>
  </si>
  <si>
    <t>767871512.S1</t>
  </si>
  <si>
    <t>Montáž objímky a závesu pre montáž potrubia do steny alebo stropu D 32- 36 mm</t>
  </si>
  <si>
    <t>803307500</t>
  </si>
  <si>
    <t>Poznámka k položke:_x000D_
vrátane závesov</t>
  </si>
  <si>
    <t>286710007400.S</t>
  </si>
  <si>
    <t>Potrubná objímka pozinkovaná, rozsah upínania D 32-36 mm, DN potrubia 1", M8, EPDM izolant</t>
  </si>
  <si>
    <t>-1014528992</t>
  </si>
  <si>
    <t>Poznámka k položke:_x000D_
vrátane závesu</t>
  </si>
  <si>
    <t>998767101.S</t>
  </si>
  <si>
    <t>Presun hmôt pre kovové stavebné doplnkové konštrukcie v objektoch výšky do 6 m</t>
  </si>
  <si>
    <t>-1383117110</t>
  </si>
  <si>
    <t>769</t>
  </si>
  <si>
    <t>Montáže vzduchotechnických zariadení</t>
  </si>
  <si>
    <t>769021003.S</t>
  </si>
  <si>
    <t>Montáž spiro potrubia DN 125-140</t>
  </si>
  <si>
    <t>624192356</t>
  </si>
  <si>
    <t>429810000300.S</t>
  </si>
  <si>
    <t>Potrubie kruhové spiro DN 125, dĺžka 1000 mm</t>
  </si>
  <si>
    <t>-1141122806</t>
  </si>
  <si>
    <t>769025303.S</t>
  </si>
  <si>
    <t>Montáž spätnej klapky násuvnej priemeru 100-125 mm</t>
  </si>
  <si>
    <t>-637352190</t>
  </si>
  <si>
    <t>429710067200.S</t>
  </si>
  <si>
    <t>Klapka spätná, násuvná d 94,5 mm, pre vytvorenie kombinacie</t>
  </si>
  <si>
    <t>2097729150</t>
  </si>
  <si>
    <t>769031192.S</t>
  </si>
  <si>
    <t>Montáž výustky na kruhové potrubie prierezu 0.012-0.030 m2</t>
  </si>
  <si>
    <t>-1703235214</t>
  </si>
  <si>
    <t>429720259200.S1</t>
  </si>
  <si>
    <t>Výustka oceľová do kruhového potrubia, jednoradová, D125mm s reguláciou a vertikálnymi lamelami</t>
  </si>
  <si>
    <t>1025023834</t>
  </si>
  <si>
    <t>769035030.S</t>
  </si>
  <si>
    <t>Montáž mriežky na odvod vzduchu do prierezu 0.078 m2</t>
  </si>
  <si>
    <t>-1286931175</t>
  </si>
  <si>
    <t>429720217500.S</t>
  </si>
  <si>
    <t>Mriežka hliníková so skrutkami a kruhovými otvormi, rozmery d125mm</t>
  </si>
  <si>
    <t>-274656768</t>
  </si>
  <si>
    <t>998769201.S</t>
  </si>
  <si>
    <t>Presun hmôt pre montáž vzduchotechnických zariadení v stavbe (objekte) výšky do 7 m</t>
  </si>
  <si>
    <t>%</t>
  </si>
  <si>
    <t>41857240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</si>
</sst>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4" fontId="30" fillId="0" borderId="12" xfId="0" applyNumberFormat="1" applyFont="1" applyBorder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N94" sqref="AN94:AP9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95" t="s">
        <v>6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89" t="s">
        <v>13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R5" s="16"/>
      <c r="BS5" s="13" t="s">
        <v>7</v>
      </c>
    </row>
    <row r="6" spans="1:74" ht="36.950000000000003" customHeight="1">
      <c r="B6" s="16"/>
      <c r="D6" s="21" t="s">
        <v>14</v>
      </c>
      <c r="K6" s="190" t="s">
        <v>15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R6" s="16"/>
      <c r="BS6" s="13" t="s">
        <v>7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23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29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7</v>
      </c>
    </row>
    <row r="19" spans="2:71" ht="12" customHeight="1">
      <c r="B19" s="16"/>
      <c r="D19" s="22" t="s">
        <v>30</v>
      </c>
      <c r="AK19" s="22" t="s">
        <v>23</v>
      </c>
      <c r="AN19" s="20" t="s">
        <v>1</v>
      </c>
      <c r="AR19" s="16"/>
      <c r="BS19" s="13" t="s">
        <v>7</v>
      </c>
    </row>
    <row r="20" spans="2:71" ht="18.399999999999999" customHeight="1">
      <c r="B20" s="16"/>
      <c r="E20" s="20" t="s">
        <v>31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2">
        <f>ROUND(AG94,2)</f>
        <v>0</v>
      </c>
      <c r="AL26" s="193"/>
      <c r="AM26" s="193"/>
      <c r="AN26" s="193"/>
      <c r="AO26" s="193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4" t="s">
        <v>34</v>
      </c>
      <c r="M28" s="194"/>
      <c r="N28" s="194"/>
      <c r="O28" s="194"/>
      <c r="P28" s="194"/>
      <c r="W28" s="194" t="s">
        <v>35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36</v>
      </c>
      <c r="AL28" s="194"/>
      <c r="AM28" s="194"/>
      <c r="AN28" s="194"/>
      <c r="AO28" s="194"/>
      <c r="AR28" s="25"/>
    </row>
    <row r="29" spans="2:71" s="2" customFormat="1" ht="14.45" customHeight="1">
      <c r="B29" s="29"/>
      <c r="D29" s="22" t="s">
        <v>37</v>
      </c>
      <c r="F29" s="30" t="s">
        <v>38</v>
      </c>
      <c r="L29" s="196">
        <v>0.23</v>
      </c>
      <c r="M29" s="197"/>
      <c r="N29" s="197"/>
      <c r="O29" s="197"/>
      <c r="P29" s="197"/>
      <c r="Q29" s="31"/>
      <c r="R29" s="31"/>
      <c r="S29" s="31"/>
      <c r="T29" s="31"/>
      <c r="U29" s="31"/>
      <c r="V29" s="31"/>
      <c r="W29" s="198" t="e">
        <f>ROUND(BB94, 2)</f>
        <v>#REF!</v>
      </c>
      <c r="X29" s="197"/>
      <c r="Y29" s="197"/>
      <c r="Z29" s="197"/>
      <c r="AA29" s="197"/>
      <c r="AB29" s="197"/>
      <c r="AC29" s="197"/>
      <c r="AD29" s="197"/>
      <c r="AE29" s="197"/>
      <c r="AF29" s="31"/>
      <c r="AG29" s="31"/>
      <c r="AH29" s="31"/>
      <c r="AI29" s="31"/>
      <c r="AJ29" s="31"/>
      <c r="AK29" s="198" t="e">
        <f>ROUND(AX94, 2)</f>
        <v>#REF!</v>
      </c>
      <c r="AL29" s="197"/>
      <c r="AM29" s="197"/>
      <c r="AN29" s="197"/>
      <c r="AO29" s="197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39</v>
      </c>
      <c r="L30" s="184">
        <v>0.23</v>
      </c>
      <c r="M30" s="185"/>
      <c r="N30" s="185"/>
      <c r="O30" s="185"/>
      <c r="P30" s="185"/>
      <c r="W30" s="186">
        <f>AK26</f>
        <v>0</v>
      </c>
      <c r="X30" s="185"/>
      <c r="Y30" s="185"/>
      <c r="Z30" s="185"/>
      <c r="AA30" s="185"/>
      <c r="AB30" s="185"/>
      <c r="AC30" s="185"/>
      <c r="AD30" s="185"/>
      <c r="AE30" s="185"/>
      <c r="AK30" s="186">
        <f>W30*0.23</f>
        <v>0</v>
      </c>
      <c r="AL30" s="185"/>
      <c r="AM30" s="185"/>
      <c r="AN30" s="185"/>
      <c r="AO30" s="185"/>
      <c r="AR30" s="29"/>
    </row>
    <row r="31" spans="2:71" s="2" customFormat="1" ht="14.45" hidden="1" customHeight="1">
      <c r="B31" s="29"/>
      <c r="F31" s="22" t="s">
        <v>40</v>
      </c>
      <c r="L31" s="184">
        <v>0.23</v>
      </c>
      <c r="M31" s="185"/>
      <c r="N31" s="185"/>
      <c r="O31" s="185"/>
      <c r="P31" s="185"/>
      <c r="W31" s="186" t="e">
        <f>ROUND(BD94, 2)</f>
        <v>#REF!</v>
      </c>
      <c r="X31" s="185"/>
      <c r="Y31" s="185"/>
      <c r="Z31" s="185"/>
      <c r="AA31" s="185"/>
      <c r="AB31" s="185"/>
      <c r="AC31" s="185"/>
      <c r="AD31" s="185"/>
      <c r="AE31" s="185"/>
      <c r="AK31" s="186">
        <v>0</v>
      </c>
      <c r="AL31" s="185"/>
      <c r="AM31" s="185"/>
      <c r="AN31" s="185"/>
      <c r="AO31" s="185"/>
      <c r="AR31" s="29"/>
    </row>
    <row r="32" spans="2:71" s="2" customFormat="1" ht="14.45" hidden="1" customHeight="1">
      <c r="B32" s="29"/>
      <c r="F32" s="22" t="s">
        <v>41</v>
      </c>
      <c r="L32" s="184">
        <v>0.23</v>
      </c>
      <c r="M32" s="185"/>
      <c r="N32" s="185"/>
      <c r="O32" s="185"/>
      <c r="P32" s="185"/>
      <c r="W32" s="186" t="e">
        <f>ROUND(BE94, 2)</f>
        <v>#REF!</v>
      </c>
      <c r="X32" s="185"/>
      <c r="Y32" s="185"/>
      <c r="Z32" s="185"/>
      <c r="AA32" s="185"/>
      <c r="AB32" s="185"/>
      <c r="AC32" s="185"/>
      <c r="AD32" s="185"/>
      <c r="AE32" s="185"/>
      <c r="AK32" s="186">
        <v>0</v>
      </c>
      <c r="AL32" s="185"/>
      <c r="AM32" s="185"/>
      <c r="AN32" s="185"/>
      <c r="AO32" s="185"/>
      <c r="AR32" s="29"/>
    </row>
    <row r="33" spans="2:52" s="2" customFormat="1" ht="12.75" customHeight="1">
      <c r="B33" s="29"/>
      <c r="F33" s="30" t="s">
        <v>42</v>
      </c>
      <c r="L33" s="196">
        <v>0</v>
      </c>
      <c r="M33" s="197"/>
      <c r="N33" s="197"/>
      <c r="O33" s="197"/>
      <c r="P33" s="197"/>
      <c r="Q33" s="31"/>
      <c r="R33" s="31"/>
      <c r="S33" s="31"/>
      <c r="T33" s="31"/>
      <c r="U33" s="31"/>
      <c r="V33" s="31"/>
      <c r="W33" s="198" t="e">
        <f>ROUND(BF94, 2)</f>
        <v>#REF!</v>
      </c>
      <c r="X33" s="197"/>
      <c r="Y33" s="197"/>
      <c r="Z33" s="197"/>
      <c r="AA33" s="197"/>
      <c r="AB33" s="197"/>
      <c r="AC33" s="197"/>
      <c r="AD33" s="197"/>
      <c r="AE33" s="197"/>
      <c r="AF33" s="31"/>
      <c r="AG33" s="31"/>
      <c r="AH33" s="31"/>
      <c r="AI33" s="31"/>
      <c r="AJ33" s="31"/>
      <c r="AK33" s="198">
        <v>0</v>
      </c>
      <c r="AL33" s="197"/>
      <c r="AM33" s="197"/>
      <c r="AN33" s="197"/>
      <c r="AO33" s="197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202" t="s">
        <v>45</v>
      </c>
      <c r="Y35" s="200"/>
      <c r="Z35" s="200"/>
      <c r="AA35" s="200"/>
      <c r="AB35" s="200"/>
      <c r="AC35" s="35"/>
      <c r="AD35" s="35"/>
      <c r="AE35" s="35"/>
      <c r="AF35" s="35"/>
      <c r="AG35" s="35"/>
      <c r="AH35" s="35"/>
      <c r="AI35" s="35"/>
      <c r="AJ35" s="35"/>
      <c r="AK35" s="199">
        <f>AK26+AK30</f>
        <v>0</v>
      </c>
      <c r="AL35" s="200"/>
      <c r="AM35" s="200"/>
      <c r="AN35" s="200"/>
      <c r="AO35" s="201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48</v>
      </c>
      <c r="AI60" s="27"/>
      <c r="AJ60" s="27"/>
      <c r="AK60" s="27"/>
      <c r="AL60" s="27"/>
      <c r="AM60" s="39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48</v>
      </c>
      <c r="AI75" s="27"/>
      <c r="AJ75" s="27"/>
      <c r="AK75" s="27"/>
      <c r="AL75" s="27"/>
      <c r="AM75" s="39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52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12</v>
      </c>
      <c r="L84" s="3" t="str">
        <f>K5</f>
        <v>01</v>
      </c>
      <c r="AR84" s="44"/>
    </row>
    <row r="85" spans="1:91" s="4" customFormat="1" ht="36.950000000000003" customHeight="1">
      <c r="B85" s="45"/>
      <c r="C85" s="46" t="s">
        <v>14</v>
      </c>
      <c r="L85" s="187" t="str">
        <f>K6</f>
        <v>Gymnázium VK - KUCHYŇA - stavebné úpravy a modernizácia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7" t="str">
        <f>IF(K8="","",K8)</f>
        <v>ul. Školská 21 VK</v>
      </c>
      <c r="AI87" s="22" t="s">
        <v>20</v>
      </c>
      <c r="AM87" s="170" t="str">
        <f>IF(AN8= "","",AN8)</f>
        <v>12. 4. 2024</v>
      </c>
      <c r="AN87" s="170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22</v>
      </c>
      <c r="L89" s="3" t="str">
        <f>IF(E11= "","",E11)</f>
        <v>Gymnázium VK</v>
      </c>
      <c r="AI89" s="22" t="s">
        <v>28</v>
      </c>
      <c r="AM89" s="171" t="str">
        <f>IF(E17="","",E17)</f>
        <v>Ing. Štefan ADAM</v>
      </c>
      <c r="AN89" s="172"/>
      <c r="AO89" s="172"/>
      <c r="AP89" s="172"/>
      <c r="AR89" s="25"/>
      <c r="AS89" s="175" t="s">
        <v>53</v>
      </c>
      <c r="AT89" s="176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50"/>
    </row>
    <row r="90" spans="1:91" s="1" customFormat="1" ht="15.2" customHeight="1">
      <c r="B90" s="25"/>
      <c r="C90" s="22" t="s">
        <v>26</v>
      </c>
      <c r="L90" s="3" t="str">
        <f>IF(E14="","",E14)</f>
        <v xml:space="preserve"> </v>
      </c>
      <c r="AI90" s="22" t="s">
        <v>30</v>
      </c>
      <c r="AM90" s="171" t="str">
        <f>IF(E20="","",E20)</f>
        <v>AM design sro</v>
      </c>
      <c r="AN90" s="172"/>
      <c r="AO90" s="172"/>
      <c r="AP90" s="172"/>
      <c r="AR90" s="25"/>
      <c r="AS90" s="177"/>
      <c r="AT90" s="178"/>
      <c r="BF90" s="51"/>
    </row>
    <row r="91" spans="1:91" s="1" customFormat="1" ht="10.9" customHeight="1">
      <c r="B91" s="25"/>
      <c r="AR91" s="25"/>
      <c r="AS91" s="177"/>
      <c r="AT91" s="178"/>
      <c r="BF91" s="51"/>
    </row>
    <row r="92" spans="1:91" s="1" customFormat="1" ht="29.25" customHeight="1">
      <c r="B92" s="25"/>
      <c r="C92" s="179" t="s">
        <v>54</v>
      </c>
      <c r="D92" s="180"/>
      <c r="E92" s="180"/>
      <c r="F92" s="180"/>
      <c r="G92" s="180"/>
      <c r="H92" s="52"/>
      <c r="I92" s="181" t="s">
        <v>55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3" t="s">
        <v>56</v>
      </c>
      <c r="AH92" s="180"/>
      <c r="AI92" s="180"/>
      <c r="AJ92" s="180"/>
      <c r="AK92" s="180"/>
      <c r="AL92" s="180"/>
      <c r="AM92" s="180"/>
      <c r="AN92" s="181" t="s">
        <v>57</v>
      </c>
      <c r="AO92" s="180"/>
      <c r="AP92" s="182"/>
      <c r="AQ92" s="53" t="s">
        <v>58</v>
      </c>
      <c r="AR92" s="25"/>
      <c r="AS92" s="54" t="s">
        <v>59</v>
      </c>
      <c r="AT92" s="55" t="s">
        <v>60</v>
      </c>
      <c r="AU92" s="55" t="s">
        <v>61</v>
      </c>
      <c r="AV92" s="55" t="s">
        <v>62</v>
      </c>
      <c r="AW92" s="55" t="s">
        <v>63</v>
      </c>
      <c r="AX92" s="55" t="s">
        <v>64</v>
      </c>
      <c r="AY92" s="55" t="s">
        <v>65</v>
      </c>
      <c r="AZ92" s="55" t="s">
        <v>66</v>
      </c>
      <c r="BA92" s="55" t="s">
        <v>67</v>
      </c>
      <c r="BB92" s="55" t="s">
        <v>68</v>
      </c>
      <c r="BC92" s="55" t="s">
        <v>69</v>
      </c>
      <c r="BD92" s="55" t="s">
        <v>70</v>
      </c>
      <c r="BE92" s="55" t="s">
        <v>71</v>
      </c>
      <c r="BF92" s="56" t="s">
        <v>72</v>
      </c>
    </row>
    <row r="93" spans="1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50"/>
    </row>
    <row r="94" spans="1:91" s="5" customFormat="1" ht="32.450000000000003" customHeight="1">
      <c r="B94" s="58"/>
      <c r="C94" s="59" t="s">
        <v>73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73">
        <f>ROUND(SUM(AG95:AG99),2)</f>
        <v>0</v>
      </c>
      <c r="AH94" s="173"/>
      <c r="AI94" s="173"/>
      <c r="AJ94" s="173"/>
      <c r="AK94" s="173"/>
      <c r="AL94" s="173"/>
      <c r="AM94" s="173"/>
      <c r="AN94" s="174">
        <f>AK35</f>
        <v>0</v>
      </c>
      <c r="AO94" s="174"/>
      <c r="AP94" s="174"/>
      <c r="AQ94" s="62" t="s">
        <v>1</v>
      </c>
      <c r="AR94" s="58"/>
      <c r="AS94" s="63" t="e">
        <f>ROUND(SUM(AS95:AS99),2)</f>
        <v>#REF!</v>
      </c>
      <c r="AT94" s="64" t="e">
        <f>ROUND(SUM(AT95:AT99),2)</f>
        <v>#REF!</v>
      </c>
      <c r="AU94" s="65">
        <f>ROUND(SUM(AU95:AU99),2)</f>
        <v>0</v>
      </c>
      <c r="AV94" s="65" t="e">
        <f t="shared" ref="AV94:AV99" si="0">ROUND(SUM(AX94:AY94),2)</f>
        <v>#REF!</v>
      </c>
      <c r="AW94" s="66" t="e">
        <f>ROUND(SUM(AW95:AW99),5)</f>
        <v>#REF!</v>
      </c>
      <c r="AX94" s="65" t="e">
        <f>ROUND(BB94*L29,2)</f>
        <v>#REF!</v>
      </c>
      <c r="AY94" s="65" t="e">
        <f>ROUND(BC94*L30,2)</f>
        <v>#REF!</v>
      </c>
      <c r="AZ94" s="65" t="e">
        <f>ROUND(BD94*L29,2)</f>
        <v>#REF!</v>
      </c>
      <c r="BA94" s="65" t="e">
        <f>ROUND(BE94*L30,2)</f>
        <v>#REF!</v>
      </c>
      <c r="BB94" s="65" t="e">
        <f>ROUND(SUM(BB95:BB99),2)</f>
        <v>#REF!</v>
      </c>
      <c r="BC94" s="65" t="e">
        <f>ROUND(SUM(BC95:BC99),2)</f>
        <v>#REF!</v>
      </c>
      <c r="BD94" s="65" t="e">
        <f>ROUND(SUM(BD95:BD99),2)</f>
        <v>#REF!</v>
      </c>
      <c r="BE94" s="65" t="e">
        <f>ROUND(SUM(BE95:BE99),2)</f>
        <v>#REF!</v>
      </c>
      <c r="BF94" s="67" t="e">
        <f>ROUND(SUM(BF95:BF99),2)</f>
        <v>#REF!</v>
      </c>
      <c r="BS94" s="68" t="s">
        <v>74</v>
      </c>
      <c r="BT94" s="68" t="s">
        <v>75</v>
      </c>
      <c r="BU94" s="69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1" s="6" customFormat="1" ht="37.5" customHeight="1">
      <c r="A95" s="70" t="s">
        <v>79</v>
      </c>
      <c r="B95" s="71"/>
      <c r="C95" s="72"/>
      <c r="D95" s="167" t="s">
        <v>80</v>
      </c>
      <c r="E95" s="167"/>
      <c r="F95" s="167"/>
      <c r="G95" s="167"/>
      <c r="H95" s="167"/>
      <c r="I95" s="73"/>
      <c r="J95" s="167" t="s">
        <v>81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8">
        <f>'ARCH - Gymnázium VK - KUC...'!K32</f>
        <v>0</v>
      </c>
      <c r="AH95" s="169"/>
      <c r="AI95" s="169"/>
      <c r="AJ95" s="169"/>
      <c r="AK95" s="169"/>
      <c r="AL95" s="169"/>
      <c r="AM95" s="169"/>
      <c r="AN95" s="168">
        <f t="shared" ref="AN95:AN96" si="1">SUM(AG95,AV95)</f>
        <v>0</v>
      </c>
      <c r="AO95" s="169"/>
      <c r="AP95" s="169"/>
      <c r="AQ95" s="74" t="s">
        <v>82</v>
      </c>
      <c r="AR95" s="71"/>
      <c r="AS95" s="75">
        <f>'ARCH - Gymnázium VK - KUC...'!K30</f>
        <v>0</v>
      </c>
      <c r="AT95" s="76">
        <f>'ARCH - Gymnázium VK - KUC...'!K31</f>
        <v>0</v>
      </c>
      <c r="AU95" s="76">
        <v>0</v>
      </c>
      <c r="AV95" s="76">
        <f t="shared" si="0"/>
        <v>0</v>
      </c>
      <c r="AW95" s="77">
        <f>'ARCH - Gymnázium VK - KUC...'!T133</f>
        <v>2063.6030187300003</v>
      </c>
      <c r="AX95" s="76">
        <f>'ARCH - Gymnázium VK - KUC...'!K35</f>
        <v>0</v>
      </c>
      <c r="AY95" s="76">
        <f>'ARCH - Gymnázium VK - KUC...'!K36</f>
        <v>0</v>
      </c>
      <c r="AZ95" s="76">
        <f>'ARCH - Gymnázium VK - KUC...'!K37</f>
        <v>0</v>
      </c>
      <c r="BA95" s="76">
        <f>'ARCH - Gymnázium VK - KUC...'!K38</f>
        <v>0</v>
      </c>
      <c r="BB95" s="76">
        <f>'ARCH - Gymnázium VK - KUC...'!F35</f>
        <v>0</v>
      </c>
      <c r="BC95" s="76">
        <f>'ARCH - Gymnázium VK - KUC...'!F36</f>
        <v>0</v>
      </c>
      <c r="BD95" s="76">
        <f>'ARCH - Gymnázium VK - KUC...'!F37</f>
        <v>0</v>
      </c>
      <c r="BE95" s="76">
        <f>'ARCH - Gymnázium VK - KUC...'!F38</f>
        <v>0</v>
      </c>
      <c r="BF95" s="78">
        <f>'ARCH - Gymnázium VK - KUC...'!F39</f>
        <v>0</v>
      </c>
      <c r="BT95" s="79" t="s">
        <v>83</v>
      </c>
      <c r="BV95" s="79" t="s">
        <v>77</v>
      </c>
      <c r="BW95" s="79" t="s">
        <v>84</v>
      </c>
      <c r="BX95" s="79" t="s">
        <v>5</v>
      </c>
      <c r="CL95" s="79" t="s">
        <v>1</v>
      </c>
      <c r="CM95" s="79" t="s">
        <v>75</v>
      </c>
    </row>
    <row r="96" spans="1:91" s="6" customFormat="1" ht="37.5" customHeight="1">
      <c r="A96" s="70" t="s">
        <v>79</v>
      </c>
      <c r="B96" s="71"/>
      <c r="C96" s="72"/>
      <c r="D96" s="167" t="s">
        <v>85</v>
      </c>
      <c r="E96" s="167"/>
      <c r="F96" s="167"/>
      <c r="G96" s="167"/>
      <c r="H96" s="167"/>
      <c r="I96" s="73"/>
      <c r="J96" s="167" t="s">
        <v>86</v>
      </c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8">
        <f>'EL - Gymnázium VK - KUCHY...'!K32</f>
        <v>0</v>
      </c>
      <c r="AH96" s="169"/>
      <c r="AI96" s="169"/>
      <c r="AJ96" s="169"/>
      <c r="AK96" s="169"/>
      <c r="AL96" s="169"/>
      <c r="AM96" s="169"/>
      <c r="AN96" s="168">
        <f t="shared" si="1"/>
        <v>0</v>
      </c>
      <c r="AO96" s="169"/>
      <c r="AP96" s="169"/>
      <c r="AQ96" s="74" t="s">
        <v>82</v>
      </c>
      <c r="AR96" s="71"/>
      <c r="AS96" s="75">
        <f>'EL - Gymnázium VK - KUCHY...'!K30</f>
        <v>0</v>
      </c>
      <c r="AT96" s="76">
        <f>'EL - Gymnázium VK - KUCHY...'!K31</f>
        <v>0</v>
      </c>
      <c r="AU96" s="76">
        <v>0</v>
      </c>
      <c r="AV96" s="76">
        <f t="shared" si="0"/>
        <v>0</v>
      </c>
      <c r="AW96" s="77">
        <f>'EL - Gymnázium VK - KUCHY...'!T121</f>
        <v>451.85377500000004</v>
      </c>
      <c r="AX96" s="76">
        <f>'EL - Gymnázium VK - KUCHY...'!K35</f>
        <v>0</v>
      </c>
      <c r="AY96" s="76">
        <f>'EL - Gymnázium VK - KUCHY...'!K36</f>
        <v>0</v>
      </c>
      <c r="AZ96" s="76">
        <f>'EL - Gymnázium VK - KUCHY...'!K37</f>
        <v>0</v>
      </c>
      <c r="BA96" s="76">
        <f>'EL - Gymnázium VK - KUCHY...'!K38</f>
        <v>0</v>
      </c>
      <c r="BB96" s="76">
        <f>'EL - Gymnázium VK - KUCHY...'!F35</f>
        <v>0</v>
      </c>
      <c r="BC96" s="76">
        <f>'EL - Gymnázium VK - KUCHY...'!F36</f>
        <v>0</v>
      </c>
      <c r="BD96" s="76">
        <f>'EL - Gymnázium VK - KUCHY...'!F37</f>
        <v>0</v>
      </c>
      <c r="BE96" s="76">
        <f>'EL - Gymnázium VK - KUCHY...'!F38</f>
        <v>0</v>
      </c>
      <c r="BF96" s="78">
        <f>'EL - Gymnázium VK - KUCHY...'!F39</f>
        <v>0</v>
      </c>
      <c r="BT96" s="79" t="s">
        <v>83</v>
      </c>
      <c r="BV96" s="79" t="s">
        <v>77</v>
      </c>
      <c r="BW96" s="79" t="s">
        <v>87</v>
      </c>
      <c r="BX96" s="79" t="s">
        <v>5</v>
      </c>
      <c r="CL96" s="79" t="s">
        <v>1</v>
      </c>
      <c r="CM96" s="79" t="s">
        <v>75</v>
      </c>
    </row>
    <row r="97" spans="1:91" s="6" customFormat="1" ht="37.5" customHeight="1">
      <c r="A97" s="70" t="s">
        <v>79</v>
      </c>
      <c r="B97" s="71"/>
      <c r="C97" s="72"/>
      <c r="D97" s="167"/>
      <c r="E97" s="167"/>
      <c r="F97" s="167"/>
      <c r="G97" s="167"/>
      <c r="H97" s="167"/>
      <c r="I97" s="73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74" t="s">
        <v>82</v>
      </c>
      <c r="AR97" s="71"/>
      <c r="AS97" s="75" t="e">
        <f>#REF!</f>
        <v>#REF!</v>
      </c>
      <c r="AT97" s="76" t="e">
        <f>#REF!</f>
        <v>#REF!</v>
      </c>
      <c r="AU97" s="76">
        <v>0</v>
      </c>
      <c r="AV97" s="76" t="e">
        <f t="shared" si="0"/>
        <v>#REF!</v>
      </c>
      <c r="AW97" s="77" t="e">
        <f>#REF!</f>
        <v>#REF!</v>
      </c>
      <c r="AX97" s="76" t="e">
        <f>#REF!</f>
        <v>#REF!</v>
      </c>
      <c r="AY97" s="76" t="e">
        <f>#REF!</f>
        <v>#REF!</v>
      </c>
      <c r="AZ97" s="76" t="e">
        <f>#REF!</f>
        <v>#REF!</v>
      </c>
      <c r="BA97" s="76" t="e">
        <f>#REF!</f>
        <v>#REF!</v>
      </c>
      <c r="BB97" s="76" t="e">
        <f>#REF!</f>
        <v>#REF!</v>
      </c>
      <c r="BC97" s="76" t="e">
        <f>#REF!</f>
        <v>#REF!</v>
      </c>
      <c r="BD97" s="76" t="e">
        <f>#REF!</f>
        <v>#REF!</v>
      </c>
      <c r="BE97" s="76" t="e">
        <f>#REF!</f>
        <v>#REF!</v>
      </c>
      <c r="BF97" s="78" t="e">
        <f>#REF!</f>
        <v>#REF!</v>
      </c>
      <c r="BT97" s="79" t="s">
        <v>83</v>
      </c>
      <c r="BV97" s="79" t="s">
        <v>77</v>
      </c>
      <c r="BW97" s="79" t="s">
        <v>88</v>
      </c>
      <c r="BX97" s="79" t="s">
        <v>5</v>
      </c>
      <c r="CL97" s="79" t="s">
        <v>1</v>
      </c>
      <c r="CM97" s="79" t="s">
        <v>75</v>
      </c>
    </row>
    <row r="98" spans="1:91" s="6" customFormat="1" ht="37.5" customHeight="1">
      <c r="A98" s="70" t="s">
        <v>79</v>
      </c>
      <c r="B98" s="71"/>
      <c r="C98" s="72"/>
      <c r="D98" s="167" t="s">
        <v>89</v>
      </c>
      <c r="E98" s="167"/>
      <c r="F98" s="167"/>
      <c r="G98" s="167"/>
      <c r="H98" s="167"/>
      <c r="I98" s="73"/>
      <c r="J98" s="167" t="s">
        <v>90</v>
      </c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8">
        <f>'VZT - Gymnázium VK - KUCH...'!K32</f>
        <v>0</v>
      </c>
      <c r="AH98" s="168"/>
      <c r="AI98" s="168"/>
      <c r="AJ98" s="168"/>
      <c r="AK98" s="168"/>
      <c r="AL98" s="168"/>
      <c r="AM98" s="168"/>
      <c r="AN98" s="168">
        <f>SUM(AG98,AV98)</f>
        <v>0</v>
      </c>
      <c r="AO98" s="168"/>
      <c r="AP98" s="168"/>
      <c r="AQ98" s="74" t="s">
        <v>82</v>
      </c>
      <c r="AR98" s="71"/>
      <c r="AS98" s="75">
        <f>'VZT - Gymnázium VK - KUCH...'!K30</f>
        <v>0</v>
      </c>
      <c r="AT98" s="76">
        <f>'VZT - Gymnázium VK - KUCH...'!K31</f>
        <v>0</v>
      </c>
      <c r="AU98" s="76">
        <v>0</v>
      </c>
      <c r="AV98" s="76">
        <f t="shared" si="0"/>
        <v>0</v>
      </c>
      <c r="AW98" s="77">
        <f>'VZT - Gymnázium VK - KUCH...'!T119</f>
        <v>0</v>
      </c>
      <c r="AX98" s="76">
        <f>'VZT - Gymnázium VK - KUCH...'!K35</f>
        <v>0</v>
      </c>
      <c r="AY98" s="76">
        <f>'VZT - Gymnázium VK - KUCH...'!K36</f>
        <v>0</v>
      </c>
      <c r="AZ98" s="76">
        <f>'VZT - Gymnázium VK - KUCH...'!K37</f>
        <v>0</v>
      </c>
      <c r="BA98" s="76">
        <f>'VZT - Gymnázium VK - KUCH...'!K38</f>
        <v>0</v>
      </c>
      <c r="BB98" s="76">
        <f>'VZT - Gymnázium VK - KUCH...'!F35</f>
        <v>0</v>
      </c>
      <c r="BC98" s="76">
        <f>'VZT - Gymnázium VK - KUCH...'!F36</f>
        <v>0</v>
      </c>
      <c r="BD98" s="76">
        <f>'VZT - Gymnázium VK - KUCH...'!F37</f>
        <v>0</v>
      </c>
      <c r="BE98" s="76">
        <f>'VZT - Gymnázium VK - KUCH...'!F38</f>
        <v>0</v>
      </c>
      <c r="BF98" s="78">
        <f>'VZT - Gymnázium VK - KUCH...'!F39</f>
        <v>0</v>
      </c>
      <c r="BT98" s="79" t="s">
        <v>83</v>
      </c>
      <c r="BV98" s="79" t="s">
        <v>77</v>
      </c>
      <c r="BW98" s="79" t="s">
        <v>91</v>
      </c>
      <c r="BX98" s="79" t="s">
        <v>5</v>
      </c>
      <c r="CL98" s="79" t="s">
        <v>1</v>
      </c>
      <c r="CM98" s="79" t="s">
        <v>75</v>
      </c>
    </row>
    <row r="99" spans="1:91" s="6" customFormat="1" ht="37.5" customHeight="1">
      <c r="A99" s="70" t="s">
        <v>79</v>
      </c>
      <c r="B99" s="71"/>
      <c r="C99" s="72"/>
      <c r="D99" s="167" t="s">
        <v>92</v>
      </c>
      <c r="E99" s="167"/>
      <c r="F99" s="167"/>
      <c r="G99" s="167"/>
      <c r="H99" s="167"/>
      <c r="I99" s="73"/>
      <c r="J99" s="167" t="s">
        <v>93</v>
      </c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8">
        <f>'ZTI - Gymnázium VK - KUCH...'!K32</f>
        <v>0</v>
      </c>
      <c r="AH99" s="169"/>
      <c r="AI99" s="169"/>
      <c r="AJ99" s="169"/>
      <c r="AK99" s="169"/>
      <c r="AL99" s="169"/>
      <c r="AM99" s="169"/>
      <c r="AN99" s="168">
        <f>SUM(AG99,AV99)</f>
        <v>0</v>
      </c>
      <c r="AO99" s="169"/>
      <c r="AP99" s="169"/>
      <c r="AQ99" s="74" t="s">
        <v>82</v>
      </c>
      <c r="AR99" s="71"/>
      <c r="AS99" s="80">
        <f>'ZTI - Gymnázium VK - KUCH...'!K30</f>
        <v>0</v>
      </c>
      <c r="AT99" s="81">
        <f>'ZTI - Gymnázium VK - KUCH...'!K31</f>
        <v>0</v>
      </c>
      <c r="AU99" s="81">
        <v>0</v>
      </c>
      <c r="AV99" s="81">
        <f t="shared" si="0"/>
        <v>0</v>
      </c>
      <c r="AW99" s="82">
        <f>'ZTI - Gymnázium VK - KUCH...'!T130</f>
        <v>227.269126</v>
      </c>
      <c r="AX99" s="81">
        <f>'ZTI - Gymnázium VK - KUCH...'!K35</f>
        <v>0</v>
      </c>
      <c r="AY99" s="81">
        <f>'ZTI - Gymnázium VK - KUCH...'!K36</f>
        <v>0</v>
      </c>
      <c r="AZ99" s="81">
        <f>'ZTI - Gymnázium VK - KUCH...'!K37</f>
        <v>0</v>
      </c>
      <c r="BA99" s="81">
        <f>'ZTI - Gymnázium VK - KUCH...'!K38</f>
        <v>0</v>
      </c>
      <c r="BB99" s="81">
        <f>'ZTI - Gymnázium VK - KUCH...'!F35</f>
        <v>0</v>
      </c>
      <c r="BC99" s="81">
        <f>'ZTI - Gymnázium VK - KUCH...'!F36</f>
        <v>0</v>
      </c>
      <c r="BD99" s="81">
        <f>'ZTI - Gymnázium VK - KUCH...'!F37</f>
        <v>0</v>
      </c>
      <c r="BE99" s="81">
        <f>'ZTI - Gymnázium VK - KUCH...'!F38</f>
        <v>0</v>
      </c>
      <c r="BF99" s="83">
        <f>'ZTI - Gymnázium VK - KUCH...'!F39</f>
        <v>0</v>
      </c>
      <c r="BT99" s="79" t="s">
        <v>83</v>
      </c>
      <c r="BV99" s="79" t="s">
        <v>77</v>
      </c>
      <c r="BW99" s="79" t="s">
        <v>94</v>
      </c>
      <c r="BX99" s="79" t="s">
        <v>5</v>
      </c>
      <c r="CL99" s="79" t="s">
        <v>1</v>
      </c>
      <c r="CM99" s="79" t="s">
        <v>75</v>
      </c>
    </row>
    <row r="100" spans="1:91" s="1" customFormat="1" ht="30" customHeight="1">
      <c r="B100" s="25"/>
      <c r="AR100" s="25"/>
    </row>
    <row r="101" spans="1:91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5"/>
    </row>
  </sheetData>
  <mergeCells count="56">
    <mergeCell ref="AR2:BG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K5:AJ5"/>
    <mergeCell ref="K6:AJ6"/>
    <mergeCell ref="E23:AN23"/>
    <mergeCell ref="AK26:AO26"/>
    <mergeCell ref="L28:P28"/>
    <mergeCell ref="W28:AE28"/>
    <mergeCell ref="AK28:AO28"/>
    <mergeCell ref="AN99:AP99"/>
    <mergeCell ref="AG99:AM99"/>
    <mergeCell ref="D99:H99"/>
    <mergeCell ref="J99:AF99"/>
    <mergeCell ref="L30:P30"/>
    <mergeCell ref="W30:AE30"/>
    <mergeCell ref="AG96:AM96"/>
    <mergeCell ref="AN98:AP98"/>
    <mergeCell ref="AG98:AM98"/>
    <mergeCell ref="J98:AF98"/>
    <mergeCell ref="D98:H98"/>
    <mergeCell ref="AN97:AP97"/>
    <mergeCell ref="D97:H97"/>
    <mergeCell ref="AG97:AM97"/>
    <mergeCell ref="J97:AF97"/>
    <mergeCell ref="L85:AJ85"/>
    <mergeCell ref="AS89:AT91"/>
    <mergeCell ref="AM90:AP90"/>
    <mergeCell ref="C92:G92"/>
    <mergeCell ref="AN92:AP92"/>
    <mergeCell ref="AG92:AM92"/>
    <mergeCell ref="I92:AF92"/>
    <mergeCell ref="J96:AF96"/>
    <mergeCell ref="D96:H96"/>
    <mergeCell ref="AN96:AP96"/>
    <mergeCell ref="AM87:AN87"/>
    <mergeCell ref="AM89:AP89"/>
    <mergeCell ref="AN95:AP95"/>
    <mergeCell ref="D95:H95"/>
    <mergeCell ref="AG95:AM95"/>
    <mergeCell ref="J95:AF95"/>
    <mergeCell ref="AG94:AM94"/>
    <mergeCell ref="AN94:AP94"/>
  </mergeCells>
  <hyperlinks>
    <hyperlink ref="A95" location="'ARCH - Gymnázium VK - KUC...'!C2" display="/" xr:uid="{00000000-0004-0000-0000-000000000000}"/>
    <hyperlink ref="A96" location="'EL - Gymnázium VK - KUCHY...'!C2" display="/" xr:uid="{00000000-0004-0000-0000-000001000000}"/>
    <hyperlink ref="A97" location="'GASTRO - Gymnázium VK - K...'!C2" display="/" xr:uid="{00000000-0004-0000-0000-000002000000}"/>
    <hyperlink ref="A98" location="'VZT - Gymnázium VK - KUCH...'!C2" display="/" xr:uid="{00000000-0004-0000-0000-000003000000}"/>
    <hyperlink ref="A99" location="'ZTI - Gymnázium VK - KUCH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1"/>
  <sheetViews>
    <sheetView showGridLines="0" topLeftCell="A48" workbookViewId="0">
      <selection activeCell="J134" sqref="J13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5" t="s">
        <v>6</v>
      </c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5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4" t="str">
        <f>'Rekapitulácia stavby'!K6</f>
        <v>Gymnázium VK - KUCHYŇA - stavebné úpravy a modernizácia</v>
      </c>
      <c r="F7" s="205"/>
      <c r="G7" s="205"/>
      <c r="H7" s="205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7" t="s">
        <v>97</v>
      </c>
      <c r="F9" s="203"/>
      <c r="G9" s="203"/>
      <c r="H9" s="203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5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89" t="str">
        <f>'Rekapitulácia stavby'!E14</f>
        <v xml:space="preserve"> </v>
      </c>
      <c r="F18" s="189"/>
      <c r="G18" s="189"/>
      <c r="H18" s="189"/>
      <c r="I18" s="22" t="s">
        <v>25</v>
      </c>
      <c r="J18" s="20" t="str">
        <f>'Rekapitulácia stavby'!AN14</f>
        <v/>
      </c>
      <c r="M18" s="25"/>
    </row>
    <row r="19" spans="2:13" s="1" customFormat="1" ht="6.95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">
        <v>1</v>
      </c>
      <c r="M20" s="25"/>
    </row>
    <row r="21" spans="2:13" s="1" customFormat="1" ht="18" customHeight="1">
      <c r="B21" s="25"/>
      <c r="E21" s="20" t="s">
        <v>29</v>
      </c>
      <c r="I21" s="22" t="s">
        <v>25</v>
      </c>
      <c r="J21" s="20" t="s">
        <v>1</v>
      </c>
      <c r="M21" s="25"/>
    </row>
    <row r="22" spans="2:13" s="1" customFormat="1" ht="6.95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">
        <v>1</v>
      </c>
      <c r="M23" s="25"/>
    </row>
    <row r="24" spans="2:13" s="1" customFormat="1" ht="18" customHeight="1">
      <c r="B24" s="25"/>
      <c r="E24" s="20" t="s">
        <v>31</v>
      </c>
      <c r="I24" s="22" t="s">
        <v>25</v>
      </c>
      <c r="J24" s="20" t="s">
        <v>1</v>
      </c>
      <c r="M24" s="25"/>
    </row>
    <row r="25" spans="2:13" s="1" customFormat="1" ht="6.95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91" t="s">
        <v>1</v>
      </c>
      <c r="F27" s="191"/>
      <c r="G27" s="191"/>
      <c r="H27" s="191"/>
      <c r="M27" s="85"/>
    </row>
    <row r="28" spans="2:13" s="1" customFormat="1" ht="6.95" customHeight="1">
      <c r="B28" s="25"/>
      <c r="M28" s="25"/>
    </row>
    <row r="29" spans="2:13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2.75">
      <c r="B30" s="25"/>
      <c r="E30" s="22" t="s">
        <v>98</v>
      </c>
      <c r="K30" s="86">
        <f>I96</f>
        <v>0</v>
      </c>
      <c r="M30" s="25"/>
    </row>
    <row r="31" spans="2:13" s="1" customFormat="1" ht="12.75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ROUND(K133, 2)</f>
        <v>0</v>
      </c>
      <c r="M32" s="25"/>
    </row>
    <row r="33" spans="2:13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8" t="s">
        <v>37</v>
      </c>
      <c r="E35" s="30" t="s">
        <v>38</v>
      </c>
      <c r="F35" s="89">
        <f>ROUND((SUM(BE133:BE300)),  2)</f>
        <v>0</v>
      </c>
      <c r="G35" s="90"/>
      <c r="H35" s="90"/>
      <c r="I35" s="91">
        <v>0.23</v>
      </c>
      <c r="J35" s="90"/>
      <c r="K35" s="89">
        <f>ROUND(((SUM(BE133:BE300))*I35),  2)</f>
        <v>0</v>
      </c>
      <c r="M35" s="25"/>
    </row>
    <row r="36" spans="2:13" s="1" customFormat="1" ht="14.45" customHeight="1">
      <c r="B36" s="25"/>
      <c r="E36" s="30" t="s">
        <v>39</v>
      </c>
      <c r="F36" s="86">
        <f>ROUND((SUM(BF133:BF300)),  2)</f>
        <v>0</v>
      </c>
      <c r="I36" s="92">
        <v>0.23</v>
      </c>
      <c r="K36" s="86">
        <f>ROUND(((SUM(BF133:BF300))*I36),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6">
        <f>ROUND((SUM(BG133:BG300)),  2)</f>
        <v>0</v>
      </c>
      <c r="I37" s="92">
        <v>0.23</v>
      </c>
      <c r="K37" s="86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6">
        <f>ROUND((SUM(BH133:BH300)),  2)</f>
        <v>0</v>
      </c>
      <c r="I38" s="92">
        <v>0.23</v>
      </c>
      <c r="K38" s="86">
        <f>0</f>
        <v>0</v>
      </c>
      <c r="M38" s="25"/>
    </row>
    <row r="39" spans="2:13" s="1" customFormat="1" ht="14.45" hidden="1" customHeight="1">
      <c r="B39" s="25"/>
      <c r="E39" s="30" t="s">
        <v>42</v>
      </c>
      <c r="F39" s="89">
        <f>ROUND((SUM(BI133:BI300)),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5" customHeight="1">
      <c r="B82" s="25"/>
      <c r="C82" s="17" t="s">
        <v>100</v>
      </c>
      <c r="M82" s="25"/>
    </row>
    <row r="83" spans="2:47" s="1" customFormat="1" ht="6.95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4" t="str">
        <f>E7</f>
        <v>Gymnázium VK - KUCHYŇA - stavebné úpravy a modernizácia</v>
      </c>
      <c r="F85" s="205"/>
      <c r="G85" s="205"/>
      <c r="H85" s="205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7" t="str">
        <f>E9</f>
        <v>ARCH - Gymnázium VK - KUCHYŇA - stavebné úpravy a modernizácia - STAVEBNÁ ČASŤ</v>
      </c>
      <c r="F87" s="203"/>
      <c r="G87" s="203"/>
      <c r="H87" s="203"/>
      <c r="M87" s="25"/>
    </row>
    <row r="88" spans="2:47" s="1" customFormat="1" ht="6.95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5" customHeight="1">
      <c r="B90" s="25"/>
      <c r="M90" s="25"/>
    </row>
    <row r="91" spans="2:47" s="1" customFormat="1" ht="15.2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Štefan ADAM</v>
      </c>
      <c r="M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AM design sro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" customHeight="1">
      <c r="B96" s="25"/>
      <c r="C96" s="103" t="s">
        <v>105</v>
      </c>
      <c r="I96" s="61">
        <f t="shared" ref="I96:J98" si="0">Q133</f>
        <v>0</v>
      </c>
      <c r="J96" s="61">
        <f t="shared" si="0"/>
        <v>0</v>
      </c>
      <c r="K96" s="61">
        <f>K133</f>
        <v>0</v>
      </c>
      <c r="M96" s="25"/>
      <c r="AU96" s="13" t="s">
        <v>106</v>
      </c>
    </row>
    <row r="97" spans="2:13" s="8" customFormat="1" ht="24.95" customHeight="1">
      <c r="B97" s="104"/>
      <c r="D97" s="105" t="s">
        <v>107</v>
      </c>
      <c r="E97" s="106"/>
      <c r="F97" s="106"/>
      <c r="G97" s="106"/>
      <c r="H97" s="106"/>
      <c r="I97" s="107">
        <f t="shared" si="0"/>
        <v>0</v>
      </c>
      <c r="J97" s="107">
        <f t="shared" si="0"/>
        <v>0</v>
      </c>
      <c r="K97" s="107">
        <f>K134</f>
        <v>0</v>
      </c>
      <c r="M97" s="104"/>
    </row>
    <row r="98" spans="2:13" s="9" customFormat="1" ht="19.899999999999999" customHeight="1">
      <c r="B98" s="108"/>
      <c r="D98" s="109" t="s">
        <v>108</v>
      </c>
      <c r="E98" s="110"/>
      <c r="F98" s="110"/>
      <c r="G98" s="110"/>
      <c r="H98" s="110"/>
      <c r="I98" s="111">
        <f t="shared" si="0"/>
        <v>0</v>
      </c>
      <c r="J98" s="111">
        <f t="shared" si="0"/>
        <v>0</v>
      </c>
      <c r="K98" s="111">
        <f>K135</f>
        <v>0</v>
      </c>
      <c r="M98" s="108"/>
    </row>
    <row r="99" spans="2:13" s="9" customFormat="1" ht="19.899999999999999" customHeight="1">
      <c r="B99" s="108"/>
      <c r="D99" s="109" t="s">
        <v>109</v>
      </c>
      <c r="E99" s="110"/>
      <c r="F99" s="110"/>
      <c r="G99" s="110"/>
      <c r="H99" s="110"/>
      <c r="I99" s="111">
        <f>Q148</f>
        <v>0</v>
      </c>
      <c r="J99" s="111">
        <f>R148</f>
        <v>0</v>
      </c>
      <c r="K99" s="111">
        <f>K148</f>
        <v>0</v>
      </c>
      <c r="M99" s="108"/>
    </row>
    <row r="100" spans="2:13" s="9" customFormat="1" ht="19.899999999999999" customHeight="1">
      <c r="B100" s="108"/>
      <c r="D100" s="109" t="s">
        <v>110</v>
      </c>
      <c r="E100" s="110"/>
      <c r="F100" s="110"/>
      <c r="G100" s="110"/>
      <c r="H100" s="110"/>
      <c r="I100" s="111">
        <f>Q152</f>
        <v>0</v>
      </c>
      <c r="J100" s="111">
        <f>R152</f>
        <v>0</v>
      </c>
      <c r="K100" s="111">
        <f>K152</f>
        <v>0</v>
      </c>
      <c r="M100" s="108"/>
    </row>
    <row r="101" spans="2:13" s="9" customFormat="1" ht="19.899999999999999" customHeight="1">
      <c r="B101" s="108"/>
      <c r="D101" s="109" t="s">
        <v>111</v>
      </c>
      <c r="E101" s="110"/>
      <c r="F101" s="110"/>
      <c r="G101" s="110"/>
      <c r="H101" s="110"/>
      <c r="I101" s="111">
        <f>Q161</f>
        <v>0</v>
      </c>
      <c r="J101" s="111">
        <f>R161</f>
        <v>0</v>
      </c>
      <c r="K101" s="111">
        <f>K161</f>
        <v>0</v>
      </c>
      <c r="M101" s="108"/>
    </row>
    <row r="102" spans="2:13" s="9" customFormat="1" ht="19.899999999999999" customHeight="1">
      <c r="B102" s="108"/>
      <c r="D102" s="109" t="s">
        <v>112</v>
      </c>
      <c r="E102" s="110"/>
      <c r="F102" s="110"/>
      <c r="G102" s="110"/>
      <c r="H102" s="110"/>
      <c r="I102" s="111">
        <f>Q165</f>
        <v>0</v>
      </c>
      <c r="J102" s="111">
        <f>R165</f>
        <v>0</v>
      </c>
      <c r="K102" s="111">
        <f>K165</f>
        <v>0</v>
      </c>
      <c r="M102" s="108"/>
    </row>
    <row r="103" spans="2:13" s="9" customFormat="1" ht="19.899999999999999" customHeight="1">
      <c r="B103" s="108"/>
      <c r="D103" s="109" t="s">
        <v>113</v>
      </c>
      <c r="E103" s="110"/>
      <c r="F103" s="110"/>
      <c r="G103" s="110"/>
      <c r="H103" s="110"/>
      <c r="I103" s="111">
        <f>Q213</f>
        <v>0</v>
      </c>
      <c r="J103" s="111">
        <f>R213</f>
        <v>0</v>
      </c>
      <c r="K103" s="111">
        <f>K213</f>
        <v>0</v>
      </c>
      <c r="M103" s="108"/>
    </row>
    <row r="104" spans="2:13" s="9" customFormat="1" ht="19.899999999999999" customHeight="1">
      <c r="B104" s="108"/>
      <c r="D104" s="109" t="s">
        <v>114</v>
      </c>
      <c r="E104" s="110"/>
      <c r="F104" s="110"/>
      <c r="G104" s="110"/>
      <c r="H104" s="110"/>
      <c r="I104" s="111">
        <f>Q238</f>
        <v>0</v>
      </c>
      <c r="J104" s="111">
        <f>R238</f>
        <v>0</v>
      </c>
      <c r="K104" s="111">
        <f>K238</f>
        <v>0</v>
      </c>
      <c r="M104" s="108"/>
    </row>
    <row r="105" spans="2:13" s="8" customFormat="1" ht="24.95" customHeight="1">
      <c r="B105" s="104"/>
      <c r="D105" s="105" t="s">
        <v>115</v>
      </c>
      <c r="E105" s="106"/>
      <c r="F105" s="106"/>
      <c r="G105" s="106"/>
      <c r="H105" s="106"/>
      <c r="I105" s="107">
        <f>Q240</f>
        <v>0</v>
      </c>
      <c r="J105" s="107">
        <f>R240</f>
        <v>0</v>
      </c>
      <c r="K105" s="107">
        <f>K240</f>
        <v>0</v>
      </c>
      <c r="M105" s="104"/>
    </row>
    <row r="106" spans="2:13" s="9" customFormat="1" ht="19.899999999999999" customHeight="1">
      <c r="B106" s="108"/>
      <c r="D106" s="109" t="s">
        <v>116</v>
      </c>
      <c r="E106" s="110"/>
      <c r="F106" s="110"/>
      <c r="G106" s="110"/>
      <c r="H106" s="110"/>
      <c r="I106" s="111">
        <f>Q241</f>
        <v>0</v>
      </c>
      <c r="J106" s="111">
        <f>R241</f>
        <v>0</v>
      </c>
      <c r="K106" s="111">
        <f>K241</f>
        <v>0</v>
      </c>
      <c r="M106" s="108"/>
    </row>
    <row r="107" spans="2:13" s="9" customFormat="1" ht="19.899999999999999" customHeight="1">
      <c r="B107" s="108"/>
      <c r="D107" s="109" t="s">
        <v>117</v>
      </c>
      <c r="E107" s="110"/>
      <c r="F107" s="110"/>
      <c r="G107" s="110"/>
      <c r="H107" s="110"/>
      <c r="I107" s="111">
        <f>Q265</f>
        <v>0</v>
      </c>
      <c r="J107" s="111">
        <f>R265</f>
        <v>0</v>
      </c>
      <c r="K107" s="111">
        <f>K265</f>
        <v>0</v>
      </c>
      <c r="M107" s="108"/>
    </row>
    <row r="108" spans="2:13" s="9" customFormat="1" ht="19.899999999999999" customHeight="1">
      <c r="B108" s="108"/>
      <c r="D108" s="109" t="s">
        <v>118</v>
      </c>
      <c r="E108" s="110"/>
      <c r="F108" s="110"/>
      <c r="G108" s="110"/>
      <c r="H108" s="110"/>
      <c r="I108" s="111">
        <f>Q268</f>
        <v>0</v>
      </c>
      <c r="J108" s="111">
        <f>R268</f>
        <v>0</v>
      </c>
      <c r="K108" s="111">
        <f>K268</f>
        <v>0</v>
      </c>
      <c r="M108" s="108"/>
    </row>
    <row r="109" spans="2:13" s="9" customFormat="1" ht="19.899999999999999" customHeight="1">
      <c r="B109" s="108"/>
      <c r="D109" s="109" t="s">
        <v>119</v>
      </c>
      <c r="E109" s="110"/>
      <c r="F109" s="110"/>
      <c r="G109" s="110"/>
      <c r="H109" s="110"/>
      <c r="I109" s="111">
        <f>Q274</f>
        <v>0</v>
      </c>
      <c r="J109" s="111">
        <f>R274</f>
        <v>0</v>
      </c>
      <c r="K109" s="111">
        <f>K274</f>
        <v>0</v>
      </c>
      <c r="M109" s="108"/>
    </row>
    <row r="110" spans="2:13" s="9" customFormat="1" ht="19.899999999999999" customHeight="1">
      <c r="B110" s="108"/>
      <c r="D110" s="109" t="s">
        <v>120</v>
      </c>
      <c r="E110" s="110"/>
      <c r="F110" s="110"/>
      <c r="G110" s="110"/>
      <c r="H110" s="110"/>
      <c r="I110" s="111">
        <f>Q278</f>
        <v>0</v>
      </c>
      <c r="J110" s="111">
        <f>R278</f>
        <v>0</v>
      </c>
      <c r="K110" s="111">
        <f>K278</f>
        <v>0</v>
      </c>
      <c r="M110" s="108"/>
    </row>
    <row r="111" spans="2:13" s="9" customFormat="1" ht="19.899999999999999" customHeight="1">
      <c r="B111" s="108"/>
      <c r="D111" s="109" t="s">
        <v>121</v>
      </c>
      <c r="E111" s="110"/>
      <c r="F111" s="110"/>
      <c r="G111" s="110"/>
      <c r="H111" s="110"/>
      <c r="I111" s="111">
        <f>Q285</f>
        <v>0</v>
      </c>
      <c r="J111" s="111">
        <f>R285</f>
        <v>0</v>
      </c>
      <c r="K111" s="111">
        <f>K285</f>
        <v>0</v>
      </c>
      <c r="M111" s="108"/>
    </row>
    <row r="112" spans="2:13" s="9" customFormat="1" ht="19.899999999999999" customHeight="1">
      <c r="B112" s="108"/>
      <c r="D112" s="109" t="s">
        <v>122</v>
      </c>
      <c r="E112" s="110"/>
      <c r="F112" s="110"/>
      <c r="G112" s="110"/>
      <c r="H112" s="110"/>
      <c r="I112" s="111">
        <f>Q293</f>
        <v>0</v>
      </c>
      <c r="J112" s="111">
        <f>R293</f>
        <v>0</v>
      </c>
      <c r="K112" s="111">
        <f>K293</f>
        <v>0</v>
      </c>
      <c r="M112" s="108"/>
    </row>
    <row r="113" spans="2:13" s="9" customFormat="1" ht="19.899999999999999" customHeight="1">
      <c r="B113" s="108"/>
      <c r="D113" s="109" t="s">
        <v>123</v>
      </c>
      <c r="E113" s="110"/>
      <c r="F113" s="110"/>
      <c r="G113" s="110"/>
      <c r="H113" s="110"/>
      <c r="I113" s="111">
        <f>Q297</f>
        <v>0</v>
      </c>
      <c r="J113" s="111">
        <f>R297</f>
        <v>0</v>
      </c>
      <c r="K113" s="111">
        <f>K297</f>
        <v>0</v>
      </c>
      <c r="M113" s="108"/>
    </row>
    <row r="114" spans="2:13" s="1" customFormat="1" ht="21.75" customHeight="1">
      <c r="B114" s="25"/>
      <c r="M114" s="25"/>
    </row>
    <row r="115" spans="2:13" s="1" customFormat="1" ht="6.95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25"/>
    </row>
    <row r="119" spans="2:13" s="1" customFormat="1" ht="6.95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25"/>
    </row>
    <row r="120" spans="2:13" s="1" customFormat="1" ht="24.95" customHeight="1">
      <c r="B120" s="25"/>
      <c r="C120" s="17" t="s">
        <v>124</v>
      </c>
      <c r="M120" s="25"/>
    </row>
    <row r="121" spans="2:13" s="1" customFormat="1" ht="6.95" customHeight="1">
      <c r="B121" s="25"/>
      <c r="M121" s="25"/>
    </row>
    <row r="122" spans="2:13" s="1" customFormat="1" ht="12" customHeight="1">
      <c r="B122" s="25"/>
      <c r="C122" s="22" t="s">
        <v>14</v>
      </c>
      <c r="M122" s="25"/>
    </row>
    <row r="123" spans="2:13" s="1" customFormat="1" ht="16.5" customHeight="1">
      <c r="B123" s="25"/>
      <c r="E123" s="204" t="str">
        <f>E7</f>
        <v>Gymnázium VK - KUCHYŇA - stavebné úpravy a modernizácia</v>
      </c>
      <c r="F123" s="205"/>
      <c r="G123" s="205"/>
      <c r="H123" s="205"/>
      <c r="M123" s="25"/>
    </row>
    <row r="124" spans="2:13" s="1" customFormat="1" ht="12" customHeight="1">
      <c r="B124" s="25"/>
      <c r="C124" s="22" t="s">
        <v>96</v>
      </c>
      <c r="M124" s="25"/>
    </row>
    <row r="125" spans="2:13" s="1" customFormat="1" ht="30" customHeight="1">
      <c r="B125" s="25"/>
      <c r="E125" s="187" t="str">
        <f>E9</f>
        <v>ARCH - Gymnázium VK - KUCHYŇA - stavebné úpravy a modernizácia - STAVEBNÁ ČASŤ</v>
      </c>
      <c r="F125" s="203"/>
      <c r="G125" s="203"/>
      <c r="H125" s="203"/>
      <c r="M125" s="25"/>
    </row>
    <row r="126" spans="2:13" s="1" customFormat="1" ht="6.95" customHeight="1">
      <c r="B126" s="25"/>
      <c r="M126" s="25"/>
    </row>
    <row r="127" spans="2:13" s="1" customFormat="1" ht="12" customHeight="1">
      <c r="B127" s="25"/>
      <c r="C127" s="22" t="s">
        <v>18</v>
      </c>
      <c r="F127" s="20" t="str">
        <f>F12</f>
        <v>ul. Školská 21 VK</v>
      </c>
      <c r="I127" s="22" t="s">
        <v>20</v>
      </c>
      <c r="J127" s="48" t="str">
        <f>IF(J12="","",J12)</f>
        <v>12. 4. 2024</v>
      </c>
      <c r="M127" s="25"/>
    </row>
    <row r="128" spans="2:13" s="1" customFormat="1" ht="6.95" customHeight="1">
      <c r="B128" s="25"/>
      <c r="M128" s="25"/>
    </row>
    <row r="129" spans="2:65" s="1" customFormat="1" ht="15.2" customHeight="1">
      <c r="B129" s="25"/>
      <c r="C129" s="22" t="s">
        <v>22</v>
      </c>
      <c r="F129" s="20" t="str">
        <f>E15</f>
        <v>Gymnázium VK</v>
      </c>
      <c r="I129" s="22" t="s">
        <v>28</v>
      </c>
      <c r="J129" s="23" t="str">
        <f>E21</f>
        <v>Ing. Štefan ADAM</v>
      </c>
      <c r="M129" s="25"/>
    </row>
    <row r="130" spans="2:65" s="1" customFormat="1" ht="15.2" customHeight="1">
      <c r="B130" s="25"/>
      <c r="C130" s="22" t="s">
        <v>26</v>
      </c>
      <c r="F130" s="20" t="str">
        <f>IF(E18="","",E18)</f>
        <v xml:space="preserve"> </v>
      </c>
      <c r="I130" s="22" t="s">
        <v>30</v>
      </c>
      <c r="J130" s="23" t="str">
        <f>E24</f>
        <v>AM design sro</v>
      </c>
      <c r="M130" s="25"/>
    </row>
    <row r="131" spans="2:65" s="1" customFormat="1" ht="10.35" customHeight="1">
      <c r="B131" s="25"/>
      <c r="M131" s="25"/>
    </row>
    <row r="132" spans="2:65" s="10" customFormat="1" ht="29.25" customHeight="1">
      <c r="B132" s="112"/>
      <c r="C132" s="113" t="s">
        <v>125</v>
      </c>
      <c r="D132" s="114" t="s">
        <v>58</v>
      </c>
      <c r="E132" s="114" t="s">
        <v>54</v>
      </c>
      <c r="F132" s="114" t="s">
        <v>55</v>
      </c>
      <c r="G132" s="114" t="s">
        <v>126</v>
      </c>
      <c r="H132" s="114" t="s">
        <v>127</v>
      </c>
      <c r="I132" s="114" t="s">
        <v>128</v>
      </c>
      <c r="J132" s="114" t="s">
        <v>129</v>
      </c>
      <c r="K132" s="115" t="s">
        <v>104</v>
      </c>
      <c r="L132" s="116" t="s">
        <v>130</v>
      </c>
      <c r="M132" s="112"/>
      <c r="N132" s="54" t="s">
        <v>1</v>
      </c>
      <c r="O132" s="55" t="s">
        <v>37</v>
      </c>
      <c r="P132" s="55" t="s">
        <v>131</v>
      </c>
      <c r="Q132" s="55" t="s">
        <v>132</v>
      </c>
      <c r="R132" s="55" t="s">
        <v>133</v>
      </c>
      <c r="S132" s="55" t="s">
        <v>134</v>
      </c>
      <c r="T132" s="55" t="s">
        <v>135</v>
      </c>
      <c r="U132" s="55" t="s">
        <v>136</v>
      </c>
      <c r="V132" s="55" t="s">
        <v>137</v>
      </c>
      <c r="W132" s="55" t="s">
        <v>138</v>
      </c>
      <c r="X132" s="56" t="s">
        <v>139</v>
      </c>
    </row>
    <row r="133" spans="2:65" s="1" customFormat="1" ht="22.9" customHeight="1">
      <c r="B133" s="25"/>
      <c r="C133" s="59" t="s">
        <v>105</v>
      </c>
      <c r="K133" s="117">
        <f>BK133</f>
        <v>0</v>
      </c>
      <c r="M133" s="25"/>
      <c r="N133" s="57"/>
      <c r="O133" s="49"/>
      <c r="P133" s="49"/>
      <c r="Q133" s="118">
        <f>Q134+Q240</f>
        <v>0</v>
      </c>
      <c r="R133" s="118">
        <f>R134+R240</f>
        <v>0</v>
      </c>
      <c r="S133" s="49"/>
      <c r="T133" s="119">
        <f>T134+T240</f>
        <v>2063.6030187300003</v>
      </c>
      <c r="U133" s="49"/>
      <c r="V133" s="119">
        <f>V134+V240</f>
        <v>86.659659036799994</v>
      </c>
      <c r="W133" s="49"/>
      <c r="X133" s="120">
        <f>X134+X240</f>
        <v>49.794100000000007</v>
      </c>
      <c r="AT133" s="13" t="s">
        <v>74</v>
      </c>
      <c r="AU133" s="13" t="s">
        <v>106</v>
      </c>
      <c r="BK133" s="121">
        <f>BK134+BK240</f>
        <v>0</v>
      </c>
    </row>
    <row r="134" spans="2:65" s="11" customFormat="1" ht="25.9" customHeight="1">
      <c r="B134" s="122"/>
      <c r="D134" s="123" t="s">
        <v>74</v>
      </c>
      <c r="E134" s="124" t="s">
        <v>140</v>
      </c>
      <c r="F134" s="124" t="s">
        <v>141</v>
      </c>
      <c r="K134" s="125">
        <f>BK134</f>
        <v>0</v>
      </c>
      <c r="M134" s="122"/>
      <c r="N134" s="126"/>
      <c r="Q134" s="127">
        <f>Q135+Q148+Q152+Q161+Q165+Q213+Q238</f>
        <v>0</v>
      </c>
      <c r="R134" s="127">
        <f>R135+R148+R152+R161+R165+R213+R238</f>
        <v>0</v>
      </c>
      <c r="T134" s="128">
        <f>T135+T148+T152+T161+T165+T213+T238</f>
        <v>1347.0289031300001</v>
      </c>
      <c r="V134" s="128">
        <f>V135+V148+V152+V161+V165+V213+V238</f>
        <v>62.838204243199989</v>
      </c>
      <c r="X134" s="129">
        <f>X135+X148+X152+X161+X165+X213+X238</f>
        <v>49.667510000000007</v>
      </c>
      <c r="AR134" s="123" t="s">
        <v>83</v>
      </c>
      <c r="AT134" s="130" t="s">
        <v>74</v>
      </c>
      <c r="AU134" s="130" t="s">
        <v>75</v>
      </c>
      <c r="AY134" s="123" t="s">
        <v>142</v>
      </c>
      <c r="BK134" s="131">
        <f>BK135+BK148+BK152+BK161+BK165+BK213+BK238</f>
        <v>0</v>
      </c>
    </row>
    <row r="135" spans="2:65" s="11" customFormat="1" ht="22.9" customHeight="1">
      <c r="B135" s="122"/>
      <c r="D135" s="123" t="s">
        <v>74</v>
      </c>
      <c r="E135" s="132" t="s">
        <v>83</v>
      </c>
      <c r="F135" s="132" t="s">
        <v>143</v>
      </c>
      <c r="K135" s="133">
        <f>BK135</f>
        <v>0</v>
      </c>
      <c r="M135" s="122"/>
      <c r="N135" s="126"/>
      <c r="Q135" s="127">
        <f>SUM(Q136:Q147)</f>
        <v>0</v>
      </c>
      <c r="R135" s="127">
        <f>SUM(R136:R147)</f>
        <v>0</v>
      </c>
      <c r="T135" s="128">
        <f>SUM(T136:T147)</f>
        <v>126.36493800000001</v>
      </c>
      <c r="V135" s="128">
        <f>SUM(V136:V147)</f>
        <v>19.224</v>
      </c>
      <c r="X135" s="129">
        <f>SUM(X136:X147)</f>
        <v>0.27600000000000002</v>
      </c>
      <c r="AR135" s="123" t="s">
        <v>83</v>
      </c>
      <c r="AT135" s="130" t="s">
        <v>74</v>
      </c>
      <c r="AU135" s="130" t="s">
        <v>83</v>
      </c>
      <c r="AY135" s="123" t="s">
        <v>142</v>
      </c>
      <c r="BK135" s="131">
        <f>SUM(BK136:BK147)</f>
        <v>0</v>
      </c>
    </row>
    <row r="136" spans="2:65" s="1" customFormat="1" ht="33" customHeight="1">
      <c r="B136" s="134"/>
      <c r="C136" s="135" t="s">
        <v>83</v>
      </c>
      <c r="D136" s="135" t="s">
        <v>144</v>
      </c>
      <c r="E136" s="136" t="s">
        <v>145</v>
      </c>
      <c r="F136" s="137" t="s">
        <v>146</v>
      </c>
      <c r="G136" s="138" t="s">
        <v>147</v>
      </c>
      <c r="H136" s="139">
        <v>2</v>
      </c>
      <c r="I136" s="140"/>
      <c r="J136" s="140">
        <v>0</v>
      </c>
      <c r="K136" s="140">
        <f>ROUND(P136*H136,2)</f>
        <v>0</v>
      </c>
      <c r="L136" s="141"/>
      <c r="M136" s="25"/>
      <c r="N136" s="142" t="s">
        <v>1</v>
      </c>
      <c r="O136" s="143" t="s">
        <v>39</v>
      </c>
      <c r="P136" s="144">
        <f>I136+J136</f>
        <v>0</v>
      </c>
      <c r="Q136" s="144">
        <f>ROUND(I136*H136,2)</f>
        <v>0</v>
      </c>
      <c r="R136" s="144">
        <f>ROUND(J136*H136,2)</f>
        <v>0</v>
      </c>
      <c r="S136" s="145">
        <v>0.151</v>
      </c>
      <c r="T136" s="145">
        <f>S136*H136</f>
        <v>0.30199999999999999</v>
      </c>
      <c r="U136" s="145">
        <v>0</v>
      </c>
      <c r="V136" s="145">
        <f>U136*H136</f>
        <v>0</v>
      </c>
      <c r="W136" s="145">
        <v>0.13800000000000001</v>
      </c>
      <c r="X136" s="146">
        <f>W136*H136</f>
        <v>0.27600000000000002</v>
      </c>
      <c r="AR136" s="147" t="s">
        <v>148</v>
      </c>
      <c r="AT136" s="147" t="s">
        <v>144</v>
      </c>
      <c r="AU136" s="147" t="s">
        <v>149</v>
      </c>
      <c r="AY136" s="13" t="s">
        <v>142</v>
      </c>
      <c r="BE136" s="148">
        <f>IF(O136="základná",K136,0)</f>
        <v>0</v>
      </c>
      <c r="BF136" s="148">
        <f>IF(O136="znížená",K136,0)</f>
        <v>0</v>
      </c>
      <c r="BG136" s="148">
        <f>IF(O136="zákl. prenesená",K136,0)</f>
        <v>0</v>
      </c>
      <c r="BH136" s="148">
        <f>IF(O136="zníž. prenesená",K136,0)</f>
        <v>0</v>
      </c>
      <c r="BI136" s="148">
        <f>IF(O136="nulová",K136,0)</f>
        <v>0</v>
      </c>
      <c r="BJ136" s="13" t="s">
        <v>149</v>
      </c>
      <c r="BK136" s="148">
        <f>ROUND(P136*H136,2)</f>
        <v>0</v>
      </c>
      <c r="BL136" s="13" t="s">
        <v>148</v>
      </c>
      <c r="BM136" s="147" t="s">
        <v>150</v>
      </c>
    </row>
    <row r="137" spans="2:65" s="1" customFormat="1" ht="19.5">
      <c r="B137" s="25"/>
      <c r="D137" s="149" t="s">
        <v>151</v>
      </c>
      <c r="F137" s="150" t="s">
        <v>152</v>
      </c>
      <c r="M137" s="25"/>
      <c r="N137" s="151"/>
      <c r="X137" s="51"/>
      <c r="AT137" s="13" t="s">
        <v>151</v>
      </c>
      <c r="AU137" s="13" t="s">
        <v>149</v>
      </c>
    </row>
    <row r="138" spans="2:65" s="1" customFormat="1" ht="24.2" customHeight="1">
      <c r="B138" s="134"/>
      <c r="C138" s="135" t="s">
        <v>149</v>
      </c>
      <c r="D138" s="135" t="s">
        <v>144</v>
      </c>
      <c r="E138" s="136" t="s">
        <v>153</v>
      </c>
      <c r="F138" s="137" t="s">
        <v>154</v>
      </c>
      <c r="G138" s="138" t="s">
        <v>155</v>
      </c>
      <c r="H138" s="139">
        <v>24.94</v>
      </c>
      <c r="I138" s="140"/>
      <c r="J138" s="166">
        <v>0</v>
      </c>
      <c r="K138" s="140">
        <f>ROUND(P138*H138,2)</f>
        <v>0</v>
      </c>
      <c r="L138" s="141"/>
      <c r="M138" s="25"/>
      <c r="N138" s="142" t="s">
        <v>1</v>
      </c>
      <c r="O138" s="143" t="s">
        <v>39</v>
      </c>
      <c r="P138" s="144">
        <f>I138+J138</f>
        <v>0</v>
      </c>
      <c r="Q138" s="144">
        <f>ROUND(I138*H138,2)</f>
        <v>0</v>
      </c>
      <c r="R138" s="144">
        <f>ROUND(J138*H138,2)</f>
        <v>0</v>
      </c>
      <c r="S138" s="145">
        <v>3.1739999999999999</v>
      </c>
      <c r="T138" s="145">
        <f>S138*H138</f>
        <v>79.159559999999999</v>
      </c>
      <c r="U138" s="145">
        <v>0</v>
      </c>
      <c r="V138" s="145">
        <f>U138*H138</f>
        <v>0</v>
      </c>
      <c r="W138" s="145">
        <v>0</v>
      </c>
      <c r="X138" s="146">
        <f>W138*H138</f>
        <v>0</v>
      </c>
      <c r="AR138" s="147" t="s">
        <v>148</v>
      </c>
      <c r="AT138" s="147" t="s">
        <v>144</v>
      </c>
      <c r="AU138" s="147" t="s">
        <v>149</v>
      </c>
      <c r="AY138" s="13" t="s">
        <v>142</v>
      </c>
      <c r="BE138" s="148">
        <f>IF(O138="základná",K138,0)</f>
        <v>0</v>
      </c>
      <c r="BF138" s="148">
        <f>IF(O138="znížená",K138,0)</f>
        <v>0</v>
      </c>
      <c r="BG138" s="148">
        <f>IF(O138="zákl. prenesená",K138,0)</f>
        <v>0</v>
      </c>
      <c r="BH138" s="148">
        <f>IF(O138="zníž. prenesená",K138,0)</f>
        <v>0</v>
      </c>
      <c r="BI138" s="148">
        <f>IF(O138="nulová",K138,0)</f>
        <v>0</v>
      </c>
      <c r="BJ138" s="13" t="s">
        <v>149</v>
      </c>
      <c r="BK138" s="148">
        <f>ROUND(P138*H138,2)</f>
        <v>0</v>
      </c>
      <c r="BL138" s="13" t="s">
        <v>148</v>
      </c>
      <c r="BM138" s="147" t="s">
        <v>156</v>
      </c>
    </row>
    <row r="139" spans="2:65" s="1" customFormat="1" ht="19.5">
      <c r="B139" s="25"/>
      <c r="D139" s="149" t="s">
        <v>151</v>
      </c>
      <c r="F139" s="150" t="s">
        <v>157</v>
      </c>
      <c r="M139" s="25"/>
      <c r="N139" s="151"/>
      <c r="X139" s="51"/>
      <c r="AT139" s="13" t="s">
        <v>151</v>
      </c>
      <c r="AU139" s="13" t="s">
        <v>149</v>
      </c>
    </row>
    <row r="140" spans="2:65" s="1" customFormat="1" ht="24.2" customHeight="1">
      <c r="B140" s="134"/>
      <c r="C140" s="135" t="s">
        <v>158</v>
      </c>
      <c r="D140" s="135" t="s">
        <v>144</v>
      </c>
      <c r="E140" s="136" t="s">
        <v>159</v>
      </c>
      <c r="F140" s="137" t="s">
        <v>160</v>
      </c>
      <c r="G140" s="138" t="s">
        <v>155</v>
      </c>
      <c r="H140" s="139">
        <v>27.434000000000001</v>
      </c>
      <c r="I140" s="140"/>
      <c r="J140" s="140">
        <v>0</v>
      </c>
      <c r="K140" s="140">
        <f>ROUND(P140*H140,2)</f>
        <v>0</v>
      </c>
      <c r="L140" s="141"/>
      <c r="M140" s="25"/>
      <c r="N140" s="142" t="s">
        <v>1</v>
      </c>
      <c r="O140" s="143" t="s">
        <v>39</v>
      </c>
      <c r="P140" s="144">
        <f>I140+J140</f>
        <v>0</v>
      </c>
      <c r="Q140" s="144">
        <f>ROUND(I140*H140,2)</f>
        <v>0</v>
      </c>
      <c r="R140" s="144">
        <f>ROUND(J140*H140,2)</f>
        <v>0</v>
      </c>
      <c r="S140" s="145">
        <v>8.1000000000000003E-2</v>
      </c>
      <c r="T140" s="145">
        <f>S140*H140</f>
        <v>2.2221540000000002</v>
      </c>
      <c r="U140" s="145">
        <v>0</v>
      </c>
      <c r="V140" s="145">
        <f>U140*H140</f>
        <v>0</v>
      </c>
      <c r="W140" s="145">
        <v>0</v>
      </c>
      <c r="X140" s="146">
        <f>W140*H140</f>
        <v>0</v>
      </c>
      <c r="AR140" s="147" t="s">
        <v>148</v>
      </c>
      <c r="AT140" s="147" t="s">
        <v>144</v>
      </c>
      <c r="AU140" s="147" t="s">
        <v>149</v>
      </c>
      <c r="AY140" s="13" t="s">
        <v>142</v>
      </c>
      <c r="BE140" s="148">
        <f>IF(O140="základná",K140,0)</f>
        <v>0</v>
      </c>
      <c r="BF140" s="148">
        <f>IF(O140="znížená",K140,0)</f>
        <v>0</v>
      </c>
      <c r="BG140" s="148">
        <f>IF(O140="zákl. prenesená",K140,0)</f>
        <v>0</v>
      </c>
      <c r="BH140" s="148">
        <f>IF(O140="zníž. prenesená",K140,0)</f>
        <v>0</v>
      </c>
      <c r="BI140" s="148">
        <f>IF(O140="nulová",K140,0)</f>
        <v>0</v>
      </c>
      <c r="BJ140" s="13" t="s">
        <v>149</v>
      </c>
      <c r="BK140" s="148">
        <f>ROUND(P140*H140,2)</f>
        <v>0</v>
      </c>
      <c r="BL140" s="13" t="s">
        <v>148</v>
      </c>
      <c r="BM140" s="147" t="s">
        <v>161</v>
      </c>
    </row>
    <row r="141" spans="2:65" s="1" customFormat="1" ht="33" customHeight="1">
      <c r="B141" s="134"/>
      <c r="C141" s="135" t="s">
        <v>148</v>
      </c>
      <c r="D141" s="135" t="s">
        <v>144</v>
      </c>
      <c r="E141" s="136" t="s">
        <v>162</v>
      </c>
      <c r="F141" s="137" t="s">
        <v>163</v>
      </c>
      <c r="G141" s="138" t="s">
        <v>155</v>
      </c>
      <c r="H141" s="139">
        <v>27.434000000000001</v>
      </c>
      <c r="I141" s="140"/>
      <c r="J141" s="140">
        <v>0</v>
      </c>
      <c r="K141" s="140">
        <f>ROUND(P141*H141,2)</f>
        <v>0</v>
      </c>
      <c r="L141" s="141"/>
      <c r="M141" s="25"/>
      <c r="N141" s="142" t="s">
        <v>1</v>
      </c>
      <c r="O141" s="143" t="s">
        <v>39</v>
      </c>
      <c r="P141" s="144">
        <f>I141+J141</f>
        <v>0</v>
      </c>
      <c r="Q141" s="144">
        <f>ROUND(I141*H141,2)</f>
        <v>0</v>
      </c>
      <c r="R141" s="144">
        <f>ROUND(J141*H141,2)</f>
        <v>0</v>
      </c>
      <c r="S141" s="145">
        <v>5.6000000000000001E-2</v>
      </c>
      <c r="T141" s="145">
        <f>S141*H141</f>
        <v>1.5363040000000001</v>
      </c>
      <c r="U141" s="145">
        <v>0</v>
      </c>
      <c r="V141" s="145">
        <f>U141*H141</f>
        <v>0</v>
      </c>
      <c r="W141" s="145">
        <v>0</v>
      </c>
      <c r="X141" s="146">
        <f>W141*H141</f>
        <v>0</v>
      </c>
      <c r="AR141" s="147" t="s">
        <v>148</v>
      </c>
      <c r="AT141" s="147" t="s">
        <v>144</v>
      </c>
      <c r="AU141" s="147" t="s">
        <v>149</v>
      </c>
      <c r="AY141" s="13" t="s">
        <v>142</v>
      </c>
      <c r="BE141" s="148">
        <f>IF(O141="základná",K141,0)</f>
        <v>0</v>
      </c>
      <c r="BF141" s="148">
        <f>IF(O141="znížená",K141,0)</f>
        <v>0</v>
      </c>
      <c r="BG141" s="148">
        <f>IF(O141="zákl. prenesená",K141,0)</f>
        <v>0</v>
      </c>
      <c r="BH141" s="148">
        <f>IF(O141="zníž. prenesená",K141,0)</f>
        <v>0</v>
      </c>
      <c r="BI141" s="148">
        <f>IF(O141="nulová",K141,0)</f>
        <v>0</v>
      </c>
      <c r="BJ141" s="13" t="s">
        <v>149</v>
      </c>
      <c r="BK141" s="148">
        <f>ROUND(P141*H141,2)</f>
        <v>0</v>
      </c>
      <c r="BL141" s="13" t="s">
        <v>148</v>
      </c>
      <c r="BM141" s="147" t="s">
        <v>164</v>
      </c>
    </row>
    <row r="142" spans="2:65" s="1" customFormat="1" ht="19.5">
      <c r="B142" s="25"/>
      <c r="D142" s="149" t="s">
        <v>151</v>
      </c>
      <c r="F142" s="150" t="s">
        <v>165</v>
      </c>
      <c r="M142" s="25"/>
      <c r="N142" s="151"/>
      <c r="X142" s="51"/>
      <c r="AT142" s="13" t="s">
        <v>151</v>
      </c>
      <c r="AU142" s="13" t="s">
        <v>149</v>
      </c>
    </row>
    <row r="143" spans="2:65" s="1" customFormat="1" ht="24.2" customHeight="1">
      <c r="B143" s="134"/>
      <c r="C143" s="135" t="s">
        <v>166</v>
      </c>
      <c r="D143" s="135" t="s">
        <v>144</v>
      </c>
      <c r="E143" s="136" t="s">
        <v>167</v>
      </c>
      <c r="F143" s="137" t="s">
        <v>168</v>
      </c>
      <c r="G143" s="138" t="s">
        <v>155</v>
      </c>
      <c r="H143" s="139">
        <v>10.68</v>
      </c>
      <c r="I143" s="140"/>
      <c r="J143" s="140">
        <v>0</v>
      </c>
      <c r="K143" s="140">
        <f>ROUND(P143*H143,2)</f>
        <v>0</v>
      </c>
      <c r="L143" s="141"/>
      <c r="M143" s="25"/>
      <c r="N143" s="142" t="s">
        <v>1</v>
      </c>
      <c r="O143" s="143" t="s">
        <v>39</v>
      </c>
      <c r="P143" s="144">
        <f>I143+J143</f>
        <v>0</v>
      </c>
      <c r="Q143" s="144">
        <f>ROUND(I143*H143,2)</f>
        <v>0</v>
      </c>
      <c r="R143" s="144">
        <f>ROUND(J143*H143,2)</f>
        <v>0</v>
      </c>
      <c r="S143" s="145">
        <v>0.24199999999999999</v>
      </c>
      <c r="T143" s="145">
        <f>S143*H143</f>
        <v>2.5845599999999997</v>
      </c>
      <c r="U143" s="145">
        <v>0</v>
      </c>
      <c r="V143" s="145">
        <f>U143*H143</f>
        <v>0</v>
      </c>
      <c r="W143" s="145">
        <v>0</v>
      </c>
      <c r="X143" s="146">
        <f>W143*H143</f>
        <v>0</v>
      </c>
      <c r="AR143" s="147" t="s">
        <v>148</v>
      </c>
      <c r="AT143" s="147" t="s">
        <v>144</v>
      </c>
      <c r="AU143" s="147" t="s">
        <v>149</v>
      </c>
      <c r="AY143" s="13" t="s">
        <v>142</v>
      </c>
      <c r="BE143" s="148">
        <f>IF(O143="základná",K143,0)</f>
        <v>0</v>
      </c>
      <c r="BF143" s="148">
        <f>IF(O143="znížená",K143,0)</f>
        <v>0</v>
      </c>
      <c r="BG143" s="148">
        <f>IF(O143="zákl. prenesená",K143,0)</f>
        <v>0</v>
      </c>
      <c r="BH143" s="148">
        <f>IF(O143="zníž. prenesená",K143,0)</f>
        <v>0</v>
      </c>
      <c r="BI143" s="148">
        <f>IF(O143="nulová",K143,0)</f>
        <v>0</v>
      </c>
      <c r="BJ143" s="13" t="s">
        <v>149</v>
      </c>
      <c r="BK143" s="148">
        <f>ROUND(P143*H143,2)</f>
        <v>0</v>
      </c>
      <c r="BL143" s="13" t="s">
        <v>148</v>
      </c>
      <c r="BM143" s="147" t="s">
        <v>169</v>
      </c>
    </row>
    <row r="144" spans="2:65" s="1" customFormat="1" ht="19.5">
      <c r="B144" s="25"/>
      <c r="D144" s="149" t="s">
        <v>151</v>
      </c>
      <c r="F144" s="150" t="s">
        <v>170</v>
      </c>
      <c r="M144" s="25"/>
      <c r="N144" s="151"/>
      <c r="X144" s="51"/>
      <c r="AT144" s="13" t="s">
        <v>151</v>
      </c>
      <c r="AU144" s="13" t="s">
        <v>149</v>
      </c>
    </row>
    <row r="145" spans="2:65" s="1" customFormat="1" ht="16.5" customHeight="1">
      <c r="B145" s="134"/>
      <c r="C145" s="152" t="s">
        <v>171</v>
      </c>
      <c r="D145" s="152" t="s">
        <v>172</v>
      </c>
      <c r="E145" s="153" t="s">
        <v>173</v>
      </c>
      <c r="F145" s="154" t="s">
        <v>174</v>
      </c>
      <c r="G145" s="155" t="s">
        <v>175</v>
      </c>
      <c r="H145" s="156">
        <v>19.224</v>
      </c>
      <c r="I145" s="157">
        <v>0</v>
      </c>
      <c r="J145" s="158"/>
      <c r="K145" s="157">
        <f>ROUND(P145*H145,2)</f>
        <v>0</v>
      </c>
      <c r="L145" s="158"/>
      <c r="M145" s="159"/>
      <c r="N145" s="160" t="s">
        <v>1</v>
      </c>
      <c r="O145" s="143" t="s">
        <v>39</v>
      </c>
      <c r="P145" s="144">
        <f>I145+J145</f>
        <v>0</v>
      </c>
      <c r="Q145" s="144">
        <f>ROUND(I145*H145,2)</f>
        <v>0</v>
      </c>
      <c r="R145" s="144">
        <f>ROUND(J145*H145,2)</f>
        <v>0</v>
      </c>
      <c r="S145" s="145">
        <v>0</v>
      </c>
      <c r="T145" s="145">
        <f>S145*H145</f>
        <v>0</v>
      </c>
      <c r="U145" s="145">
        <v>1</v>
      </c>
      <c r="V145" s="145">
        <f>U145*H145</f>
        <v>19.224</v>
      </c>
      <c r="W145" s="145">
        <v>0</v>
      </c>
      <c r="X145" s="146">
        <f>W145*H145</f>
        <v>0</v>
      </c>
      <c r="AR145" s="147" t="s">
        <v>176</v>
      </c>
      <c r="AT145" s="147" t="s">
        <v>172</v>
      </c>
      <c r="AU145" s="147" t="s">
        <v>149</v>
      </c>
      <c r="AY145" s="13" t="s">
        <v>142</v>
      </c>
      <c r="BE145" s="148">
        <f>IF(O145="základná",K145,0)</f>
        <v>0</v>
      </c>
      <c r="BF145" s="148">
        <f>IF(O145="znížená",K145,0)</f>
        <v>0</v>
      </c>
      <c r="BG145" s="148">
        <f>IF(O145="zákl. prenesená",K145,0)</f>
        <v>0</v>
      </c>
      <c r="BH145" s="148">
        <f>IF(O145="zníž. prenesená",K145,0)</f>
        <v>0</v>
      </c>
      <c r="BI145" s="148">
        <f>IF(O145="nulová",K145,0)</f>
        <v>0</v>
      </c>
      <c r="BJ145" s="13" t="s">
        <v>149</v>
      </c>
      <c r="BK145" s="148">
        <f>ROUND(P145*H145,2)</f>
        <v>0</v>
      </c>
      <c r="BL145" s="13" t="s">
        <v>148</v>
      </c>
      <c r="BM145" s="147" t="s">
        <v>177</v>
      </c>
    </row>
    <row r="146" spans="2:65" s="1" customFormat="1" ht="24.2" customHeight="1">
      <c r="B146" s="134"/>
      <c r="C146" s="135" t="s">
        <v>178</v>
      </c>
      <c r="D146" s="135" t="s">
        <v>144</v>
      </c>
      <c r="E146" s="136" t="s">
        <v>179</v>
      </c>
      <c r="F146" s="137" t="s">
        <v>180</v>
      </c>
      <c r="G146" s="138" t="s">
        <v>155</v>
      </c>
      <c r="H146" s="139">
        <v>13.62</v>
      </c>
      <c r="I146" s="140"/>
      <c r="J146" s="140">
        <v>0</v>
      </c>
      <c r="K146" s="140">
        <f>ROUND(P146*H146,2)</f>
        <v>0</v>
      </c>
      <c r="L146" s="141"/>
      <c r="M146" s="25"/>
      <c r="N146" s="142" t="s">
        <v>1</v>
      </c>
      <c r="O146" s="143" t="s">
        <v>39</v>
      </c>
      <c r="P146" s="144">
        <f>I146+J146</f>
        <v>0</v>
      </c>
      <c r="Q146" s="144">
        <f>ROUND(I146*H146,2)</f>
        <v>0</v>
      </c>
      <c r="R146" s="144">
        <f>ROUND(J146*H146,2)</f>
        <v>0</v>
      </c>
      <c r="S146" s="145">
        <v>2.9780000000000002</v>
      </c>
      <c r="T146" s="145">
        <f>S146*H146</f>
        <v>40.560360000000003</v>
      </c>
      <c r="U146" s="145">
        <v>0</v>
      </c>
      <c r="V146" s="145">
        <f>U146*H146</f>
        <v>0</v>
      </c>
      <c r="W146" s="145">
        <v>0</v>
      </c>
      <c r="X146" s="146">
        <f>W146*H146</f>
        <v>0</v>
      </c>
      <c r="AR146" s="147" t="s">
        <v>148</v>
      </c>
      <c r="AT146" s="147" t="s">
        <v>144</v>
      </c>
      <c r="AU146" s="147" t="s">
        <v>149</v>
      </c>
      <c r="AY146" s="13" t="s">
        <v>142</v>
      </c>
      <c r="BE146" s="148">
        <f>IF(O146="základná",K146,0)</f>
        <v>0</v>
      </c>
      <c r="BF146" s="148">
        <f>IF(O146="znížená",K146,0)</f>
        <v>0</v>
      </c>
      <c r="BG146" s="148">
        <f>IF(O146="zákl. prenesená",K146,0)</f>
        <v>0</v>
      </c>
      <c r="BH146" s="148">
        <f>IF(O146="zníž. prenesená",K146,0)</f>
        <v>0</v>
      </c>
      <c r="BI146" s="148">
        <f>IF(O146="nulová",K146,0)</f>
        <v>0</v>
      </c>
      <c r="BJ146" s="13" t="s">
        <v>149</v>
      </c>
      <c r="BK146" s="148">
        <f>ROUND(P146*H146,2)</f>
        <v>0</v>
      </c>
      <c r="BL146" s="13" t="s">
        <v>148</v>
      </c>
      <c r="BM146" s="147" t="s">
        <v>181</v>
      </c>
    </row>
    <row r="147" spans="2:65" s="1" customFormat="1" ht="19.5">
      <c r="B147" s="25"/>
      <c r="D147" s="149" t="s">
        <v>151</v>
      </c>
      <c r="F147" s="150" t="s">
        <v>182</v>
      </c>
      <c r="M147" s="25"/>
      <c r="N147" s="151"/>
      <c r="X147" s="51"/>
      <c r="AT147" s="13" t="s">
        <v>151</v>
      </c>
      <c r="AU147" s="13" t="s">
        <v>149</v>
      </c>
    </row>
    <row r="148" spans="2:65" s="11" customFormat="1" ht="22.9" customHeight="1">
      <c r="B148" s="122"/>
      <c r="D148" s="123" t="s">
        <v>74</v>
      </c>
      <c r="E148" s="132" t="s">
        <v>149</v>
      </c>
      <c r="F148" s="132" t="s">
        <v>183</v>
      </c>
      <c r="K148" s="133">
        <f>BK148</f>
        <v>0</v>
      </c>
      <c r="M148" s="122"/>
      <c r="N148" s="126"/>
      <c r="Q148" s="127">
        <f>SUM(Q149:Q151)</f>
        <v>0</v>
      </c>
      <c r="R148" s="127">
        <f>SUM(R149:R151)</f>
        <v>0</v>
      </c>
      <c r="T148" s="128">
        <f>SUM(T149:T151)</f>
        <v>0.22977649999999999</v>
      </c>
      <c r="V148" s="128">
        <f>SUM(V149:V151)</f>
        <v>0.32911135499999999</v>
      </c>
      <c r="X148" s="129">
        <f>SUM(X149:X151)</f>
        <v>0</v>
      </c>
      <c r="AR148" s="123" t="s">
        <v>83</v>
      </c>
      <c r="AT148" s="130" t="s">
        <v>74</v>
      </c>
      <c r="AU148" s="130" t="s">
        <v>83</v>
      </c>
      <c r="AY148" s="123" t="s">
        <v>142</v>
      </c>
      <c r="BK148" s="131">
        <f>SUM(BK149:BK151)</f>
        <v>0</v>
      </c>
    </row>
    <row r="149" spans="2:65" s="1" customFormat="1" ht="33" customHeight="1">
      <c r="B149" s="134"/>
      <c r="C149" s="135" t="s">
        <v>176</v>
      </c>
      <c r="D149" s="135" t="s">
        <v>144</v>
      </c>
      <c r="E149" s="136" t="s">
        <v>184</v>
      </c>
      <c r="F149" s="137" t="s">
        <v>185</v>
      </c>
      <c r="G149" s="138" t="s">
        <v>147</v>
      </c>
      <c r="H149" s="139">
        <v>34.28</v>
      </c>
      <c r="I149" s="140"/>
      <c r="J149" s="140">
        <v>0</v>
      </c>
      <c r="K149" s="140">
        <f>ROUND(P149*H149,2)</f>
        <v>0</v>
      </c>
      <c r="L149" s="141"/>
      <c r="M149" s="25"/>
      <c r="N149" s="142" t="s">
        <v>1</v>
      </c>
      <c r="O149" s="143" t="s">
        <v>39</v>
      </c>
      <c r="P149" s="144">
        <f>I149+J149</f>
        <v>0</v>
      </c>
      <c r="Q149" s="144">
        <f>ROUND(I149*H149,2)</f>
        <v>0</v>
      </c>
      <c r="R149" s="144">
        <f>ROUND(J149*H149,2)</f>
        <v>0</v>
      </c>
      <c r="S149" s="145">
        <v>4.0000000000000001E-3</v>
      </c>
      <c r="T149" s="145">
        <f>S149*H149</f>
        <v>0.13712000000000002</v>
      </c>
      <c r="U149" s="145">
        <v>0</v>
      </c>
      <c r="V149" s="145">
        <f>U149*H149</f>
        <v>0</v>
      </c>
      <c r="W149" s="145">
        <v>0</v>
      </c>
      <c r="X149" s="146">
        <f>W149*H149</f>
        <v>0</v>
      </c>
      <c r="AR149" s="147" t="s">
        <v>148</v>
      </c>
      <c r="AT149" s="147" t="s">
        <v>144</v>
      </c>
      <c r="AU149" s="147" t="s">
        <v>149</v>
      </c>
      <c r="AY149" s="13" t="s">
        <v>142</v>
      </c>
      <c r="BE149" s="148">
        <f>IF(O149="základná",K149,0)</f>
        <v>0</v>
      </c>
      <c r="BF149" s="148">
        <f>IF(O149="znížená",K149,0)</f>
        <v>0</v>
      </c>
      <c r="BG149" s="148">
        <f>IF(O149="zákl. prenesená",K149,0)</f>
        <v>0</v>
      </c>
      <c r="BH149" s="148">
        <f>IF(O149="zníž. prenesená",K149,0)</f>
        <v>0</v>
      </c>
      <c r="BI149" s="148">
        <f>IF(O149="nulová",K149,0)</f>
        <v>0</v>
      </c>
      <c r="BJ149" s="13" t="s">
        <v>149</v>
      </c>
      <c r="BK149" s="148">
        <f>ROUND(P149*H149,2)</f>
        <v>0</v>
      </c>
      <c r="BL149" s="13" t="s">
        <v>148</v>
      </c>
      <c r="BM149" s="147" t="s">
        <v>186</v>
      </c>
    </row>
    <row r="150" spans="2:65" s="1" customFormat="1" ht="16.5" customHeight="1">
      <c r="B150" s="134"/>
      <c r="C150" s="135" t="s">
        <v>187</v>
      </c>
      <c r="D150" s="135" t="s">
        <v>144</v>
      </c>
      <c r="E150" s="136" t="s">
        <v>188</v>
      </c>
      <c r="F150" s="137" t="s">
        <v>189</v>
      </c>
      <c r="G150" s="138" t="s">
        <v>155</v>
      </c>
      <c r="H150" s="139">
        <v>0.15</v>
      </c>
      <c r="I150" s="140">
        <v>0</v>
      </c>
      <c r="J150" s="140">
        <v>0</v>
      </c>
      <c r="K150" s="140">
        <f>ROUND(P150*H150,2)</f>
        <v>0</v>
      </c>
      <c r="L150" s="141"/>
      <c r="M150" s="25"/>
      <c r="N150" s="142" t="s">
        <v>1</v>
      </c>
      <c r="O150" s="143" t="s">
        <v>39</v>
      </c>
      <c r="P150" s="144">
        <f>I150+J150</f>
        <v>0</v>
      </c>
      <c r="Q150" s="144">
        <f>ROUND(I150*H150,2)</f>
        <v>0</v>
      </c>
      <c r="R150" s="144">
        <f>ROUND(J150*H150,2)</f>
        <v>0</v>
      </c>
      <c r="S150" s="145">
        <v>0.61770999999999998</v>
      </c>
      <c r="T150" s="145">
        <f>S150*H150</f>
        <v>9.2656499999999989E-2</v>
      </c>
      <c r="U150" s="145">
        <v>2.1940757</v>
      </c>
      <c r="V150" s="145">
        <f>U150*H150</f>
        <v>0.32911135499999999</v>
      </c>
      <c r="W150" s="145">
        <v>0</v>
      </c>
      <c r="X150" s="146">
        <f>W150*H150</f>
        <v>0</v>
      </c>
      <c r="AR150" s="147" t="s">
        <v>148</v>
      </c>
      <c r="AT150" s="147" t="s">
        <v>144</v>
      </c>
      <c r="AU150" s="147" t="s">
        <v>149</v>
      </c>
      <c r="AY150" s="13" t="s">
        <v>142</v>
      </c>
      <c r="BE150" s="148">
        <f>IF(O150="základná",K150,0)</f>
        <v>0</v>
      </c>
      <c r="BF150" s="148">
        <f>IF(O150="znížená",K150,0)</f>
        <v>0</v>
      </c>
      <c r="BG150" s="148">
        <f>IF(O150="zákl. prenesená",K150,0)</f>
        <v>0</v>
      </c>
      <c r="BH150" s="148">
        <f>IF(O150="zníž. prenesená",K150,0)</f>
        <v>0</v>
      </c>
      <c r="BI150" s="148">
        <f>IF(O150="nulová",K150,0)</f>
        <v>0</v>
      </c>
      <c r="BJ150" s="13" t="s">
        <v>149</v>
      </c>
      <c r="BK150" s="148">
        <f>ROUND(P150*H150,2)</f>
        <v>0</v>
      </c>
      <c r="BL150" s="13" t="s">
        <v>148</v>
      </c>
      <c r="BM150" s="147" t="s">
        <v>190</v>
      </c>
    </row>
    <row r="151" spans="2:65" s="1" customFormat="1" ht="19.5">
      <c r="B151" s="25"/>
      <c r="D151" s="149" t="s">
        <v>151</v>
      </c>
      <c r="F151" s="150" t="s">
        <v>191</v>
      </c>
      <c r="M151" s="25"/>
      <c r="N151" s="151"/>
      <c r="X151" s="51"/>
      <c r="AT151" s="13" t="s">
        <v>151</v>
      </c>
      <c r="AU151" s="13" t="s">
        <v>149</v>
      </c>
    </row>
    <row r="152" spans="2:65" s="11" customFormat="1" ht="22.9" customHeight="1">
      <c r="B152" s="122"/>
      <c r="D152" s="123" t="s">
        <v>74</v>
      </c>
      <c r="E152" s="132" t="s">
        <v>158</v>
      </c>
      <c r="F152" s="132" t="s">
        <v>192</v>
      </c>
      <c r="K152" s="133">
        <f>BK152</f>
        <v>0</v>
      </c>
      <c r="M152" s="122"/>
      <c r="N152" s="126"/>
      <c r="Q152" s="127">
        <f>SUM(Q153:Q160)</f>
        <v>0</v>
      </c>
      <c r="R152" s="127">
        <f>SUM(R153:R160)</f>
        <v>0</v>
      </c>
      <c r="T152" s="128">
        <f>SUM(T153:T160)</f>
        <v>149.44190699999999</v>
      </c>
      <c r="V152" s="128">
        <f>SUM(V153:V160)</f>
        <v>1.5823151389999999</v>
      </c>
      <c r="X152" s="129">
        <f>SUM(X153:X160)</f>
        <v>0</v>
      </c>
      <c r="AR152" s="123" t="s">
        <v>83</v>
      </c>
      <c r="AT152" s="130" t="s">
        <v>74</v>
      </c>
      <c r="AU152" s="130" t="s">
        <v>83</v>
      </c>
      <c r="AY152" s="123" t="s">
        <v>142</v>
      </c>
      <c r="BK152" s="131">
        <f>SUM(BK153:BK160)</f>
        <v>0</v>
      </c>
    </row>
    <row r="153" spans="2:65" s="1" customFormat="1" ht="33" customHeight="1">
      <c r="B153" s="134"/>
      <c r="C153" s="135" t="s">
        <v>193</v>
      </c>
      <c r="D153" s="135" t="s">
        <v>144</v>
      </c>
      <c r="E153" s="136" t="s">
        <v>194</v>
      </c>
      <c r="F153" s="137" t="s">
        <v>195</v>
      </c>
      <c r="G153" s="138" t="s">
        <v>196</v>
      </c>
      <c r="H153" s="139">
        <v>42.2</v>
      </c>
      <c r="I153" s="140">
        <v>0</v>
      </c>
      <c r="J153" s="140">
        <v>0</v>
      </c>
      <c r="K153" s="140">
        <f>ROUND(P153*H153,2)</f>
        <v>0</v>
      </c>
      <c r="L153" s="141"/>
      <c r="M153" s="25"/>
      <c r="N153" s="142" t="s">
        <v>1</v>
      </c>
      <c r="O153" s="143" t="s">
        <v>39</v>
      </c>
      <c r="P153" s="144">
        <f>I153+J153</f>
        <v>0</v>
      </c>
      <c r="Q153" s="144">
        <f>ROUND(I153*H153,2)</f>
        <v>0</v>
      </c>
      <c r="R153" s="144">
        <f>ROUND(J153*H153,2)</f>
        <v>0</v>
      </c>
      <c r="S153" s="145">
        <v>0.50502000000000002</v>
      </c>
      <c r="T153" s="145">
        <f>S153*H153</f>
        <v>21.311844000000004</v>
      </c>
      <c r="U153" s="145">
        <v>1.5721999999999999E-4</v>
      </c>
      <c r="V153" s="145">
        <f>U153*H153</f>
        <v>6.6346840000000001E-3</v>
      </c>
      <c r="W153" s="145">
        <v>0</v>
      </c>
      <c r="X153" s="146">
        <f>W153*H153</f>
        <v>0</v>
      </c>
      <c r="AR153" s="147" t="s">
        <v>148</v>
      </c>
      <c r="AT153" s="147" t="s">
        <v>144</v>
      </c>
      <c r="AU153" s="147" t="s">
        <v>149</v>
      </c>
      <c r="AY153" s="13" t="s">
        <v>142</v>
      </c>
      <c r="BE153" s="148">
        <f>IF(O153="základná",K153,0)</f>
        <v>0</v>
      </c>
      <c r="BF153" s="148">
        <f>IF(O153="znížená",K153,0)</f>
        <v>0</v>
      </c>
      <c r="BG153" s="148">
        <f>IF(O153="zákl. prenesená",K153,0)</f>
        <v>0</v>
      </c>
      <c r="BH153" s="148">
        <f>IF(O153="zníž. prenesená",K153,0)</f>
        <v>0</v>
      </c>
      <c r="BI153" s="148">
        <f>IF(O153="nulová",K153,0)</f>
        <v>0</v>
      </c>
      <c r="BJ153" s="13" t="s">
        <v>149</v>
      </c>
      <c r="BK153" s="148">
        <f>ROUND(P153*H153,2)</f>
        <v>0</v>
      </c>
      <c r="BL153" s="13" t="s">
        <v>148</v>
      </c>
      <c r="BM153" s="147" t="s">
        <v>197</v>
      </c>
    </row>
    <row r="154" spans="2:65" s="1" customFormat="1" ht="19.5">
      <c r="B154" s="25"/>
      <c r="D154" s="149" t="s">
        <v>151</v>
      </c>
      <c r="F154" s="150" t="s">
        <v>198</v>
      </c>
      <c r="M154" s="25"/>
      <c r="N154" s="151"/>
      <c r="X154" s="51"/>
      <c r="AT154" s="13" t="s">
        <v>151</v>
      </c>
      <c r="AU154" s="13" t="s">
        <v>149</v>
      </c>
    </row>
    <row r="155" spans="2:65" s="1" customFormat="1" ht="24.2" customHeight="1">
      <c r="B155" s="134"/>
      <c r="C155" s="135" t="s">
        <v>199</v>
      </c>
      <c r="D155" s="135" t="s">
        <v>144</v>
      </c>
      <c r="E155" s="136" t="s">
        <v>200</v>
      </c>
      <c r="F155" s="137" t="s">
        <v>201</v>
      </c>
      <c r="G155" s="138" t="s">
        <v>196</v>
      </c>
      <c r="H155" s="139">
        <v>71.33</v>
      </c>
      <c r="I155" s="140">
        <v>0</v>
      </c>
      <c r="J155" s="140">
        <v>0</v>
      </c>
      <c r="K155" s="140">
        <f>ROUND(P155*H155,2)</f>
        <v>0</v>
      </c>
      <c r="L155" s="141"/>
      <c r="M155" s="25"/>
      <c r="N155" s="142" t="s">
        <v>1</v>
      </c>
      <c r="O155" s="143" t="s">
        <v>39</v>
      </c>
      <c r="P155" s="144">
        <f>I155+J155</f>
        <v>0</v>
      </c>
      <c r="Q155" s="144">
        <f>ROUND(I155*H155,2)</f>
        <v>0</v>
      </c>
      <c r="R155" s="144">
        <f>ROUND(J155*H155,2)</f>
        <v>0</v>
      </c>
      <c r="S155" s="145">
        <v>1.67</v>
      </c>
      <c r="T155" s="145">
        <f>S155*H155</f>
        <v>119.1211</v>
      </c>
      <c r="U155" s="145">
        <v>6.8000000000000005E-4</v>
      </c>
      <c r="V155" s="145">
        <f>U155*H155</f>
        <v>4.8504400000000003E-2</v>
      </c>
      <c r="W155" s="145">
        <v>0</v>
      </c>
      <c r="X155" s="146">
        <f>W155*H155</f>
        <v>0</v>
      </c>
      <c r="AR155" s="147" t="s">
        <v>148</v>
      </c>
      <c r="AT155" s="147" t="s">
        <v>144</v>
      </c>
      <c r="AU155" s="147" t="s">
        <v>149</v>
      </c>
      <c r="AY155" s="13" t="s">
        <v>142</v>
      </c>
      <c r="BE155" s="148">
        <f>IF(O155="základná",K155,0)</f>
        <v>0</v>
      </c>
      <c r="BF155" s="148">
        <f>IF(O155="znížená",K155,0)</f>
        <v>0</v>
      </c>
      <c r="BG155" s="148">
        <f>IF(O155="zákl. prenesená",K155,0)</f>
        <v>0</v>
      </c>
      <c r="BH155" s="148">
        <f>IF(O155="zníž. prenesená",K155,0)</f>
        <v>0</v>
      </c>
      <c r="BI155" s="148">
        <f>IF(O155="nulová",K155,0)</f>
        <v>0</v>
      </c>
      <c r="BJ155" s="13" t="s">
        <v>149</v>
      </c>
      <c r="BK155" s="148">
        <f>ROUND(P155*H155,2)</f>
        <v>0</v>
      </c>
      <c r="BL155" s="13" t="s">
        <v>148</v>
      </c>
      <c r="BM155" s="147" t="s">
        <v>202</v>
      </c>
    </row>
    <row r="156" spans="2:65" s="1" customFormat="1" ht="19.5">
      <c r="B156" s="25"/>
      <c r="D156" s="149" t="s">
        <v>151</v>
      </c>
      <c r="F156" s="150" t="s">
        <v>198</v>
      </c>
      <c r="M156" s="25"/>
      <c r="N156" s="151"/>
      <c r="X156" s="51"/>
      <c r="AT156" s="13" t="s">
        <v>151</v>
      </c>
      <c r="AU156" s="13" t="s">
        <v>149</v>
      </c>
    </row>
    <row r="157" spans="2:65" s="1" customFormat="1" ht="24.2" customHeight="1">
      <c r="B157" s="134"/>
      <c r="C157" s="135" t="s">
        <v>203</v>
      </c>
      <c r="D157" s="135" t="s">
        <v>144</v>
      </c>
      <c r="E157" s="136" t="s">
        <v>204</v>
      </c>
      <c r="F157" s="137" t="s">
        <v>205</v>
      </c>
      <c r="G157" s="138" t="s">
        <v>206</v>
      </c>
      <c r="H157" s="139">
        <v>1</v>
      </c>
      <c r="I157" s="140">
        <v>0</v>
      </c>
      <c r="J157" s="140">
        <v>0</v>
      </c>
      <c r="K157" s="140">
        <f>ROUND(P157*H157,2)</f>
        <v>0</v>
      </c>
      <c r="L157" s="141"/>
      <c r="M157" s="25"/>
      <c r="N157" s="142" t="s">
        <v>1</v>
      </c>
      <c r="O157" s="143" t="s">
        <v>39</v>
      </c>
      <c r="P157" s="144">
        <f>I157+J157</f>
        <v>0</v>
      </c>
      <c r="Q157" s="144">
        <f>ROUND(I157*H157,2)</f>
        <v>0</v>
      </c>
      <c r="R157" s="144">
        <f>ROUND(J157*H157,2)</f>
        <v>0</v>
      </c>
      <c r="S157" s="145">
        <v>0.14731</v>
      </c>
      <c r="T157" s="145">
        <f>S157*H157</f>
        <v>0.14731</v>
      </c>
      <c r="U157" s="145">
        <v>1.7442030000000001E-2</v>
      </c>
      <c r="V157" s="145">
        <f>U157*H157</f>
        <v>1.7442030000000001E-2</v>
      </c>
      <c r="W157" s="145">
        <v>0</v>
      </c>
      <c r="X157" s="146">
        <f>W157*H157</f>
        <v>0</v>
      </c>
      <c r="AR157" s="147" t="s">
        <v>148</v>
      </c>
      <c r="AT157" s="147" t="s">
        <v>144</v>
      </c>
      <c r="AU157" s="147" t="s">
        <v>149</v>
      </c>
      <c r="AY157" s="13" t="s">
        <v>142</v>
      </c>
      <c r="BE157" s="148">
        <f>IF(O157="základná",K157,0)</f>
        <v>0</v>
      </c>
      <c r="BF157" s="148">
        <f>IF(O157="znížená",K157,0)</f>
        <v>0</v>
      </c>
      <c r="BG157" s="148">
        <f>IF(O157="zákl. prenesená",K157,0)</f>
        <v>0</v>
      </c>
      <c r="BH157" s="148">
        <f>IF(O157="zníž. prenesená",K157,0)</f>
        <v>0</v>
      </c>
      <c r="BI157" s="148">
        <f>IF(O157="nulová",K157,0)</f>
        <v>0</v>
      </c>
      <c r="BJ157" s="13" t="s">
        <v>149</v>
      </c>
      <c r="BK157" s="148">
        <f>ROUND(P157*H157,2)</f>
        <v>0</v>
      </c>
      <c r="BL157" s="13" t="s">
        <v>148</v>
      </c>
      <c r="BM157" s="147" t="s">
        <v>207</v>
      </c>
    </row>
    <row r="158" spans="2:65" s="1" customFormat="1" ht="24.2" customHeight="1">
      <c r="B158" s="134"/>
      <c r="C158" s="135" t="s">
        <v>208</v>
      </c>
      <c r="D158" s="135" t="s">
        <v>144</v>
      </c>
      <c r="E158" s="136" t="s">
        <v>209</v>
      </c>
      <c r="F158" s="137" t="s">
        <v>210</v>
      </c>
      <c r="G158" s="138" t="s">
        <v>206</v>
      </c>
      <c r="H158" s="139">
        <v>1</v>
      </c>
      <c r="I158" s="140">
        <v>0</v>
      </c>
      <c r="J158" s="140">
        <v>0</v>
      </c>
      <c r="K158" s="140">
        <f>ROUND(P158*H158,2)</f>
        <v>0</v>
      </c>
      <c r="L158" s="141"/>
      <c r="M158" s="25"/>
      <c r="N158" s="142" t="s">
        <v>1</v>
      </c>
      <c r="O158" s="143" t="s">
        <v>39</v>
      </c>
      <c r="P158" s="144">
        <f>I158+J158</f>
        <v>0</v>
      </c>
      <c r="Q158" s="144">
        <f>ROUND(I158*H158,2)</f>
        <v>0</v>
      </c>
      <c r="R158" s="144">
        <f>ROUND(J158*H158,2)</f>
        <v>0</v>
      </c>
      <c r="S158" s="145">
        <v>0.14799999999999999</v>
      </c>
      <c r="T158" s="145">
        <f>S158*H158</f>
        <v>0.14799999999999999</v>
      </c>
      <c r="U158" s="145">
        <v>2.3970000000000002E-2</v>
      </c>
      <c r="V158" s="145">
        <f>U158*H158</f>
        <v>2.3970000000000002E-2</v>
      </c>
      <c r="W158" s="145">
        <v>0</v>
      </c>
      <c r="X158" s="146">
        <f>W158*H158</f>
        <v>0</v>
      </c>
      <c r="AR158" s="147" t="s">
        <v>148</v>
      </c>
      <c r="AT158" s="147" t="s">
        <v>144</v>
      </c>
      <c r="AU158" s="147" t="s">
        <v>149</v>
      </c>
      <c r="AY158" s="13" t="s">
        <v>142</v>
      </c>
      <c r="BE158" s="148">
        <f>IF(O158="základná",K158,0)</f>
        <v>0</v>
      </c>
      <c r="BF158" s="148">
        <f>IF(O158="znížená",K158,0)</f>
        <v>0</v>
      </c>
      <c r="BG158" s="148">
        <f>IF(O158="zákl. prenesená",K158,0)</f>
        <v>0</v>
      </c>
      <c r="BH158" s="148">
        <f>IF(O158="zníž. prenesená",K158,0)</f>
        <v>0</v>
      </c>
      <c r="BI158" s="148">
        <f>IF(O158="nulová",K158,0)</f>
        <v>0</v>
      </c>
      <c r="BJ158" s="13" t="s">
        <v>149</v>
      </c>
      <c r="BK158" s="148">
        <f>ROUND(P158*H158,2)</f>
        <v>0</v>
      </c>
      <c r="BL158" s="13" t="s">
        <v>148</v>
      </c>
      <c r="BM158" s="147" t="s">
        <v>211</v>
      </c>
    </row>
    <row r="159" spans="2:65" s="1" customFormat="1" ht="33" customHeight="1">
      <c r="B159" s="134"/>
      <c r="C159" s="135" t="s">
        <v>212</v>
      </c>
      <c r="D159" s="135" t="s">
        <v>144</v>
      </c>
      <c r="E159" s="136" t="s">
        <v>213</v>
      </c>
      <c r="F159" s="137" t="s">
        <v>214</v>
      </c>
      <c r="G159" s="138" t="s">
        <v>147</v>
      </c>
      <c r="H159" s="139">
        <v>14.85</v>
      </c>
      <c r="I159" s="140">
        <v>0</v>
      </c>
      <c r="J159" s="140">
        <v>0</v>
      </c>
      <c r="K159" s="140">
        <f>ROUND(P159*H159,2)</f>
        <v>0</v>
      </c>
      <c r="L159" s="141"/>
      <c r="M159" s="25"/>
      <c r="N159" s="142" t="s">
        <v>1</v>
      </c>
      <c r="O159" s="143" t="s">
        <v>39</v>
      </c>
      <c r="P159" s="144">
        <f>I159+J159</f>
        <v>0</v>
      </c>
      <c r="Q159" s="144">
        <f>ROUND(I159*H159,2)</f>
        <v>0</v>
      </c>
      <c r="R159" s="144">
        <f>ROUND(J159*H159,2)</f>
        <v>0</v>
      </c>
      <c r="S159" s="145">
        <v>0.47299999999999998</v>
      </c>
      <c r="T159" s="145">
        <f>S159*H159</f>
        <v>7.0240499999999999</v>
      </c>
      <c r="U159" s="145">
        <v>7.4230000000000004E-2</v>
      </c>
      <c r="V159" s="145">
        <f>U159*H159</f>
        <v>1.1023155</v>
      </c>
      <c r="W159" s="145">
        <v>0</v>
      </c>
      <c r="X159" s="146">
        <f>W159*H159</f>
        <v>0</v>
      </c>
      <c r="AR159" s="147" t="s">
        <v>148</v>
      </c>
      <c r="AT159" s="147" t="s">
        <v>144</v>
      </c>
      <c r="AU159" s="147" t="s">
        <v>149</v>
      </c>
      <c r="AY159" s="13" t="s">
        <v>142</v>
      </c>
      <c r="BE159" s="148">
        <f>IF(O159="základná",K159,0)</f>
        <v>0</v>
      </c>
      <c r="BF159" s="148">
        <f>IF(O159="znížená",K159,0)</f>
        <v>0</v>
      </c>
      <c r="BG159" s="148">
        <f>IF(O159="zákl. prenesená",K159,0)</f>
        <v>0</v>
      </c>
      <c r="BH159" s="148">
        <f>IF(O159="zníž. prenesená",K159,0)</f>
        <v>0</v>
      </c>
      <c r="BI159" s="148">
        <f>IF(O159="nulová",K159,0)</f>
        <v>0</v>
      </c>
      <c r="BJ159" s="13" t="s">
        <v>149</v>
      </c>
      <c r="BK159" s="148">
        <f>ROUND(P159*H159,2)</f>
        <v>0</v>
      </c>
      <c r="BL159" s="13" t="s">
        <v>148</v>
      </c>
      <c r="BM159" s="147" t="s">
        <v>215</v>
      </c>
    </row>
    <row r="160" spans="2:65" s="1" customFormat="1" ht="33" customHeight="1">
      <c r="B160" s="134"/>
      <c r="C160" s="135" t="s">
        <v>216</v>
      </c>
      <c r="D160" s="135" t="s">
        <v>144</v>
      </c>
      <c r="E160" s="136" t="s">
        <v>217</v>
      </c>
      <c r="F160" s="137" t="s">
        <v>218</v>
      </c>
      <c r="G160" s="138" t="s">
        <v>147</v>
      </c>
      <c r="H160" s="139">
        <v>3.45</v>
      </c>
      <c r="I160" s="140">
        <v>0</v>
      </c>
      <c r="J160" s="140">
        <v>0</v>
      </c>
      <c r="K160" s="140">
        <f>ROUND(P160*H160,2)</f>
        <v>0</v>
      </c>
      <c r="L160" s="141"/>
      <c r="M160" s="25"/>
      <c r="N160" s="142" t="s">
        <v>1</v>
      </c>
      <c r="O160" s="143" t="s">
        <v>39</v>
      </c>
      <c r="P160" s="144">
        <f>I160+J160</f>
        <v>0</v>
      </c>
      <c r="Q160" s="144">
        <f>ROUND(I160*H160,2)</f>
        <v>0</v>
      </c>
      <c r="R160" s="144">
        <f>ROUND(J160*H160,2)</f>
        <v>0</v>
      </c>
      <c r="S160" s="145">
        <v>0.48974000000000001</v>
      </c>
      <c r="T160" s="145">
        <f>S160*H160</f>
        <v>1.6896030000000002</v>
      </c>
      <c r="U160" s="145">
        <v>0.11114449999999999</v>
      </c>
      <c r="V160" s="145">
        <f>U160*H160</f>
        <v>0.38344852499999998</v>
      </c>
      <c r="W160" s="145">
        <v>0</v>
      </c>
      <c r="X160" s="146">
        <f>W160*H160</f>
        <v>0</v>
      </c>
      <c r="AR160" s="147" t="s">
        <v>148</v>
      </c>
      <c r="AT160" s="147" t="s">
        <v>144</v>
      </c>
      <c r="AU160" s="147" t="s">
        <v>149</v>
      </c>
      <c r="AY160" s="13" t="s">
        <v>142</v>
      </c>
      <c r="BE160" s="148">
        <f>IF(O160="základná",K160,0)</f>
        <v>0</v>
      </c>
      <c r="BF160" s="148">
        <f>IF(O160="znížená",K160,0)</f>
        <v>0</v>
      </c>
      <c r="BG160" s="148">
        <f>IF(O160="zákl. prenesená",K160,0)</f>
        <v>0</v>
      </c>
      <c r="BH160" s="148">
        <f>IF(O160="zníž. prenesená",K160,0)</f>
        <v>0</v>
      </c>
      <c r="BI160" s="148">
        <f>IF(O160="nulová",K160,0)</f>
        <v>0</v>
      </c>
      <c r="BJ160" s="13" t="s">
        <v>149</v>
      </c>
      <c r="BK160" s="148">
        <f>ROUND(P160*H160,2)</f>
        <v>0</v>
      </c>
      <c r="BL160" s="13" t="s">
        <v>148</v>
      </c>
      <c r="BM160" s="147" t="s">
        <v>219</v>
      </c>
    </row>
    <row r="161" spans="2:65" s="11" customFormat="1" ht="22.9" customHeight="1">
      <c r="B161" s="122"/>
      <c r="D161" s="123" t="s">
        <v>74</v>
      </c>
      <c r="E161" s="132" t="s">
        <v>166</v>
      </c>
      <c r="F161" s="132" t="s">
        <v>220</v>
      </c>
      <c r="K161" s="133">
        <f>BK161</f>
        <v>0</v>
      </c>
      <c r="M161" s="122"/>
      <c r="N161" s="126"/>
      <c r="Q161" s="127">
        <f>SUM(Q162:Q164)</f>
        <v>0</v>
      </c>
      <c r="R161" s="127">
        <f>SUM(R162:R164)</f>
        <v>0</v>
      </c>
      <c r="T161" s="128">
        <f>SUM(T162:T164)</f>
        <v>13.005000000000001</v>
      </c>
      <c r="V161" s="128">
        <f>SUM(V162:V164)</f>
        <v>5.3638399999999997</v>
      </c>
      <c r="X161" s="129">
        <f>SUM(X162:X164)</f>
        <v>0</v>
      </c>
      <c r="AR161" s="123" t="s">
        <v>83</v>
      </c>
      <c r="AT161" s="130" t="s">
        <v>74</v>
      </c>
      <c r="AU161" s="130" t="s">
        <v>83</v>
      </c>
      <c r="AY161" s="123" t="s">
        <v>142</v>
      </c>
      <c r="BK161" s="131">
        <f>SUM(BK162:BK164)</f>
        <v>0</v>
      </c>
    </row>
    <row r="162" spans="2:65" s="1" customFormat="1" ht="33" customHeight="1">
      <c r="B162" s="134"/>
      <c r="C162" s="135" t="s">
        <v>221</v>
      </c>
      <c r="D162" s="135" t="s">
        <v>144</v>
      </c>
      <c r="E162" s="136" t="s">
        <v>222</v>
      </c>
      <c r="F162" s="137" t="s">
        <v>223</v>
      </c>
      <c r="G162" s="138" t="s">
        <v>147</v>
      </c>
      <c r="H162" s="139">
        <v>17</v>
      </c>
      <c r="I162" s="140">
        <v>0</v>
      </c>
      <c r="J162" s="140">
        <v>0</v>
      </c>
      <c r="K162" s="140">
        <f>ROUND(P162*H162,2)</f>
        <v>0</v>
      </c>
      <c r="L162" s="141"/>
      <c r="M162" s="25"/>
      <c r="N162" s="142" t="s">
        <v>1</v>
      </c>
      <c r="O162" s="143" t="s">
        <v>39</v>
      </c>
      <c r="P162" s="144">
        <f>I162+J162</f>
        <v>0</v>
      </c>
      <c r="Q162" s="144">
        <f>ROUND(I162*H162,2)</f>
        <v>0</v>
      </c>
      <c r="R162" s="144">
        <f>ROUND(J162*H162,2)</f>
        <v>0</v>
      </c>
      <c r="S162" s="145">
        <v>0.76500000000000001</v>
      </c>
      <c r="T162" s="145">
        <f>S162*H162</f>
        <v>13.005000000000001</v>
      </c>
      <c r="U162" s="145">
        <v>0.126</v>
      </c>
      <c r="V162" s="145">
        <f>U162*H162</f>
        <v>2.1419999999999999</v>
      </c>
      <c r="W162" s="145">
        <v>0</v>
      </c>
      <c r="X162" s="146">
        <f>W162*H162</f>
        <v>0</v>
      </c>
      <c r="AR162" s="147" t="s">
        <v>148</v>
      </c>
      <c r="AT162" s="147" t="s">
        <v>144</v>
      </c>
      <c r="AU162" s="147" t="s">
        <v>149</v>
      </c>
      <c r="AY162" s="13" t="s">
        <v>142</v>
      </c>
      <c r="BE162" s="148">
        <f>IF(O162="základná",K162,0)</f>
        <v>0</v>
      </c>
      <c r="BF162" s="148">
        <f>IF(O162="znížená",K162,0)</f>
        <v>0</v>
      </c>
      <c r="BG162" s="148">
        <f>IF(O162="zákl. prenesená",K162,0)</f>
        <v>0</v>
      </c>
      <c r="BH162" s="148">
        <f>IF(O162="zníž. prenesená",K162,0)</f>
        <v>0</v>
      </c>
      <c r="BI162" s="148">
        <f>IF(O162="nulová",K162,0)</f>
        <v>0</v>
      </c>
      <c r="BJ162" s="13" t="s">
        <v>149</v>
      </c>
      <c r="BK162" s="148">
        <f>ROUND(P162*H162,2)</f>
        <v>0</v>
      </c>
      <c r="BL162" s="13" t="s">
        <v>148</v>
      </c>
      <c r="BM162" s="147" t="s">
        <v>224</v>
      </c>
    </row>
    <row r="163" spans="2:65" s="1" customFormat="1" ht="19.5">
      <c r="B163" s="25"/>
      <c r="D163" s="149" t="s">
        <v>151</v>
      </c>
      <c r="F163" s="150" t="s">
        <v>225</v>
      </c>
      <c r="M163" s="25"/>
      <c r="N163" s="151"/>
      <c r="X163" s="51"/>
      <c r="AT163" s="13" t="s">
        <v>151</v>
      </c>
      <c r="AU163" s="13" t="s">
        <v>149</v>
      </c>
    </row>
    <row r="164" spans="2:65" s="1" customFormat="1" ht="24.2" customHeight="1">
      <c r="B164" s="134"/>
      <c r="C164" s="152" t="s">
        <v>226</v>
      </c>
      <c r="D164" s="152" t="s">
        <v>172</v>
      </c>
      <c r="E164" s="153" t="s">
        <v>227</v>
      </c>
      <c r="F164" s="154" t="s">
        <v>228</v>
      </c>
      <c r="G164" s="155" t="s">
        <v>147</v>
      </c>
      <c r="H164" s="156">
        <v>17.510000000000002</v>
      </c>
      <c r="I164" s="157">
        <v>0</v>
      </c>
      <c r="J164" s="158"/>
      <c r="K164" s="157">
        <f>ROUND(P164*H164,2)</f>
        <v>0</v>
      </c>
      <c r="L164" s="158"/>
      <c r="M164" s="159"/>
      <c r="N164" s="160" t="s">
        <v>1</v>
      </c>
      <c r="O164" s="143" t="s">
        <v>39</v>
      </c>
      <c r="P164" s="144">
        <f>I164+J164</f>
        <v>0</v>
      </c>
      <c r="Q164" s="144">
        <f>ROUND(I164*H164,2)</f>
        <v>0</v>
      </c>
      <c r="R164" s="144">
        <f>ROUND(J164*H164,2)</f>
        <v>0</v>
      </c>
      <c r="S164" s="145">
        <v>0</v>
      </c>
      <c r="T164" s="145">
        <f>S164*H164</f>
        <v>0</v>
      </c>
      <c r="U164" s="145">
        <v>0.184</v>
      </c>
      <c r="V164" s="145">
        <f>U164*H164</f>
        <v>3.2218400000000003</v>
      </c>
      <c r="W164" s="145">
        <v>0</v>
      </c>
      <c r="X164" s="146">
        <f>W164*H164</f>
        <v>0</v>
      </c>
      <c r="AR164" s="147" t="s">
        <v>176</v>
      </c>
      <c r="AT164" s="147" t="s">
        <v>172</v>
      </c>
      <c r="AU164" s="147" t="s">
        <v>149</v>
      </c>
      <c r="AY164" s="13" t="s">
        <v>142</v>
      </c>
      <c r="BE164" s="148">
        <f>IF(O164="základná",K164,0)</f>
        <v>0</v>
      </c>
      <c r="BF164" s="148">
        <f>IF(O164="znížená",K164,0)</f>
        <v>0</v>
      </c>
      <c r="BG164" s="148">
        <f>IF(O164="zákl. prenesená",K164,0)</f>
        <v>0</v>
      </c>
      <c r="BH164" s="148">
        <f>IF(O164="zníž. prenesená",K164,0)</f>
        <v>0</v>
      </c>
      <c r="BI164" s="148">
        <f>IF(O164="nulová",K164,0)</f>
        <v>0</v>
      </c>
      <c r="BJ164" s="13" t="s">
        <v>149</v>
      </c>
      <c r="BK164" s="148">
        <f>ROUND(P164*H164,2)</f>
        <v>0</v>
      </c>
      <c r="BL164" s="13" t="s">
        <v>148</v>
      </c>
      <c r="BM164" s="147" t="s">
        <v>229</v>
      </c>
    </row>
    <row r="165" spans="2:65" s="11" customFormat="1" ht="22.9" customHeight="1">
      <c r="B165" s="122"/>
      <c r="D165" s="123" t="s">
        <v>74</v>
      </c>
      <c r="E165" s="132" t="s">
        <v>171</v>
      </c>
      <c r="F165" s="132" t="s">
        <v>230</v>
      </c>
      <c r="K165" s="133">
        <f>BK165</f>
        <v>0</v>
      </c>
      <c r="M165" s="122"/>
      <c r="N165" s="126"/>
      <c r="Q165" s="127">
        <f>SUM(Q166:Q212)</f>
        <v>0</v>
      </c>
      <c r="R165" s="127">
        <f>SUM(R166:R212)</f>
        <v>0</v>
      </c>
      <c r="T165" s="128">
        <f>SUM(T166:T212)</f>
        <v>636.70610507000015</v>
      </c>
      <c r="V165" s="128">
        <f>SUM(V166:V212)</f>
        <v>36.047004049199991</v>
      </c>
      <c r="X165" s="129">
        <f>SUM(X166:X212)</f>
        <v>0</v>
      </c>
      <c r="AR165" s="123" t="s">
        <v>83</v>
      </c>
      <c r="AT165" s="130" t="s">
        <v>74</v>
      </c>
      <c r="AU165" s="130" t="s">
        <v>83</v>
      </c>
      <c r="AY165" s="123" t="s">
        <v>142</v>
      </c>
      <c r="BK165" s="131">
        <f>SUM(BK166:BK212)</f>
        <v>0</v>
      </c>
    </row>
    <row r="166" spans="2:65" s="1" customFormat="1" ht="16.5" customHeight="1">
      <c r="B166" s="134"/>
      <c r="C166" s="135" t="s">
        <v>231</v>
      </c>
      <c r="D166" s="135" t="s">
        <v>144</v>
      </c>
      <c r="E166" s="136" t="s">
        <v>232</v>
      </c>
      <c r="F166" s="137" t="s">
        <v>233</v>
      </c>
      <c r="G166" s="138" t="s">
        <v>147</v>
      </c>
      <c r="H166" s="139">
        <v>181.72</v>
      </c>
      <c r="I166" s="140">
        <v>0</v>
      </c>
      <c r="J166" s="140">
        <v>0</v>
      </c>
      <c r="K166" s="140">
        <f>ROUND(P166*H166,2)</f>
        <v>0</v>
      </c>
      <c r="L166" s="141"/>
      <c r="M166" s="25"/>
      <c r="N166" s="142" t="s">
        <v>1</v>
      </c>
      <c r="O166" s="143" t="s">
        <v>39</v>
      </c>
      <c r="P166" s="144">
        <f>I166+J166</f>
        <v>0</v>
      </c>
      <c r="Q166" s="144">
        <f>ROUND(I166*H166,2)</f>
        <v>0</v>
      </c>
      <c r="R166" s="144">
        <f>ROUND(J166*H166,2)</f>
        <v>0</v>
      </c>
      <c r="S166" s="145">
        <v>0.11700000000000001</v>
      </c>
      <c r="T166" s="145">
        <f>S166*H166</f>
        <v>21.261240000000001</v>
      </c>
      <c r="U166" s="145">
        <v>6.2100000000000002E-3</v>
      </c>
      <c r="V166" s="145">
        <f>U166*H166</f>
        <v>1.1284812</v>
      </c>
      <c r="W166" s="145">
        <v>0</v>
      </c>
      <c r="X166" s="146">
        <f>W166*H166</f>
        <v>0</v>
      </c>
      <c r="AR166" s="147" t="s">
        <v>148</v>
      </c>
      <c r="AT166" s="147" t="s">
        <v>144</v>
      </c>
      <c r="AU166" s="147" t="s">
        <v>149</v>
      </c>
      <c r="AY166" s="13" t="s">
        <v>142</v>
      </c>
      <c r="BE166" s="148">
        <f>IF(O166="základná",K166,0)</f>
        <v>0</v>
      </c>
      <c r="BF166" s="148">
        <f>IF(O166="znížená",K166,0)</f>
        <v>0</v>
      </c>
      <c r="BG166" s="148">
        <f>IF(O166="zákl. prenesená",K166,0)</f>
        <v>0</v>
      </c>
      <c r="BH166" s="148">
        <f>IF(O166="zníž. prenesená",K166,0)</f>
        <v>0</v>
      </c>
      <c r="BI166" s="148">
        <f>IF(O166="nulová",K166,0)</f>
        <v>0</v>
      </c>
      <c r="BJ166" s="13" t="s">
        <v>149</v>
      </c>
      <c r="BK166" s="148">
        <f>ROUND(P166*H166,2)</f>
        <v>0</v>
      </c>
      <c r="BL166" s="13" t="s">
        <v>148</v>
      </c>
      <c r="BM166" s="147" t="s">
        <v>234</v>
      </c>
    </row>
    <row r="167" spans="2:65" s="1" customFormat="1" ht="19.5">
      <c r="B167" s="25"/>
      <c r="D167" s="149" t="s">
        <v>151</v>
      </c>
      <c r="F167" s="150" t="s">
        <v>235</v>
      </c>
      <c r="M167" s="25"/>
      <c r="N167" s="151"/>
      <c r="X167" s="51"/>
      <c r="AT167" s="13" t="s">
        <v>151</v>
      </c>
      <c r="AU167" s="13" t="s">
        <v>149</v>
      </c>
    </row>
    <row r="168" spans="2:65" s="1" customFormat="1" ht="24.2" customHeight="1">
      <c r="B168" s="134"/>
      <c r="C168" s="135" t="s">
        <v>236</v>
      </c>
      <c r="D168" s="135" t="s">
        <v>144</v>
      </c>
      <c r="E168" s="136" t="s">
        <v>237</v>
      </c>
      <c r="F168" s="137" t="s">
        <v>238</v>
      </c>
      <c r="G168" s="138" t="s">
        <v>147</v>
      </c>
      <c r="H168" s="139">
        <v>181.72</v>
      </c>
      <c r="I168" s="140">
        <v>0</v>
      </c>
      <c r="J168" s="140">
        <v>0</v>
      </c>
      <c r="K168" s="140">
        <f>ROUND(P168*H168,2)</f>
        <v>0</v>
      </c>
      <c r="L168" s="141"/>
      <c r="M168" s="25"/>
      <c r="N168" s="142" t="s">
        <v>1</v>
      </c>
      <c r="O168" s="143" t="s">
        <v>39</v>
      </c>
      <c r="P168" s="144">
        <f>I168+J168</f>
        <v>0</v>
      </c>
      <c r="Q168" s="144">
        <f>ROUND(I168*H168,2)</f>
        <v>0</v>
      </c>
      <c r="R168" s="144">
        <f>ROUND(J168*H168,2)</f>
        <v>0</v>
      </c>
      <c r="S168" s="145">
        <v>0.11205</v>
      </c>
      <c r="T168" s="145">
        <f>S168*H168</f>
        <v>20.361726000000001</v>
      </c>
      <c r="U168" s="145">
        <v>2.2499999999999999E-4</v>
      </c>
      <c r="V168" s="145">
        <f>U168*H168</f>
        <v>4.0887E-2</v>
      </c>
      <c r="W168" s="145">
        <v>0</v>
      </c>
      <c r="X168" s="146">
        <f>W168*H168</f>
        <v>0</v>
      </c>
      <c r="AR168" s="147" t="s">
        <v>148</v>
      </c>
      <c r="AT168" s="147" t="s">
        <v>144</v>
      </c>
      <c r="AU168" s="147" t="s">
        <v>149</v>
      </c>
      <c r="AY168" s="13" t="s">
        <v>142</v>
      </c>
      <c r="BE168" s="148">
        <f>IF(O168="základná",K168,0)</f>
        <v>0</v>
      </c>
      <c r="BF168" s="148">
        <f>IF(O168="znížená",K168,0)</f>
        <v>0</v>
      </c>
      <c r="BG168" s="148">
        <f>IF(O168="zákl. prenesená",K168,0)</f>
        <v>0</v>
      </c>
      <c r="BH168" s="148">
        <f>IF(O168="zníž. prenesená",K168,0)</f>
        <v>0</v>
      </c>
      <c r="BI168" s="148">
        <f>IF(O168="nulová",K168,0)</f>
        <v>0</v>
      </c>
      <c r="BJ168" s="13" t="s">
        <v>149</v>
      </c>
      <c r="BK168" s="148">
        <f>ROUND(P168*H168,2)</f>
        <v>0</v>
      </c>
      <c r="BL168" s="13" t="s">
        <v>148</v>
      </c>
      <c r="BM168" s="147" t="s">
        <v>239</v>
      </c>
    </row>
    <row r="169" spans="2:65" s="1" customFormat="1" ht="24.2" customHeight="1">
      <c r="B169" s="134"/>
      <c r="C169" s="135" t="s">
        <v>240</v>
      </c>
      <c r="D169" s="135" t="s">
        <v>144</v>
      </c>
      <c r="E169" s="136" t="s">
        <v>241</v>
      </c>
      <c r="F169" s="137" t="s">
        <v>242</v>
      </c>
      <c r="G169" s="138" t="s">
        <v>147</v>
      </c>
      <c r="H169" s="139">
        <v>181.72</v>
      </c>
      <c r="I169" s="140">
        <v>0</v>
      </c>
      <c r="J169" s="140">
        <v>0</v>
      </c>
      <c r="K169" s="140">
        <f>ROUND(P169*H169,2)</f>
        <v>0</v>
      </c>
      <c r="L169" s="141"/>
      <c r="M169" s="25"/>
      <c r="N169" s="142" t="s">
        <v>1</v>
      </c>
      <c r="O169" s="143" t="s">
        <v>39</v>
      </c>
      <c r="P169" s="144">
        <f>I169+J169</f>
        <v>0</v>
      </c>
      <c r="Q169" s="144">
        <f>ROUND(I169*H169,2)</f>
        <v>0</v>
      </c>
      <c r="R169" s="144">
        <f>ROUND(J169*H169,2)</f>
        <v>0</v>
      </c>
      <c r="S169" s="145">
        <v>0.21106</v>
      </c>
      <c r="T169" s="145">
        <f>S169*H169</f>
        <v>38.353823200000001</v>
      </c>
      <c r="U169" s="145">
        <v>5.1539999999999997E-3</v>
      </c>
      <c r="V169" s="145">
        <f>U169*H169</f>
        <v>0.93658487999999995</v>
      </c>
      <c r="W169" s="145">
        <v>0</v>
      </c>
      <c r="X169" s="146">
        <f>W169*H169</f>
        <v>0</v>
      </c>
      <c r="AR169" s="147" t="s">
        <v>148</v>
      </c>
      <c r="AT169" s="147" t="s">
        <v>144</v>
      </c>
      <c r="AU169" s="147" t="s">
        <v>149</v>
      </c>
      <c r="AY169" s="13" t="s">
        <v>142</v>
      </c>
      <c r="BE169" s="148">
        <f>IF(O169="základná",K169,0)</f>
        <v>0</v>
      </c>
      <c r="BF169" s="148">
        <f>IF(O169="znížená",K169,0)</f>
        <v>0</v>
      </c>
      <c r="BG169" s="148">
        <f>IF(O169="zákl. prenesená",K169,0)</f>
        <v>0</v>
      </c>
      <c r="BH169" s="148">
        <f>IF(O169="zníž. prenesená",K169,0)</f>
        <v>0</v>
      </c>
      <c r="BI169" s="148">
        <f>IF(O169="nulová",K169,0)</f>
        <v>0</v>
      </c>
      <c r="BJ169" s="13" t="s">
        <v>149</v>
      </c>
      <c r="BK169" s="148">
        <f>ROUND(P169*H169,2)</f>
        <v>0</v>
      </c>
      <c r="BL169" s="13" t="s">
        <v>148</v>
      </c>
      <c r="BM169" s="147" t="s">
        <v>243</v>
      </c>
    </row>
    <row r="170" spans="2:65" s="1" customFormat="1" ht="24.2" customHeight="1">
      <c r="B170" s="134"/>
      <c r="C170" s="135" t="s">
        <v>244</v>
      </c>
      <c r="D170" s="135" t="s">
        <v>144</v>
      </c>
      <c r="E170" s="136" t="s">
        <v>245</v>
      </c>
      <c r="F170" s="137" t="s">
        <v>246</v>
      </c>
      <c r="G170" s="138" t="s">
        <v>147</v>
      </c>
      <c r="H170" s="139">
        <v>140.113</v>
      </c>
      <c r="I170" s="140">
        <v>0</v>
      </c>
      <c r="J170" s="140">
        <v>0</v>
      </c>
      <c r="K170" s="140">
        <f>ROUND(P170*H170,2)</f>
        <v>0</v>
      </c>
      <c r="L170" s="141"/>
      <c r="M170" s="25"/>
      <c r="N170" s="142" t="s">
        <v>1</v>
      </c>
      <c r="O170" s="143" t="s">
        <v>39</v>
      </c>
      <c r="P170" s="144">
        <f>I170+J170</f>
        <v>0</v>
      </c>
      <c r="Q170" s="144">
        <f>ROUND(I170*H170,2)</f>
        <v>0</v>
      </c>
      <c r="R170" s="144">
        <f>ROUND(J170*H170,2)</f>
        <v>0</v>
      </c>
      <c r="S170" s="145">
        <v>5.1999999999999998E-2</v>
      </c>
      <c r="T170" s="145">
        <f>S170*H170</f>
        <v>7.285876</v>
      </c>
      <c r="U170" s="145">
        <v>4.0000000000000002E-4</v>
      </c>
      <c r="V170" s="145">
        <f>U170*H170</f>
        <v>5.6045200000000003E-2</v>
      </c>
      <c r="W170" s="145">
        <v>0</v>
      </c>
      <c r="X170" s="146">
        <f>W170*H170</f>
        <v>0</v>
      </c>
      <c r="AR170" s="147" t="s">
        <v>148</v>
      </c>
      <c r="AT170" s="147" t="s">
        <v>144</v>
      </c>
      <c r="AU170" s="147" t="s">
        <v>149</v>
      </c>
      <c r="AY170" s="13" t="s">
        <v>142</v>
      </c>
      <c r="BE170" s="148">
        <f>IF(O170="základná",K170,0)</f>
        <v>0</v>
      </c>
      <c r="BF170" s="148">
        <f>IF(O170="znížená",K170,0)</f>
        <v>0</v>
      </c>
      <c r="BG170" s="148">
        <f>IF(O170="zákl. prenesená",K170,0)</f>
        <v>0</v>
      </c>
      <c r="BH170" s="148">
        <f>IF(O170="zníž. prenesená",K170,0)</f>
        <v>0</v>
      </c>
      <c r="BI170" s="148">
        <f>IF(O170="nulová",K170,0)</f>
        <v>0</v>
      </c>
      <c r="BJ170" s="13" t="s">
        <v>149</v>
      </c>
      <c r="BK170" s="148">
        <f>ROUND(P170*H170,2)</f>
        <v>0</v>
      </c>
      <c r="BL170" s="13" t="s">
        <v>148</v>
      </c>
      <c r="BM170" s="147" t="s">
        <v>247</v>
      </c>
    </row>
    <row r="171" spans="2:65" s="1" customFormat="1" ht="19.5">
      <c r="B171" s="25"/>
      <c r="D171" s="149" t="s">
        <v>151</v>
      </c>
      <c r="F171" s="150" t="s">
        <v>248</v>
      </c>
      <c r="M171" s="25"/>
      <c r="N171" s="151"/>
      <c r="X171" s="51"/>
      <c r="AT171" s="13" t="s">
        <v>151</v>
      </c>
      <c r="AU171" s="13" t="s">
        <v>149</v>
      </c>
    </row>
    <row r="172" spans="2:65" s="1" customFormat="1" ht="24.2" customHeight="1">
      <c r="B172" s="134"/>
      <c r="C172" s="135" t="s">
        <v>249</v>
      </c>
      <c r="D172" s="135" t="s">
        <v>144</v>
      </c>
      <c r="E172" s="136" t="s">
        <v>250</v>
      </c>
      <c r="F172" s="137" t="s">
        <v>251</v>
      </c>
      <c r="G172" s="138" t="s">
        <v>147</v>
      </c>
      <c r="H172" s="139">
        <v>140.113</v>
      </c>
      <c r="I172" s="140">
        <v>0</v>
      </c>
      <c r="J172" s="140">
        <v>0</v>
      </c>
      <c r="K172" s="140">
        <f>ROUND(P172*H172,2)</f>
        <v>0</v>
      </c>
      <c r="L172" s="141"/>
      <c r="M172" s="25"/>
      <c r="N172" s="142" t="s">
        <v>1</v>
      </c>
      <c r="O172" s="143" t="s">
        <v>39</v>
      </c>
      <c r="P172" s="144">
        <f>I172+J172</f>
        <v>0</v>
      </c>
      <c r="Q172" s="144">
        <f>ROUND(I172*H172,2)</f>
        <v>0</v>
      </c>
      <c r="R172" s="144">
        <f>ROUND(J172*H172,2)</f>
        <v>0</v>
      </c>
      <c r="S172" s="145">
        <v>0.441</v>
      </c>
      <c r="T172" s="145">
        <f>S172*H172</f>
        <v>61.789833000000002</v>
      </c>
      <c r="U172" s="145">
        <v>2.52E-2</v>
      </c>
      <c r="V172" s="145">
        <f>U172*H172</f>
        <v>3.5308476</v>
      </c>
      <c r="W172" s="145">
        <v>0</v>
      </c>
      <c r="X172" s="146">
        <f>W172*H172</f>
        <v>0</v>
      </c>
      <c r="AR172" s="147" t="s">
        <v>148</v>
      </c>
      <c r="AT172" s="147" t="s">
        <v>144</v>
      </c>
      <c r="AU172" s="147" t="s">
        <v>149</v>
      </c>
      <c r="AY172" s="13" t="s">
        <v>142</v>
      </c>
      <c r="BE172" s="148">
        <f>IF(O172="základná",K172,0)</f>
        <v>0</v>
      </c>
      <c r="BF172" s="148">
        <f>IF(O172="znížená",K172,0)</f>
        <v>0</v>
      </c>
      <c r="BG172" s="148">
        <f>IF(O172="zákl. prenesená",K172,0)</f>
        <v>0</v>
      </c>
      <c r="BH172" s="148">
        <f>IF(O172="zníž. prenesená",K172,0)</f>
        <v>0</v>
      </c>
      <c r="BI172" s="148">
        <f>IF(O172="nulová",K172,0)</f>
        <v>0</v>
      </c>
      <c r="BJ172" s="13" t="s">
        <v>149</v>
      </c>
      <c r="BK172" s="148">
        <f>ROUND(P172*H172,2)</f>
        <v>0</v>
      </c>
      <c r="BL172" s="13" t="s">
        <v>148</v>
      </c>
      <c r="BM172" s="147" t="s">
        <v>252</v>
      </c>
    </row>
    <row r="173" spans="2:65" s="1" customFormat="1" ht="29.25">
      <c r="B173" s="25"/>
      <c r="D173" s="149" t="s">
        <v>151</v>
      </c>
      <c r="F173" s="150" t="s">
        <v>253</v>
      </c>
      <c r="M173" s="25"/>
      <c r="N173" s="151"/>
      <c r="X173" s="51"/>
      <c r="AT173" s="13" t="s">
        <v>151</v>
      </c>
      <c r="AU173" s="13" t="s">
        <v>149</v>
      </c>
    </row>
    <row r="174" spans="2:65" s="1" customFormat="1" ht="24.2" customHeight="1">
      <c r="B174" s="134"/>
      <c r="C174" s="135" t="s">
        <v>8</v>
      </c>
      <c r="D174" s="135" t="s">
        <v>144</v>
      </c>
      <c r="E174" s="136" t="s">
        <v>254</v>
      </c>
      <c r="F174" s="137" t="s">
        <v>255</v>
      </c>
      <c r="G174" s="138" t="s">
        <v>147</v>
      </c>
      <c r="H174" s="139">
        <v>140.113</v>
      </c>
      <c r="I174" s="140">
        <v>0</v>
      </c>
      <c r="J174" s="140">
        <v>0</v>
      </c>
      <c r="K174" s="140">
        <f>ROUND(P174*H174,2)</f>
        <v>0</v>
      </c>
      <c r="L174" s="141"/>
      <c r="M174" s="25"/>
      <c r="N174" s="142" t="s">
        <v>1</v>
      </c>
      <c r="O174" s="143" t="s">
        <v>39</v>
      </c>
      <c r="P174" s="144">
        <f>I174+J174</f>
        <v>0</v>
      </c>
      <c r="Q174" s="144">
        <f>ROUND(I174*H174,2)</f>
        <v>0</v>
      </c>
      <c r="R174" s="144">
        <f>ROUND(J174*H174,2)</f>
        <v>0</v>
      </c>
      <c r="S174" s="145">
        <v>0.318</v>
      </c>
      <c r="T174" s="145">
        <f>S174*H174</f>
        <v>44.555934000000001</v>
      </c>
      <c r="U174" s="145">
        <v>4.1999999999999997E-3</v>
      </c>
      <c r="V174" s="145">
        <f>U174*H174</f>
        <v>0.58847459999999996</v>
      </c>
      <c r="W174" s="145">
        <v>0</v>
      </c>
      <c r="X174" s="146">
        <f>W174*H174</f>
        <v>0</v>
      </c>
      <c r="AR174" s="147" t="s">
        <v>148</v>
      </c>
      <c r="AT174" s="147" t="s">
        <v>144</v>
      </c>
      <c r="AU174" s="147" t="s">
        <v>149</v>
      </c>
      <c r="AY174" s="13" t="s">
        <v>142</v>
      </c>
      <c r="BE174" s="148">
        <f>IF(O174="základná",K174,0)</f>
        <v>0</v>
      </c>
      <c r="BF174" s="148">
        <f>IF(O174="znížená",K174,0)</f>
        <v>0</v>
      </c>
      <c r="BG174" s="148">
        <f>IF(O174="zákl. prenesená",K174,0)</f>
        <v>0</v>
      </c>
      <c r="BH174" s="148">
        <f>IF(O174="zníž. prenesená",K174,0)</f>
        <v>0</v>
      </c>
      <c r="BI174" s="148">
        <f>IF(O174="nulová",K174,0)</f>
        <v>0</v>
      </c>
      <c r="BJ174" s="13" t="s">
        <v>149</v>
      </c>
      <c r="BK174" s="148">
        <f>ROUND(P174*H174,2)</f>
        <v>0</v>
      </c>
      <c r="BL174" s="13" t="s">
        <v>148</v>
      </c>
      <c r="BM174" s="147" t="s">
        <v>256</v>
      </c>
    </row>
    <row r="175" spans="2:65" s="1" customFormat="1" ht="19.5">
      <c r="B175" s="25"/>
      <c r="D175" s="149" t="s">
        <v>151</v>
      </c>
      <c r="F175" s="150" t="s">
        <v>257</v>
      </c>
      <c r="M175" s="25"/>
      <c r="N175" s="151"/>
      <c r="X175" s="51"/>
      <c r="AT175" s="13" t="s">
        <v>151</v>
      </c>
      <c r="AU175" s="13" t="s">
        <v>149</v>
      </c>
    </row>
    <row r="176" spans="2:65" s="1" customFormat="1" ht="24.2" customHeight="1">
      <c r="B176" s="134"/>
      <c r="C176" s="135" t="s">
        <v>258</v>
      </c>
      <c r="D176" s="135" t="s">
        <v>144</v>
      </c>
      <c r="E176" s="136" t="s">
        <v>259</v>
      </c>
      <c r="F176" s="137" t="s">
        <v>260</v>
      </c>
      <c r="G176" s="138" t="s">
        <v>147</v>
      </c>
      <c r="H176" s="139">
        <v>140.113</v>
      </c>
      <c r="I176" s="140">
        <v>0</v>
      </c>
      <c r="J176" s="140">
        <v>0</v>
      </c>
      <c r="K176" s="140">
        <f>ROUND(P176*H176,2)</f>
        <v>0</v>
      </c>
      <c r="L176" s="141"/>
      <c r="M176" s="25"/>
      <c r="N176" s="142" t="s">
        <v>1</v>
      </c>
      <c r="O176" s="143" t="s">
        <v>39</v>
      </c>
      <c r="P176" s="144">
        <f>I176+J176</f>
        <v>0</v>
      </c>
      <c r="Q176" s="144">
        <f>ROUND(I176*H176,2)</f>
        <v>0</v>
      </c>
      <c r="R176" s="144">
        <f>ROUND(J176*H176,2)</f>
        <v>0</v>
      </c>
      <c r="S176" s="145">
        <v>0.318</v>
      </c>
      <c r="T176" s="145">
        <f>S176*H176</f>
        <v>44.555934000000001</v>
      </c>
      <c r="U176" s="145">
        <v>4.7200000000000002E-3</v>
      </c>
      <c r="V176" s="145">
        <f>U176*H176</f>
        <v>0.66133335999999998</v>
      </c>
      <c r="W176" s="145">
        <v>0</v>
      </c>
      <c r="X176" s="146">
        <f>W176*H176</f>
        <v>0</v>
      </c>
      <c r="AR176" s="147" t="s">
        <v>148</v>
      </c>
      <c r="AT176" s="147" t="s">
        <v>144</v>
      </c>
      <c r="AU176" s="147" t="s">
        <v>149</v>
      </c>
      <c r="AY176" s="13" t="s">
        <v>142</v>
      </c>
      <c r="BE176" s="148">
        <f>IF(O176="základná",K176,0)</f>
        <v>0</v>
      </c>
      <c r="BF176" s="148">
        <f>IF(O176="znížená",K176,0)</f>
        <v>0</v>
      </c>
      <c r="BG176" s="148">
        <f>IF(O176="zákl. prenesená",K176,0)</f>
        <v>0</v>
      </c>
      <c r="BH176" s="148">
        <f>IF(O176="zníž. prenesená",K176,0)</f>
        <v>0</v>
      </c>
      <c r="BI176" s="148">
        <f>IF(O176="nulová",K176,0)</f>
        <v>0</v>
      </c>
      <c r="BJ176" s="13" t="s">
        <v>149</v>
      </c>
      <c r="BK176" s="148">
        <f>ROUND(P176*H176,2)</f>
        <v>0</v>
      </c>
      <c r="BL176" s="13" t="s">
        <v>148</v>
      </c>
      <c r="BM176" s="147" t="s">
        <v>261</v>
      </c>
    </row>
    <row r="177" spans="2:65" s="1" customFormat="1" ht="29.25">
      <c r="B177" s="25"/>
      <c r="D177" s="149" t="s">
        <v>151</v>
      </c>
      <c r="F177" s="150" t="s">
        <v>262</v>
      </c>
      <c r="M177" s="25"/>
      <c r="N177" s="151"/>
      <c r="X177" s="51"/>
      <c r="AT177" s="13" t="s">
        <v>151</v>
      </c>
      <c r="AU177" s="13" t="s">
        <v>149</v>
      </c>
    </row>
    <row r="178" spans="2:65" s="1" customFormat="1" ht="33" customHeight="1">
      <c r="B178" s="134"/>
      <c r="C178" s="135" t="s">
        <v>263</v>
      </c>
      <c r="D178" s="135" t="s">
        <v>144</v>
      </c>
      <c r="E178" s="136" t="s">
        <v>264</v>
      </c>
      <c r="F178" s="137" t="s">
        <v>265</v>
      </c>
      <c r="G178" s="138" t="s">
        <v>147</v>
      </c>
      <c r="H178" s="139">
        <v>140.113</v>
      </c>
      <c r="I178" s="140">
        <v>0</v>
      </c>
      <c r="J178" s="140">
        <v>0</v>
      </c>
      <c r="K178" s="140">
        <f>ROUND(P178*H178,2)</f>
        <v>0</v>
      </c>
      <c r="L178" s="141"/>
      <c r="M178" s="25"/>
      <c r="N178" s="142" t="s">
        <v>1</v>
      </c>
      <c r="O178" s="143" t="s">
        <v>39</v>
      </c>
      <c r="P178" s="144">
        <f>I178+J178</f>
        <v>0</v>
      </c>
      <c r="Q178" s="144">
        <f>ROUND(I178*H178,2)</f>
        <v>0</v>
      </c>
      <c r="R178" s="144">
        <f>ROUND(J178*H178,2)</f>
        <v>0</v>
      </c>
      <c r="S178" s="145">
        <v>0.34699999999999998</v>
      </c>
      <c r="T178" s="145">
        <f>S178*H178</f>
        <v>48.619210999999993</v>
      </c>
      <c r="U178" s="145">
        <v>5.2500000000000003E-3</v>
      </c>
      <c r="V178" s="145">
        <f>U178*H178</f>
        <v>0.73559325000000009</v>
      </c>
      <c r="W178" s="145">
        <v>0</v>
      </c>
      <c r="X178" s="146">
        <f>W178*H178</f>
        <v>0</v>
      </c>
      <c r="AR178" s="147" t="s">
        <v>148</v>
      </c>
      <c r="AT178" s="147" t="s">
        <v>144</v>
      </c>
      <c r="AU178" s="147" t="s">
        <v>149</v>
      </c>
      <c r="AY178" s="13" t="s">
        <v>142</v>
      </c>
      <c r="BE178" s="148">
        <f>IF(O178="základná",K178,0)</f>
        <v>0</v>
      </c>
      <c r="BF178" s="148">
        <f>IF(O178="znížená",K178,0)</f>
        <v>0</v>
      </c>
      <c r="BG178" s="148">
        <f>IF(O178="zákl. prenesená",K178,0)</f>
        <v>0</v>
      </c>
      <c r="BH178" s="148">
        <f>IF(O178="zníž. prenesená",K178,0)</f>
        <v>0</v>
      </c>
      <c r="BI178" s="148">
        <f>IF(O178="nulová",K178,0)</f>
        <v>0</v>
      </c>
      <c r="BJ178" s="13" t="s">
        <v>149</v>
      </c>
      <c r="BK178" s="148">
        <f>ROUND(P178*H178,2)</f>
        <v>0</v>
      </c>
      <c r="BL178" s="13" t="s">
        <v>148</v>
      </c>
      <c r="BM178" s="147" t="s">
        <v>266</v>
      </c>
    </row>
    <row r="179" spans="2:65" s="1" customFormat="1" ht="19.5">
      <c r="B179" s="25"/>
      <c r="D179" s="149" t="s">
        <v>151</v>
      </c>
      <c r="F179" s="150" t="s">
        <v>267</v>
      </c>
      <c r="M179" s="25"/>
      <c r="N179" s="151"/>
      <c r="X179" s="51"/>
      <c r="AT179" s="13" t="s">
        <v>151</v>
      </c>
      <c r="AU179" s="13" t="s">
        <v>149</v>
      </c>
    </row>
    <row r="180" spans="2:65" s="1" customFormat="1" ht="16.5" customHeight="1">
      <c r="B180" s="134"/>
      <c r="C180" s="135" t="s">
        <v>268</v>
      </c>
      <c r="D180" s="135" t="s">
        <v>144</v>
      </c>
      <c r="E180" s="136" t="s">
        <v>269</v>
      </c>
      <c r="F180" s="137" t="s">
        <v>270</v>
      </c>
      <c r="G180" s="138" t="s">
        <v>147</v>
      </c>
      <c r="H180" s="139">
        <v>319.053</v>
      </c>
      <c r="I180" s="140">
        <v>0</v>
      </c>
      <c r="J180" s="140">
        <v>0</v>
      </c>
      <c r="K180" s="140">
        <f>ROUND(P180*H180,2)</f>
        <v>0</v>
      </c>
      <c r="L180" s="141"/>
      <c r="M180" s="25"/>
      <c r="N180" s="142" t="s">
        <v>1</v>
      </c>
      <c r="O180" s="143" t="s">
        <v>39</v>
      </c>
      <c r="P180" s="144">
        <f>I180+J180</f>
        <v>0</v>
      </c>
      <c r="Q180" s="144">
        <f>ROUND(I180*H180,2)</f>
        <v>0</v>
      </c>
      <c r="R180" s="144">
        <f>ROUND(J180*H180,2)</f>
        <v>0</v>
      </c>
      <c r="S180" s="145">
        <v>0.318</v>
      </c>
      <c r="T180" s="145">
        <f>S180*H180</f>
        <v>101.458854</v>
      </c>
      <c r="U180" s="145">
        <v>1.155E-2</v>
      </c>
      <c r="V180" s="145">
        <f>U180*H180</f>
        <v>3.6850621499999998</v>
      </c>
      <c r="W180" s="145">
        <v>0</v>
      </c>
      <c r="X180" s="146">
        <f>W180*H180</f>
        <v>0</v>
      </c>
      <c r="AR180" s="147" t="s">
        <v>148</v>
      </c>
      <c r="AT180" s="147" t="s">
        <v>144</v>
      </c>
      <c r="AU180" s="147" t="s">
        <v>149</v>
      </c>
      <c r="AY180" s="13" t="s">
        <v>142</v>
      </c>
      <c r="BE180" s="148">
        <f>IF(O180="základná",K180,0)</f>
        <v>0</v>
      </c>
      <c r="BF180" s="148">
        <f>IF(O180="znížená",K180,0)</f>
        <v>0</v>
      </c>
      <c r="BG180" s="148">
        <f>IF(O180="zákl. prenesená",K180,0)</f>
        <v>0</v>
      </c>
      <c r="BH180" s="148">
        <f>IF(O180="zníž. prenesená",K180,0)</f>
        <v>0</v>
      </c>
      <c r="BI180" s="148">
        <f>IF(O180="nulová",K180,0)</f>
        <v>0</v>
      </c>
      <c r="BJ180" s="13" t="s">
        <v>149</v>
      </c>
      <c r="BK180" s="148">
        <f>ROUND(P180*H180,2)</f>
        <v>0</v>
      </c>
      <c r="BL180" s="13" t="s">
        <v>148</v>
      </c>
      <c r="BM180" s="147" t="s">
        <v>271</v>
      </c>
    </row>
    <row r="181" spans="2:65" s="1" customFormat="1" ht="29.25">
      <c r="B181" s="25"/>
      <c r="D181" s="149" t="s">
        <v>151</v>
      </c>
      <c r="F181" s="150" t="s">
        <v>272</v>
      </c>
      <c r="M181" s="25"/>
      <c r="N181" s="151"/>
      <c r="X181" s="51"/>
      <c r="AT181" s="13" t="s">
        <v>151</v>
      </c>
      <c r="AU181" s="13" t="s">
        <v>149</v>
      </c>
    </row>
    <row r="182" spans="2:65" s="1" customFormat="1" ht="33" customHeight="1">
      <c r="B182" s="134"/>
      <c r="C182" s="135" t="s">
        <v>273</v>
      </c>
      <c r="D182" s="135" t="s">
        <v>144</v>
      </c>
      <c r="E182" s="136" t="s">
        <v>274</v>
      </c>
      <c r="F182" s="137" t="s">
        <v>275</v>
      </c>
      <c r="G182" s="138" t="s">
        <v>147</v>
      </c>
      <c r="H182" s="139">
        <v>140.113</v>
      </c>
      <c r="I182" s="140">
        <v>0</v>
      </c>
      <c r="J182" s="140">
        <v>0</v>
      </c>
      <c r="K182" s="140">
        <f>ROUND(P182*H182,2)</f>
        <v>0</v>
      </c>
      <c r="L182" s="141"/>
      <c r="M182" s="25"/>
      <c r="N182" s="142" t="s">
        <v>1</v>
      </c>
      <c r="O182" s="143" t="s">
        <v>39</v>
      </c>
      <c r="P182" s="144">
        <f>I182+J182</f>
        <v>0</v>
      </c>
      <c r="Q182" s="144">
        <f>ROUND(I182*H182,2)</f>
        <v>0</v>
      </c>
      <c r="R182" s="144">
        <f>ROUND(J182*H182,2)</f>
        <v>0</v>
      </c>
      <c r="S182" s="145">
        <v>0.49199999999999999</v>
      </c>
      <c r="T182" s="145">
        <f>S182*H182</f>
        <v>68.935596000000004</v>
      </c>
      <c r="U182" s="145">
        <v>3.15E-2</v>
      </c>
      <c r="V182" s="145">
        <f>U182*H182</f>
        <v>4.4135594999999999</v>
      </c>
      <c r="W182" s="145">
        <v>0</v>
      </c>
      <c r="X182" s="146">
        <f>W182*H182</f>
        <v>0</v>
      </c>
      <c r="AR182" s="147" t="s">
        <v>148</v>
      </c>
      <c r="AT182" s="147" t="s">
        <v>144</v>
      </c>
      <c r="AU182" s="147" t="s">
        <v>149</v>
      </c>
      <c r="AY182" s="13" t="s">
        <v>142</v>
      </c>
      <c r="BE182" s="148">
        <f>IF(O182="základná",K182,0)</f>
        <v>0</v>
      </c>
      <c r="BF182" s="148">
        <f>IF(O182="znížená",K182,0)</f>
        <v>0</v>
      </c>
      <c r="BG182" s="148">
        <f>IF(O182="zákl. prenesená",K182,0)</f>
        <v>0</v>
      </c>
      <c r="BH182" s="148">
        <f>IF(O182="zníž. prenesená",K182,0)</f>
        <v>0</v>
      </c>
      <c r="BI182" s="148">
        <f>IF(O182="nulová",K182,0)</f>
        <v>0</v>
      </c>
      <c r="BJ182" s="13" t="s">
        <v>149</v>
      </c>
      <c r="BK182" s="148">
        <f>ROUND(P182*H182,2)</f>
        <v>0</v>
      </c>
      <c r="BL182" s="13" t="s">
        <v>148</v>
      </c>
      <c r="BM182" s="147" t="s">
        <v>276</v>
      </c>
    </row>
    <row r="183" spans="2:65" s="1" customFormat="1" ht="19.5">
      <c r="B183" s="25"/>
      <c r="D183" s="149" t="s">
        <v>151</v>
      </c>
      <c r="F183" s="150" t="s">
        <v>277</v>
      </c>
      <c r="M183" s="25"/>
      <c r="N183" s="151"/>
      <c r="X183" s="51"/>
      <c r="AT183" s="13" t="s">
        <v>151</v>
      </c>
      <c r="AU183" s="13" t="s">
        <v>149</v>
      </c>
    </row>
    <row r="184" spans="2:65" s="1" customFormat="1" ht="21.75" customHeight="1">
      <c r="B184" s="134"/>
      <c r="C184" s="135" t="s">
        <v>278</v>
      </c>
      <c r="D184" s="135" t="s">
        <v>144</v>
      </c>
      <c r="E184" s="136" t="s">
        <v>279</v>
      </c>
      <c r="F184" s="137" t="s">
        <v>280</v>
      </c>
      <c r="G184" s="138" t="s">
        <v>147</v>
      </c>
      <c r="H184" s="139">
        <v>140.113</v>
      </c>
      <c r="I184" s="140">
        <v>0</v>
      </c>
      <c r="J184" s="140">
        <v>0</v>
      </c>
      <c r="K184" s="140">
        <f>ROUND(P184*H184,2)</f>
        <v>0</v>
      </c>
      <c r="L184" s="141"/>
      <c r="M184" s="25"/>
      <c r="N184" s="142" t="s">
        <v>1</v>
      </c>
      <c r="O184" s="143" t="s">
        <v>39</v>
      </c>
      <c r="P184" s="144">
        <f>I184+J184</f>
        <v>0</v>
      </c>
      <c r="Q184" s="144">
        <f>ROUND(I184*H184,2)</f>
        <v>0</v>
      </c>
      <c r="R184" s="144">
        <f>ROUND(J184*H184,2)</f>
        <v>0</v>
      </c>
      <c r="S184" s="145">
        <v>0.29399999999999998</v>
      </c>
      <c r="T184" s="145">
        <f>S184*H184</f>
        <v>41.193221999999999</v>
      </c>
      <c r="U184" s="145">
        <v>5.7600000000000004E-3</v>
      </c>
      <c r="V184" s="145">
        <f>U184*H184</f>
        <v>0.80705088000000003</v>
      </c>
      <c r="W184" s="145">
        <v>0</v>
      </c>
      <c r="X184" s="146">
        <f>W184*H184</f>
        <v>0</v>
      </c>
      <c r="AR184" s="147" t="s">
        <v>148</v>
      </c>
      <c r="AT184" s="147" t="s">
        <v>144</v>
      </c>
      <c r="AU184" s="147" t="s">
        <v>149</v>
      </c>
      <c r="AY184" s="13" t="s">
        <v>142</v>
      </c>
      <c r="BE184" s="148">
        <f>IF(O184="základná",K184,0)</f>
        <v>0</v>
      </c>
      <c r="BF184" s="148">
        <f>IF(O184="znížená",K184,0)</f>
        <v>0</v>
      </c>
      <c r="BG184" s="148">
        <f>IF(O184="zákl. prenesená",K184,0)</f>
        <v>0</v>
      </c>
      <c r="BH184" s="148">
        <f>IF(O184="zníž. prenesená",K184,0)</f>
        <v>0</v>
      </c>
      <c r="BI184" s="148">
        <f>IF(O184="nulová",K184,0)</f>
        <v>0</v>
      </c>
      <c r="BJ184" s="13" t="s">
        <v>149</v>
      </c>
      <c r="BK184" s="148">
        <f>ROUND(P184*H184,2)</f>
        <v>0</v>
      </c>
      <c r="BL184" s="13" t="s">
        <v>148</v>
      </c>
      <c r="BM184" s="147" t="s">
        <v>281</v>
      </c>
    </row>
    <row r="185" spans="2:65" s="1" customFormat="1" ht="19.5">
      <c r="B185" s="25"/>
      <c r="D185" s="149" t="s">
        <v>151</v>
      </c>
      <c r="F185" s="150" t="s">
        <v>257</v>
      </c>
      <c r="M185" s="25"/>
      <c r="N185" s="151"/>
      <c r="X185" s="51"/>
      <c r="AT185" s="13" t="s">
        <v>151</v>
      </c>
      <c r="AU185" s="13" t="s">
        <v>149</v>
      </c>
    </row>
    <row r="186" spans="2:65" s="1" customFormat="1" ht="24.2" customHeight="1">
      <c r="B186" s="134"/>
      <c r="C186" s="135" t="s">
        <v>282</v>
      </c>
      <c r="D186" s="135" t="s">
        <v>144</v>
      </c>
      <c r="E186" s="136" t="s">
        <v>283</v>
      </c>
      <c r="F186" s="137" t="s">
        <v>284</v>
      </c>
      <c r="G186" s="138" t="s">
        <v>155</v>
      </c>
      <c r="H186" s="139">
        <v>0.375</v>
      </c>
      <c r="I186" s="140">
        <v>0</v>
      </c>
      <c r="J186" s="140">
        <v>0</v>
      </c>
      <c r="K186" s="140">
        <f>ROUND(P186*H186,2)</f>
        <v>0</v>
      </c>
      <c r="L186" s="141"/>
      <c r="M186" s="25"/>
      <c r="N186" s="142" t="s">
        <v>1</v>
      </c>
      <c r="O186" s="143" t="s">
        <v>39</v>
      </c>
      <c r="P186" s="144">
        <f>I186+J186</f>
        <v>0</v>
      </c>
      <c r="Q186" s="144">
        <f>ROUND(I186*H186,2)</f>
        <v>0</v>
      </c>
      <c r="R186" s="144">
        <f>ROUND(J186*H186,2)</f>
        <v>0</v>
      </c>
      <c r="S186" s="145">
        <v>2.5715300000000001</v>
      </c>
      <c r="T186" s="145">
        <f>S186*H186</f>
        <v>0.96432375000000004</v>
      </c>
      <c r="U186" s="145">
        <v>2.235433</v>
      </c>
      <c r="V186" s="145">
        <f>U186*H186</f>
        <v>0.83828737499999995</v>
      </c>
      <c r="W186" s="145">
        <v>0</v>
      </c>
      <c r="X186" s="146">
        <f>W186*H186</f>
        <v>0</v>
      </c>
      <c r="AR186" s="147" t="s">
        <v>148</v>
      </c>
      <c r="AT186" s="147" t="s">
        <v>144</v>
      </c>
      <c r="AU186" s="147" t="s">
        <v>149</v>
      </c>
      <c r="AY186" s="13" t="s">
        <v>142</v>
      </c>
      <c r="BE186" s="148">
        <f>IF(O186="základná",K186,0)</f>
        <v>0</v>
      </c>
      <c r="BF186" s="148">
        <f>IF(O186="znížená",K186,0)</f>
        <v>0</v>
      </c>
      <c r="BG186" s="148">
        <f>IF(O186="zákl. prenesená",K186,0)</f>
        <v>0</v>
      </c>
      <c r="BH186" s="148">
        <f>IF(O186="zníž. prenesená",K186,0)</f>
        <v>0</v>
      </c>
      <c r="BI186" s="148">
        <f>IF(O186="nulová",K186,0)</f>
        <v>0</v>
      </c>
      <c r="BJ186" s="13" t="s">
        <v>149</v>
      </c>
      <c r="BK186" s="148">
        <f>ROUND(P186*H186,2)</f>
        <v>0</v>
      </c>
      <c r="BL186" s="13" t="s">
        <v>148</v>
      </c>
      <c r="BM186" s="147" t="s">
        <v>285</v>
      </c>
    </row>
    <row r="187" spans="2:65" s="1" customFormat="1" ht="19.5">
      <c r="B187" s="25"/>
      <c r="D187" s="149" t="s">
        <v>151</v>
      </c>
      <c r="F187" s="150" t="s">
        <v>191</v>
      </c>
      <c r="M187" s="25"/>
      <c r="N187" s="151"/>
      <c r="X187" s="51"/>
      <c r="AT187" s="13" t="s">
        <v>151</v>
      </c>
      <c r="AU187" s="13" t="s">
        <v>149</v>
      </c>
    </row>
    <row r="188" spans="2:65" s="1" customFormat="1" ht="24.2" customHeight="1">
      <c r="B188" s="134"/>
      <c r="C188" s="135" t="s">
        <v>286</v>
      </c>
      <c r="D188" s="135" t="s">
        <v>144</v>
      </c>
      <c r="E188" s="136" t="s">
        <v>287</v>
      </c>
      <c r="F188" s="137" t="s">
        <v>288</v>
      </c>
      <c r="G188" s="138" t="s">
        <v>155</v>
      </c>
      <c r="H188" s="139">
        <v>3.4279999999999999</v>
      </c>
      <c r="I188" s="140">
        <v>0</v>
      </c>
      <c r="J188" s="140">
        <v>0</v>
      </c>
      <c r="K188" s="140">
        <f>ROUND(P188*H188,2)</f>
        <v>0</v>
      </c>
      <c r="L188" s="141"/>
      <c r="M188" s="25"/>
      <c r="N188" s="142" t="s">
        <v>1</v>
      </c>
      <c r="O188" s="143" t="s">
        <v>39</v>
      </c>
      <c r="P188" s="144">
        <f>I188+J188</f>
        <v>0</v>
      </c>
      <c r="Q188" s="144">
        <f>ROUND(I188*H188,2)</f>
        <v>0</v>
      </c>
      <c r="R188" s="144">
        <f>ROUND(J188*H188,2)</f>
        <v>0</v>
      </c>
      <c r="S188" s="145">
        <v>2.5718299999999998</v>
      </c>
      <c r="T188" s="145">
        <f>S188*H188</f>
        <v>8.816233239999999</v>
      </c>
      <c r="U188" s="145">
        <v>2.2404829999999998</v>
      </c>
      <c r="V188" s="145">
        <f>U188*H188</f>
        <v>7.6803757239999992</v>
      </c>
      <c r="W188" s="145">
        <v>0</v>
      </c>
      <c r="X188" s="146">
        <f>W188*H188</f>
        <v>0</v>
      </c>
      <c r="AR188" s="147" t="s">
        <v>148</v>
      </c>
      <c r="AT188" s="147" t="s">
        <v>144</v>
      </c>
      <c r="AU188" s="147" t="s">
        <v>149</v>
      </c>
      <c r="AY188" s="13" t="s">
        <v>142</v>
      </c>
      <c r="BE188" s="148">
        <f>IF(O188="základná",K188,0)</f>
        <v>0</v>
      </c>
      <c r="BF188" s="148">
        <f>IF(O188="znížená",K188,0)</f>
        <v>0</v>
      </c>
      <c r="BG188" s="148">
        <f>IF(O188="zákl. prenesená",K188,0)</f>
        <v>0</v>
      </c>
      <c r="BH188" s="148">
        <f>IF(O188="zníž. prenesená",K188,0)</f>
        <v>0</v>
      </c>
      <c r="BI188" s="148">
        <f>IF(O188="nulová",K188,0)</f>
        <v>0</v>
      </c>
      <c r="BJ188" s="13" t="s">
        <v>149</v>
      </c>
      <c r="BK188" s="148">
        <f>ROUND(P188*H188,2)</f>
        <v>0</v>
      </c>
      <c r="BL188" s="13" t="s">
        <v>148</v>
      </c>
      <c r="BM188" s="147" t="s">
        <v>289</v>
      </c>
    </row>
    <row r="189" spans="2:65" s="1" customFormat="1" ht="19.5">
      <c r="B189" s="25"/>
      <c r="D189" s="149" t="s">
        <v>151</v>
      </c>
      <c r="F189" s="150" t="s">
        <v>290</v>
      </c>
      <c r="M189" s="25"/>
      <c r="N189" s="151"/>
      <c r="X189" s="51"/>
      <c r="AT189" s="13" t="s">
        <v>151</v>
      </c>
      <c r="AU189" s="13" t="s">
        <v>149</v>
      </c>
    </row>
    <row r="190" spans="2:65" s="1" customFormat="1" ht="33" customHeight="1">
      <c r="B190" s="134"/>
      <c r="C190" s="135" t="s">
        <v>291</v>
      </c>
      <c r="D190" s="135" t="s">
        <v>144</v>
      </c>
      <c r="E190" s="136" t="s">
        <v>292</v>
      </c>
      <c r="F190" s="137" t="s">
        <v>293</v>
      </c>
      <c r="G190" s="138" t="s">
        <v>147</v>
      </c>
      <c r="H190" s="139">
        <v>3.4279999999999999</v>
      </c>
      <c r="I190" s="140">
        <v>0</v>
      </c>
      <c r="J190" s="140">
        <v>0</v>
      </c>
      <c r="K190" s="140">
        <f>ROUND(P190*H190,2)</f>
        <v>0</v>
      </c>
      <c r="L190" s="141"/>
      <c r="M190" s="25"/>
      <c r="N190" s="142" t="s">
        <v>1</v>
      </c>
      <c r="O190" s="143" t="s">
        <v>39</v>
      </c>
      <c r="P190" s="144">
        <f>I190+J190</f>
        <v>0</v>
      </c>
      <c r="Q190" s="144">
        <f>ROUND(I190*H190,2)</f>
        <v>0</v>
      </c>
      <c r="R190" s="144">
        <f>ROUND(J190*H190,2)</f>
        <v>0</v>
      </c>
      <c r="S190" s="145">
        <v>0.30246000000000001</v>
      </c>
      <c r="T190" s="145">
        <f>S190*H190</f>
        <v>1.03683288</v>
      </c>
      <c r="U190" s="145">
        <v>0.24407214999999999</v>
      </c>
      <c r="V190" s="145">
        <f>U190*H190</f>
        <v>0.83667933019999996</v>
      </c>
      <c r="W190" s="145">
        <v>0</v>
      </c>
      <c r="X190" s="146">
        <f>W190*H190</f>
        <v>0</v>
      </c>
      <c r="AR190" s="147" t="s">
        <v>148</v>
      </c>
      <c r="AT190" s="147" t="s">
        <v>144</v>
      </c>
      <c r="AU190" s="147" t="s">
        <v>149</v>
      </c>
      <c r="AY190" s="13" t="s">
        <v>142</v>
      </c>
      <c r="BE190" s="148">
        <f>IF(O190="základná",K190,0)</f>
        <v>0</v>
      </c>
      <c r="BF190" s="148">
        <f>IF(O190="znížená",K190,0)</f>
        <v>0</v>
      </c>
      <c r="BG190" s="148">
        <f>IF(O190="zákl. prenesená",K190,0)</f>
        <v>0</v>
      </c>
      <c r="BH190" s="148">
        <f>IF(O190="zníž. prenesená",K190,0)</f>
        <v>0</v>
      </c>
      <c r="BI190" s="148">
        <f>IF(O190="nulová",K190,0)</f>
        <v>0</v>
      </c>
      <c r="BJ190" s="13" t="s">
        <v>149</v>
      </c>
      <c r="BK190" s="148">
        <f>ROUND(P190*H190,2)</f>
        <v>0</v>
      </c>
      <c r="BL190" s="13" t="s">
        <v>148</v>
      </c>
      <c r="BM190" s="147" t="s">
        <v>294</v>
      </c>
    </row>
    <row r="191" spans="2:65" s="1" customFormat="1" ht="19.5">
      <c r="B191" s="25"/>
      <c r="D191" s="149" t="s">
        <v>151</v>
      </c>
      <c r="F191" s="150" t="s">
        <v>295</v>
      </c>
      <c r="M191" s="25"/>
      <c r="N191" s="151"/>
      <c r="X191" s="51"/>
      <c r="AT191" s="13" t="s">
        <v>151</v>
      </c>
      <c r="AU191" s="13" t="s">
        <v>149</v>
      </c>
    </row>
    <row r="192" spans="2:65" s="1" customFormat="1" ht="21.75" customHeight="1">
      <c r="B192" s="134"/>
      <c r="C192" s="135" t="s">
        <v>296</v>
      </c>
      <c r="D192" s="135" t="s">
        <v>144</v>
      </c>
      <c r="E192" s="136" t="s">
        <v>297</v>
      </c>
      <c r="F192" s="137" t="s">
        <v>298</v>
      </c>
      <c r="G192" s="138" t="s">
        <v>147</v>
      </c>
      <c r="H192" s="139">
        <v>2.5</v>
      </c>
      <c r="I192" s="140">
        <v>0</v>
      </c>
      <c r="J192" s="140">
        <v>0</v>
      </c>
      <c r="K192" s="140">
        <f>ROUND(P192*H192,2)</f>
        <v>0</v>
      </c>
      <c r="L192" s="141"/>
      <c r="M192" s="25"/>
      <c r="N192" s="142" t="s">
        <v>1</v>
      </c>
      <c r="O192" s="143" t="s">
        <v>39</v>
      </c>
      <c r="P192" s="144">
        <f>I192+J192</f>
        <v>0</v>
      </c>
      <c r="Q192" s="144">
        <f>ROUND(I192*H192,2)</f>
        <v>0</v>
      </c>
      <c r="R192" s="144">
        <f>ROUND(J192*H192,2)</f>
        <v>0</v>
      </c>
      <c r="S192" s="145">
        <v>0.40799999999999997</v>
      </c>
      <c r="T192" s="145">
        <f>S192*H192</f>
        <v>1.02</v>
      </c>
      <c r="U192" s="145">
        <v>7.8600000000000007E-3</v>
      </c>
      <c r="V192" s="145">
        <f>U192*H192</f>
        <v>1.9650000000000001E-2</v>
      </c>
      <c r="W192" s="145">
        <v>0</v>
      </c>
      <c r="X192" s="146">
        <f>W192*H192</f>
        <v>0</v>
      </c>
      <c r="AR192" s="147" t="s">
        <v>148</v>
      </c>
      <c r="AT192" s="147" t="s">
        <v>144</v>
      </c>
      <c r="AU192" s="147" t="s">
        <v>149</v>
      </c>
      <c r="AY192" s="13" t="s">
        <v>142</v>
      </c>
      <c r="BE192" s="148">
        <f>IF(O192="základná",K192,0)</f>
        <v>0</v>
      </c>
      <c r="BF192" s="148">
        <f>IF(O192="znížená",K192,0)</f>
        <v>0</v>
      </c>
      <c r="BG192" s="148">
        <f>IF(O192="zákl. prenesená",K192,0)</f>
        <v>0</v>
      </c>
      <c r="BH192" s="148">
        <f>IF(O192="zníž. prenesená",K192,0)</f>
        <v>0</v>
      </c>
      <c r="BI192" s="148">
        <f>IF(O192="nulová",K192,0)</f>
        <v>0</v>
      </c>
      <c r="BJ192" s="13" t="s">
        <v>149</v>
      </c>
      <c r="BK192" s="148">
        <f>ROUND(P192*H192,2)</f>
        <v>0</v>
      </c>
      <c r="BL192" s="13" t="s">
        <v>148</v>
      </c>
      <c r="BM192" s="147" t="s">
        <v>299</v>
      </c>
    </row>
    <row r="193" spans="2:65" s="1" customFormat="1" ht="19.5">
      <c r="B193" s="25"/>
      <c r="D193" s="149" t="s">
        <v>151</v>
      </c>
      <c r="F193" s="150" t="s">
        <v>300</v>
      </c>
      <c r="M193" s="25"/>
      <c r="N193" s="151"/>
      <c r="X193" s="51"/>
      <c r="AT193" s="13" t="s">
        <v>151</v>
      </c>
      <c r="AU193" s="13" t="s">
        <v>149</v>
      </c>
    </row>
    <row r="194" spans="2:65" s="1" customFormat="1" ht="21.75" customHeight="1">
      <c r="B194" s="134"/>
      <c r="C194" s="135" t="s">
        <v>301</v>
      </c>
      <c r="D194" s="135" t="s">
        <v>144</v>
      </c>
      <c r="E194" s="136" t="s">
        <v>302</v>
      </c>
      <c r="F194" s="137" t="s">
        <v>303</v>
      </c>
      <c r="G194" s="138" t="s">
        <v>147</v>
      </c>
      <c r="H194" s="139">
        <v>2.5</v>
      </c>
      <c r="I194" s="140"/>
      <c r="J194" s="140">
        <v>0</v>
      </c>
      <c r="K194" s="140">
        <f>ROUND(P194*H194,2)</f>
        <v>0</v>
      </c>
      <c r="L194" s="141"/>
      <c r="M194" s="25"/>
      <c r="N194" s="142" t="s">
        <v>1</v>
      </c>
      <c r="O194" s="143" t="s">
        <v>39</v>
      </c>
      <c r="P194" s="144">
        <f>I194+J194</f>
        <v>0</v>
      </c>
      <c r="Q194" s="144">
        <f>ROUND(I194*H194,2)</f>
        <v>0</v>
      </c>
      <c r="R194" s="144">
        <f>ROUND(J194*H194,2)</f>
        <v>0</v>
      </c>
      <c r="S194" s="145">
        <v>0.248</v>
      </c>
      <c r="T194" s="145">
        <f>S194*H194</f>
        <v>0.62</v>
      </c>
      <c r="U194" s="145">
        <v>0</v>
      </c>
      <c r="V194" s="145">
        <f>U194*H194</f>
        <v>0</v>
      </c>
      <c r="W194" s="145">
        <v>0</v>
      </c>
      <c r="X194" s="146">
        <f>W194*H194</f>
        <v>0</v>
      </c>
      <c r="AR194" s="147" t="s">
        <v>148</v>
      </c>
      <c r="AT194" s="147" t="s">
        <v>144</v>
      </c>
      <c r="AU194" s="147" t="s">
        <v>149</v>
      </c>
      <c r="AY194" s="13" t="s">
        <v>142</v>
      </c>
      <c r="BE194" s="148">
        <f>IF(O194="základná",K194,0)</f>
        <v>0</v>
      </c>
      <c r="BF194" s="148">
        <f>IF(O194="znížená",K194,0)</f>
        <v>0</v>
      </c>
      <c r="BG194" s="148">
        <f>IF(O194="zákl. prenesená",K194,0)</f>
        <v>0</v>
      </c>
      <c r="BH194" s="148">
        <f>IF(O194="zníž. prenesená",K194,0)</f>
        <v>0</v>
      </c>
      <c r="BI194" s="148">
        <f>IF(O194="nulová",K194,0)</f>
        <v>0</v>
      </c>
      <c r="BJ194" s="13" t="s">
        <v>149</v>
      </c>
      <c r="BK194" s="148">
        <f>ROUND(P194*H194,2)</f>
        <v>0</v>
      </c>
      <c r="BL194" s="13" t="s">
        <v>148</v>
      </c>
      <c r="BM194" s="147" t="s">
        <v>304</v>
      </c>
    </row>
    <row r="195" spans="2:65" s="1" customFormat="1" ht="37.9" customHeight="1">
      <c r="B195" s="134"/>
      <c r="C195" s="135" t="s">
        <v>305</v>
      </c>
      <c r="D195" s="135" t="s">
        <v>144</v>
      </c>
      <c r="E195" s="136" t="s">
        <v>306</v>
      </c>
      <c r="F195" s="137" t="s">
        <v>307</v>
      </c>
      <c r="G195" s="138" t="s">
        <v>147</v>
      </c>
      <c r="H195" s="139">
        <v>34.28</v>
      </c>
      <c r="I195" s="140">
        <v>0</v>
      </c>
      <c r="J195" s="140">
        <v>0</v>
      </c>
      <c r="K195" s="140">
        <f>ROUND(P195*H195,2)</f>
        <v>0</v>
      </c>
      <c r="L195" s="141"/>
      <c r="M195" s="25"/>
      <c r="N195" s="142" t="s">
        <v>1</v>
      </c>
      <c r="O195" s="143" t="s">
        <v>39</v>
      </c>
      <c r="P195" s="144">
        <f>I195+J195</f>
        <v>0</v>
      </c>
      <c r="Q195" s="144">
        <f>ROUND(I195*H195,2)</f>
        <v>0</v>
      </c>
      <c r="R195" s="144">
        <f>ROUND(J195*H195,2)</f>
        <v>0</v>
      </c>
      <c r="S195" s="145">
        <v>4.1000000000000002E-2</v>
      </c>
      <c r="T195" s="145">
        <f>S195*H195</f>
        <v>1.4054800000000001</v>
      </c>
      <c r="U195" s="145">
        <v>3.5200000000000001E-3</v>
      </c>
      <c r="V195" s="145">
        <f>U195*H195</f>
        <v>0.12066560000000001</v>
      </c>
      <c r="W195" s="145">
        <v>0</v>
      </c>
      <c r="X195" s="146">
        <f>W195*H195</f>
        <v>0</v>
      </c>
      <c r="AR195" s="147" t="s">
        <v>148</v>
      </c>
      <c r="AT195" s="147" t="s">
        <v>144</v>
      </c>
      <c r="AU195" s="147" t="s">
        <v>149</v>
      </c>
      <c r="AY195" s="13" t="s">
        <v>142</v>
      </c>
      <c r="BE195" s="148">
        <f>IF(O195="základná",K195,0)</f>
        <v>0</v>
      </c>
      <c r="BF195" s="148">
        <f>IF(O195="znížená",K195,0)</f>
        <v>0</v>
      </c>
      <c r="BG195" s="148">
        <f>IF(O195="zákl. prenesená",K195,0)</f>
        <v>0</v>
      </c>
      <c r="BH195" s="148">
        <f>IF(O195="zníž. prenesená",K195,0)</f>
        <v>0</v>
      </c>
      <c r="BI195" s="148">
        <f>IF(O195="nulová",K195,0)</f>
        <v>0</v>
      </c>
      <c r="BJ195" s="13" t="s">
        <v>149</v>
      </c>
      <c r="BK195" s="148">
        <f>ROUND(P195*H195,2)</f>
        <v>0</v>
      </c>
      <c r="BL195" s="13" t="s">
        <v>148</v>
      </c>
      <c r="BM195" s="147" t="s">
        <v>308</v>
      </c>
    </row>
    <row r="196" spans="2:65" s="1" customFormat="1" ht="24.2" customHeight="1">
      <c r="B196" s="134"/>
      <c r="C196" s="135" t="s">
        <v>309</v>
      </c>
      <c r="D196" s="135" t="s">
        <v>144</v>
      </c>
      <c r="E196" s="136" t="s">
        <v>310</v>
      </c>
      <c r="F196" s="137" t="s">
        <v>311</v>
      </c>
      <c r="G196" s="138" t="s">
        <v>147</v>
      </c>
      <c r="H196" s="139">
        <v>148.6</v>
      </c>
      <c r="I196" s="140"/>
      <c r="J196" s="140">
        <v>0</v>
      </c>
      <c r="K196" s="140">
        <f>ROUND(P196*H196,2)</f>
        <v>0</v>
      </c>
      <c r="L196" s="141"/>
      <c r="M196" s="25"/>
      <c r="N196" s="142" t="s">
        <v>1</v>
      </c>
      <c r="O196" s="143" t="s">
        <v>39</v>
      </c>
      <c r="P196" s="144">
        <f>I196+J196</f>
        <v>0</v>
      </c>
      <c r="Q196" s="144">
        <f>ROUND(I196*H196,2)</f>
        <v>0</v>
      </c>
      <c r="R196" s="144">
        <f>ROUND(J196*H196,2)</f>
        <v>0</v>
      </c>
      <c r="S196" s="145">
        <v>3.5009999999999999E-2</v>
      </c>
      <c r="T196" s="145">
        <f>S196*H196</f>
        <v>5.2024859999999995</v>
      </c>
      <c r="U196" s="145">
        <v>0</v>
      </c>
      <c r="V196" s="145">
        <f>U196*H196</f>
        <v>0</v>
      </c>
      <c r="W196" s="145">
        <v>0</v>
      </c>
      <c r="X196" s="146">
        <f>W196*H196</f>
        <v>0</v>
      </c>
      <c r="AR196" s="147" t="s">
        <v>148</v>
      </c>
      <c r="AT196" s="147" t="s">
        <v>144</v>
      </c>
      <c r="AU196" s="147" t="s">
        <v>149</v>
      </c>
      <c r="AY196" s="13" t="s">
        <v>142</v>
      </c>
      <c r="BE196" s="148">
        <f>IF(O196="základná",K196,0)</f>
        <v>0</v>
      </c>
      <c r="BF196" s="148">
        <f>IF(O196="znížená",K196,0)</f>
        <v>0</v>
      </c>
      <c r="BG196" s="148">
        <f>IF(O196="zákl. prenesená",K196,0)</f>
        <v>0</v>
      </c>
      <c r="BH196" s="148">
        <f>IF(O196="zníž. prenesená",K196,0)</f>
        <v>0</v>
      </c>
      <c r="BI196" s="148">
        <f>IF(O196="nulová",K196,0)</f>
        <v>0</v>
      </c>
      <c r="BJ196" s="13" t="s">
        <v>149</v>
      </c>
      <c r="BK196" s="148">
        <f>ROUND(P196*H196,2)</f>
        <v>0</v>
      </c>
      <c r="BL196" s="13" t="s">
        <v>148</v>
      </c>
      <c r="BM196" s="147" t="s">
        <v>312</v>
      </c>
    </row>
    <row r="197" spans="2:65" s="1" customFormat="1" ht="29.25">
      <c r="B197" s="25"/>
      <c r="D197" s="149" t="s">
        <v>151</v>
      </c>
      <c r="F197" s="150" t="s">
        <v>313</v>
      </c>
      <c r="M197" s="25"/>
      <c r="N197" s="151"/>
      <c r="X197" s="51"/>
      <c r="AT197" s="13" t="s">
        <v>151</v>
      </c>
      <c r="AU197" s="13" t="s">
        <v>149</v>
      </c>
    </row>
    <row r="198" spans="2:65" s="1" customFormat="1" ht="24.2" customHeight="1">
      <c r="B198" s="134"/>
      <c r="C198" s="152" t="s">
        <v>314</v>
      </c>
      <c r="D198" s="152" t="s">
        <v>172</v>
      </c>
      <c r="E198" s="153" t="s">
        <v>315</v>
      </c>
      <c r="F198" s="154" t="s">
        <v>316</v>
      </c>
      <c r="G198" s="155" t="s">
        <v>317</v>
      </c>
      <c r="H198" s="156">
        <v>237.76</v>
      </c>
      <c r="I198" s="157">
        <v>0</v>
      </c>
      <c r="J198" s="158"/>
      <c r="K198" s="157">
        <f>ROUND(P198*H198,2)</f>
        <v>0</v>
      </c>
      <c r="L198" s="158"/>
      <c r="M198" s="159"/>
      <c r="N198" s="160" t="s">
        <v>1</v>
      </c>
      <c r="O198" s="143" t="s">
        <v>39</v>
      </c>
      <c r="P198" s="144">
        <f>I198+J198</f>
        <v>0</v>
      </c>
      <c r="Q198" s="144">
        <f>ROUND(I198*H198,2)</f>
        <v>0</v>
      </c>
      <c r="R198" s="144">
        <f>ROUND(J198*H198,2)</f>
        <v>0</v>
      </c>
      <c r="S198" s="145">
        <v>0</v>
      </c>
      <c r="T198" s="145">
        <f>S198*H198</f>
        <v>0</v>
      </c>
      <c r="U198" s="145">
        <v>1E-3</v>
      </c>
      <c r="V198" s="145">
        <f>U198*H198</f>
        <v>0.23776</v>
      </c>
      <c r="W198" s="145">
        <v>0</v>
      </c>
      <c r="X198" s="146">
        <f>W198*H198</f>
        <v>0</v>
      </c>
      <c r="AR198" s="147" t="s">
        <v>176</v>
      </c>
      <c r="AT198" s="147" t="s">
        <v>172</v>
      </c>
      <c r="AU198" s="147" t="s">
        <v>149</v>
      </c>
      <c r="AY198" s="13" t="s">
        <v>142</v>
      </c>
      <c r="BE198" s="148">
        <f>IF(O198="základná",K198,0)</f>
        <v>0</v>
      </c>
      <c r="BF198" s="148">
        <f>IF(O198="znížená",K198,0)</f>
        <v>0</v>
      </c>
      <c r="BG198" s="148">
        <f>IF(O198="zákl. prenesená",K198,0)</f>
        <v>0</v>
      </c>
      <c r="BH198" s="148">
        <f>IF(O198="zníž. prenesená",K198,0)</f>
        <v>0</v>
      </c>
      <c r="BI198" s="148">
        <f>IF(O198="nulová",K198,0)</f>
        <v>0</v>
      </c>
      <c r="BJ198" s="13" t="s">
        <v>149</v>
      </c>
      <c r="BK198" s="148">
        <f>ROUND(P198*H198,2)</f>
        <v>0</v>
      </c>
      <c r="BL198" s="13" t="s">
        <v>148</v>
      </c>
      <c r="BM198" s="147" t="s">
        <v>318</v>
      </c>
    </row>
    <row r="199" spans="2:65" s="1" customFormat="1" ht="19.5">
      <c r="B199" s="25"/>
      <c r="D199" s="149" t="s">
        <v>151</v>
      </c>
      <c r="F199" s="150" t="s">
        <v>319</v>
      </c>
      <c r="M199" s="25"/>
      <c r="N199" s="151"/>
      <c r="X199" s="51"/>
      <c r="AT199" s="13" t="s">
        <v>151</v>
      </c>
      <c r="AU199" s="13" t="s">
        <v>149</v>
      </c>
    </row>
    <row r="200" spans="2:65" s="1" customFormat="1" ht="21.75" customHeight="1">
      <c r="B200" s="134"/>
      <c r="C200" s="135" t="s">
        <v>320</v>
      </c>
      <c r="D200" s="135" t="s">
        <v>144</v>
      </c>
      <c r="E200" s="136" t="s">
        <v>321</v>
      </c>
      <c r="F200" s="137" t="s">
        <v>322</v>
      </c>
      <c r="G200" s="138" t="s">
        <v>147</v>
      </c>
      <c r="H200" s="139">
        <v>148.6</v>
      </c>
      <c r="I200" s="140">
        <v>0</v>
      </c>
      <c r="J200" s="140">
        <v>0</v>
      </c>
      <c r="K200" s="140">
        <f>ROUND(P200*H200,2)</f>
        <v>0</v>
      </c>
      <c r="L200" s="141"/>
      <c r="M200" s="25"/>
      <c r="N200" s="142" t="s">
        <v>1</v>
      </c>
      <c r="O200" s="143" t="s">
        <v>39</v>
      </c>
      <c r="P200" s="144">
        <f>I200+J200</f>
        <v>0</v>
      </c>
      <c r="Q200" s="144">
        <f>ROUND(I200*H200,2)</f>
        <v>0</v>
      </c>
      <c r="R200" s="144">
        <f>ROUND(J200*H200,2)</f>
        <v>0</v>
      </c>
      <c r="S200" s="145">
        <v>0.45700000000000002</v>
      </c>
      <c r="T200" s="145">
        <f>S200*H200</f>
        <v>67.910200000000003</v>
      </c>
      <c r="U200" s="145">
        <v>6.1800000000000001E-2</v>
      </c>
      <c r="V200" s="145">
        <f>U200*H200</f>
        <v>9.1834799999999994</v>
      </c>
      <c r="W200" s="145">
        <v>0</v>
      </c>
      <c r="X200" s="146">
        <f>W200*H200</f>
        <v>0</v>
      </c>
      <c r="AR200" s="147" t="s">
        <v>148</v>
      </c>
      <c r="AT200" s="147" t="s">
        <v>144</v>
      </c>
      <c r="AU200" s="147" t="s">
        <v>149</v>
      </c>
      <c r="AY200" s="13" t="s">
        <v>142</v>
      </c>
      <c r="BE200" s="148">
        <f>IF(O200="základná",K200,0)</f>
        <v>0</v>
      </c>
      <c r="BF200" s="148">
        <f>IF(O200="znížená",K200,0)</f>
        <v>0</v>
      </c>
      <c r="BG200" s="148">
        <f>IF(O200="zákl. prenesená",K200,0)</f>
        <v>0</v>
      </c>
      <c r="BH200" s="148">
        <f>IF(O200="zníž. prenesená",K200,0)</f>
        <v>0</v>
      </c>
      <c r="BI200" s="148">
        <f>IF(O200="nulová",K200,0)</f>
        <v>0</v>
      </c>
      <c r="BJ200" s="13" t="s">
        <v>149</v>
      </c>
      <c r="BK200" s="148">
        <f>ROUND(P200*H200,2)</f>
        <v>0</v>
      </c>
      <c r="BL200" s="13" t="s">
        <v>148</v>
      </c>
      <c r="BM200" s="147" t="s">
        <v>323</v>
      </c>
    </row>
    <row r="201" spans="2:65" s="1" customFormat="1" ht="19.5">
      <c r="B201" s="25"/>
      <c r="D201" s="149" t="s">
        <v>151</v>
      </c>
      <c r="F201" s="150" t="s">
        <v>324</v>
      </c>
      <c r="M201" s="25"/>
      <c r="N201" s="151"/>
      <c r="X201" s="51"/>
      <c r="AT201" s="13" t="s">
        <v>151</v>
      </c>
      <c r="AU201" s="13" t="s">
        <v>149</v>
      </c>
    </row>
    <row r="202" spans="2:65" s="1" customFormat="1" ht="24.2" customHeight="1">
      <c r="B202" s="134"/>
      <c r="C202" s="135" t="s">
        <v>325</v>
      </c>
      <c r="D202" s="135" t="s">
        <v>144</v>
      </c>
      <c r="E202" s="136" t="s">
        <v>326</v>
      </c>
      <c r="F202" s="137" t="s">
        <v>311</v>
      </c>
      <c r="G202" s="138" t="s">
        <v>147</v>
      </c>
      <c r="H202" s="139">
        <v>27.82</v>
      </c>
      <c r="I202" s="140"/>
      <c r="J202" s="140">
        <v>0</v>
      </c>
      <c r="K202" s="140">
        <f>ROUND(P202*H202,2)</f>
        <v>0</v>
      </c>
      <c r="L202" s="141"/>
      <c r="M202" s="25"/>
      <c r="N202" s="142" t="s">
        <v>1</v>
      </c>
      <c r="O202" s="143" t="s">
        <v>39</v>
      </c>
      <c r="P202" s="144">
        <f>I202+J202</f>
        <v>0</v>
      </c>
      <c r="Q202" s="144">
        <f>ROUND(I202*H202,2)</f>
        <v>0</v>
      </c>
      <c r="R202" s="144">
        <f>ROUND(J202*H202,2)</f>
        <v>0</v>
      </c>
      <c r="S202" s="145">
        <v>3.5000000000000003E-2</v>
      </c>
      <c r="T202" s="145">
        <f>S202*H202</f>
        <v>0.97370000000000012</v>
      </c>
      <c r="U202" s="145">
        <v>0</v>
      </c>
      <c r="V202" s="145">
        <f>U202*H202</f>
        <v>0</v>
      </c>
      <c r="W202" s="145">
        <v>0</v>
      </c>
      <c r="X202" s="146">
        <f>W202*H202</f>
        <v>0</v>
      </c>
      <c r="AR202" s="147" t="s">
        <v>148</v>
      </c>
      <c r="AT202" s="147" t="s">
        <v>144</v>
      </c>
      <c r="AU202" s="147" t="s">
        <v>149</v>
      </c>
      <c r="AY202" s="13" t="s">
        <v>142</v>
      </c>
      <c r="BE202" s="148">
        <f>IF(O202="základná",K202,0)</f>
        <v>0</v>
      </c>
      <c r="BF202" s="148">
        <f>IF(O202="znížená",K202,0)</f>
        <v>0</v>
      </c>
      <c r="BG202" s="148">
        <f>IF(O202="zákl. prenesená",K202,0)</f>
        <v>0</v>
      </c>
      <c r="BH202" s="148">
        <f>IF(O202="zníž. prenesená",K202,0)</f>
        <v>0</v>
      </c>
      <c r="BI202" s="148">
        <f>IF(O202="nulová",K202,0)</f>
        <v>0</v>
      </c>
      <c r="BJ202" s="13" t="s">
        <v>149</v>
      </c>
      <c r="BK202" s="148">
        <f>ROUND(P202*H202,2)</f>
        <v>0</v>
      </c>
      <c r="BL202" s="13" t="s">
        <v>148</v>
      </c>
      <c r="BM202" s="147" t="s">
        <v>327</v>
      </c>
    </row>
    <row r="203" spans="2:65" s="1" customFormat="1" ht="29.25">
      <c r="B203" s="25"/>
      <c r="D203" s="149" t="s">
        <v>151</v>
      </c>
      <c r="F203" s="150" t="s">
        <v>328</v>
      </c>
      <c r="M203" s="25"/>
      <c r="N203" s="151"/>
      <c r="X203" s="51"/>
      <c r="AT203" s="13" t="s">
        <v>151</v>
      </c>
      <c r="AU203" s="13" t="s">
        <v>149</v>
      </c>
    </row>
    <row r="204" spans="2:65" s="1" customFormat="1" ht="24.2" customHeight="1">
      <c r="B204" s="134"/>
      <c r="C204" s="135" t="s">
        <v>329</v>
      </c>
      <c r="D204" s="135" t="s">
        <v>144</v>
      </c>
      <c r="E204" s="136" t="s">
        <v>330</v>
      </c>
      <c r="F204" s="137" t="s">
        <v>331</v>
      </c>
      <c r="G204" s="138" t="s">
        <v>147</v>
      </c>
      <c r="H204" s="139">
        <v>27.82</v>
      </c>
      <c r="I204" s="140">
        <v>0</v>
      </c>
      <c r="J204" s="140">
        <v>0</v>
      </c>
      <c r="K204" s="140">
        <f>ROUND(P204*H204,2)</f>
        <v>0</v>
      </c>
      <c r="L204" s="141"/>
      <c r="M204" s="25"/>
      <c r="N204" s="142" t="s">
        <v>1</v>
      </c>
      <c r="O204" s="143" t="s">
        <v>39</v>
      </c>
      <c r="P204" s="144">
        <f>I204+J204</f>
        <v>0</v>
      </c>
      <c r="Q204" s="144">
        <f>ROUND(I204*H204,2)</f>
        <v>0</v>
      </c>
      <c r="R204" s="144">
        <f>ROUND(J204*H204,2)</f>
        <v>0</v>
      </c>
      <c r="S204" s="145">
        <v>0.23</v>
      </c>
      <c r="T204" s="145">
        <f>S204*H204</f>
        <v>6.3986000000000001</v>
      </c>
      <c r="U204" s="145">
        <v>1.6320000000000001E-2</v>
      </c>
      <c r="V204" s="145">
        <f>U204*H204</f>
        <v>0.45402240000000005</v>
      </c>
      <c r="W204" s="145">
        <v>0</v>
      </c>
      <c r="X204" s="146">
        <f>W204*H204</f>
        <v>0</v>
      </c>
      <c r="AR204" s="147" t="s">
        <v>148</v>
      </c>
      <c r="AT204" s="147" t="s">
        <v>144</v>
      </c>
      <c r="AU204" s="147" t="s">
        <v>149</v>
      </c>
      <c r="AY204" s="13" t="s">
        <v>142</v>
      </c>
      <c r="BE204" s="148">
        <f>IF(O204="základná",K204,0)</f>
        <v>0</v>
      </c>
      <c r="BF204" s="148">
        <f>IF(O204="znížená",K204,0)</f>
        <v>0</v>
      </c>
      <c r="BG204" s="148">
        <f>IF(O204="zákl. prenesená",K204,0)</f>
        <v>0</v>
      </c>
      <c r="BH204" s="148">
        <f>IF(O204="zníž. prenesená",K204,0)</f>
        <v>0</v>
      </c>
      <c r="BI204" s="148">
        <f>IF(O204="nulová",K204,0)</f>
        <v>0</v>
      </c>
      <c r="BJ204" s="13" t="s">
        <v>149</v>
      </c>
      <c r="BK204" s="148">
        <f>ROUND(P204*H204,2)</f>
        <v>0</v>
      </c>
      <c r="BL204" s="13" t="s">
        <v>148</v>
      </c>
      <c r="BM204" s="147" t="s">
        <v>332</v>
      </c>
    </row>
    <row r="205" spans="2:65" s="1" customFormat="1" ht="29.25">
      <c r="B205" s="25"/>
      <c r="D205" s="149" t="s">
        <v>151</v>
      </c>
      <c r="F205" s="150" t="s">
        <v>333</v>
      </c>
      <c r="M205" s="25"/>
      <c r="N205" s="151"/>
      <c r="X205" s="51"/>
      <c r="AT205" s="13" t="s">
        <v>151</v>
      </c>
      <c r="AU205" s="13" t="s">
        <v>149</v>
      </c>
    </row>
    <row r="206" spans="2:65" s="1" customFormat="1" ht="33" customHeight="1">
      <c r="B206" s="134"/>
      <c r="C206" s="135" t="s">
        <v>334</v>
      </c>
      <c r="D206" s="135" t="s">
        <v>144</v>
      </c>
      <c r="E206" s="136" t="s">
        <v>335</v>
      </c>
      <c r="F206" s="137" t="s">
        <v>336</v>
      </c>
      <c r="G206" s="138" t="s">
        <v>196</v>
      </c>
      <c r="H206" s="139">
        <v>222.9</v>
      </c>
      <c r="I206" s="140">
        <v>0</v>
      </c>
      <c r="J206" s="140">
        <v>0</v>
      </c>
      <c r="K206" s="140">
        <f>ROUND(P206*H206,2)</f>
        <v>0</v>
      </c>
      <c r="L206" s="141"/>
      <c r="M206" s="25"/>
      <c r="N206" s="142" t="s">
        <v>1</v>
      </c>
      <c r="O206" s="143" t="s">
        <v>39</v>
      </c>
      <c r="P206" s="144">
        <f>I206+J206</f>
        <v>0</v>
      </c>
      <c r="Q206" s="144">
        <f>ROUND(I206*H206,2)</f>
        <v>0</v>
      </c>
      <c r="R206" s="144">
        <f>ROUND(J206*H206,2)</f>
        <v>0</v>
      </c>
      <c r="S206" s="145">
        <v>8.5000000000000006E-2</v>
      </c>
      <c r="T206" s="145">
        <f>S206*H206</f>
        <v>18.9465</v>
      </c>
      <c r="U206" s="145">
        <v>8.0000000000000007E-5</v>
      </c>
      <c r="V206" s="145">
        <f>U206*H206</f>
        <v>1.7832000000000001E-2</v>
      </c>
      <c r="W206" s="145">
        <v>0</v>
      </c>
      <c r="X206" s="146">
        <f>W206*H206</f>
        <v>0</v>
      </c>
      <c r="AR206" s="147" t="s">
        <v>148</v>
      </c>
      <c r="AT206" s="147" t="s">
        <v>144</v>
      </c>
      <c r="AU206" s="147" t="s">
        <v>149</v>
      </c>
      <c r="AY206" s="13" t="s">
        <v>142</v>
      </c>
      <c r="BE206" s="148">
        <f>IF(O206="základná",K206,0)</f>
        <v>0</v>
      </c>
      <c r="BF206" s="148">
        <f>IF(O206="znížená",K206,0)</f>
        <v>0</v>
      </c>
      <c r="BG206" s="148">
        <f>IF(O206="zákl. prenesená",K206,0)</f>
        <v>0</v>
      </c>
      <c r="BH206" s="148">
        <f>IF(O206="zníž. prenesená",K206,0)</f>
        <v>0</v>
      </c>
      <c r="BI206" s="148">
        <f>IF(O206="nulová",K206,0)</f>
        <v>0</v>
      </c>
      <c r="BJ206" s="13" t="s">
        <v>149</v>
      </c>
      <c r="BK206" s="148">
        <f>ROUND(P206*H206,2)</f>
        <v>0</v>
      </c>
      <c r="BL206" s="13" t="s">
        <v>148</v>
      </c>
      <c r="BM206" s="147" t="s">
        <v>337</v>
      </c>
    </row>
    <row r="207" spans="2:65" s="1" customFormat="1" ht="29.25">
      <c r="B207" s="25"/>
      <c r="D207" s="149" t="s">
        <v>151</v>
      </c>
      <c r="F207" s="150" t="s">
        <v>338</v>
      </c>
      <c r="M207" s="25"/>
      <c r="N207" s="151"/>
      <c r="X207" s="51"/>
      <c r="AT207" s="13" t="s">
        <v>151</v>
      </c>
      <c r="AU207" s="13" t="s">
        <v>149</v>
      </c>
    </row>
    <row r="208" spans="2:65" s="1" customFormat="1" ht="24.2" customHeight="1">
      <c r="B208" s="134"/>
      <c r="C208" s="135" t="s">
        <v>339</v>
      </c>
      <c r="D208" s="135" t="s">
        <v>144</v>
      </c>
      <c r="E208" s="136" t="s">
        <v>340</v>
      </c>
      <c r="F208" s="137" t="s">
        <v>341</v>
      </c>
      <c r="G208" s="138" t="s">
        <v>196</v>
      </c>
      <c r="H208" s="139">
        <v>222.9</v>
      </c>
      <c r="I208" s="140">
        <v>0</v>
      </c>
      <c r="J208" s="140">
        <v>0</v>
      </c>
      <c r="K208" s="140">
        <f>ROUND(P208*H208,2)</f>
        <v>0</v>
      </c>
      <c r="L208" s="141"/>
      <c r="M208" s="25"/>
      <c r="N208" s="142" t="s">
        <v>1</v>
      </c>
      <c r="O208" s="143" t="s">
        <v>39</v>
      </c>
      <c r="P208" s="144">
        <f>I208+J208</f>
        <v>0</v>
      </c>
      <c r="Q208" s="144">
        <f>ROUND(I208*H208,2)</f>
        <v>0</v>
      </c>
      <c r="R208" s="144">
        <f>ROUND(J208*H208,2)</f>
        <v>0</v>
      </c>
      <c r="S208" s="145">
        <v>8.5000000000000006E-2</v>
      </c>
      <c r="T208" s="145">
        <f>S208*H208</f>
        <v>18.9465</v>
      </c>
      <c r="U208" s="145">
        <v>8.0000000000000007E-5</v>
      </c>
      <c r="V208" s="145">
        <f>U208*H208</f>
        <v>1.7832000000000001E-2</v>
      </c>
      <c r="W208" s="145">
        <v>0</v>
      </c>
      <c r="X208" s="146">
        <f>W208*H208</f>
        <v>0</v>
      </c>
      <c r="AR208" s="147" t="s">
        <v>148</v>
      </c>
      <c r="AT208" s="147" t="s">
        <v>144</v>
      </c>
      <c r="AU208" s="147" t="s">
        <v>149</v>
      </c>
      <c r="AY208" s="13" t="s">
        <v>142</v>
      </c>
      <c r="BE208" s="148">
        <f>IF(O208="základná",K208,0)</f>
        <v>0</v>
      </c>
      <c r="BF208" s="148">
        <f>IF(O208="znížená",K208,0)</f>
        <v>0</v>
      </c>
      <c r="BG208" s="148">
        <f>IF(O208="zákl. prenesená",K208,0)</f>
        <v>0</v>
      </c>
      <c r="BH208" s="148">
        <f>IF(O208="zníž. prenesená",K208,0)</f>
        <v>0</v>
      </c>
      <c r="BI208" s="148">
        <f>IF(O208="nulová",K208,0)</f>
        <v>0</v>
      </c>
      <c r="BJ208" s="13" t="s">
        <v>149</v>
      </c>
      <c r="BK208" s="148">
        <f>ROUND(P208*H208,2)</f>
        <v>0</v>
      </c>
      <c r="BL208" s="13" t="s">
        <v>148</v>
      </c>
      <c r="BM208" s="147" t="s">
        <v>342</v>
      </c>
    </row>
    <row r="209" spans="2:65" s="1" customFormat="1" ht="29.25">
      <c r="B209" s="25"/>
      <c r="D209" s="149" t="s">
        <v>151</v>
      </c>
      <c r="F209" s="150" t="s">
        <v>343</v>
      </c>
      <c r="M209" s="25"/>
      <c r="N209" s="151"/>
      <c r="X209" s="51"/>
      <c r="AT209" s="13" t="s">
        <v>151</v>
      </c>
      <c r="AU209" s="13" t="s">
        <v>149</v>
      </c>
    </row>
    <row r="210" spans="2:65" s="1" customFormat="1" ht="24.2" customHeight="1">
      <c r="B210" s="134"/>
      <c r="C210" s="135" t="s">
        <v>344</v>
      </c>
      <c r="D210" s="135" t="s">
        <v>144</v>
      </c>
      <c r="E210" s="136" t="s">
        <v>345</v>
      </c>
      <c r="F210" s="137" t="s">
        <v>346</v>
      </c>
      <c r="G210" s="138" t="s">
        <v>206</v>
      </c>
      <c r="H210" s="139">
        <v>2</v>
      </c>
      <c r="I210" s="140">
        <v>0</v>
      </c>
      <c r="J210" s="140">
        <v>0</v>
      </c>
      <c r="K210" s="140">
        <f>ROUND(P210*H210,2)</f>
        <v>0</v>
      </c>
      <c r="L210" s="141"/>
      <c r="M210" s="25"/>
      <c r="N210" s="142" t="s">
        <v>1</v>
      </c>
      <c r="O210" s="143" t="s">
        <v>39</v>
      </c>
      <c r="P210" s="144">
        <f>I210+J210</f>
        <v>0</v>
      </c>
      <c r="Q210" s="144">
        <f>ROUND(I210*H210,2)</f>
        <v>0</v>
      </c>
      <c r="R210" s="144">
        <f>ROUND(J210*H210,2)</f>
        <v>0</v>
      </c>
      <c r="S210" s="145">
        <v>3.0470000000000002</v>
      </c>
      <c r="T210" s="145">
        <f>S210*H210</f>
        <v>6.0940000000000003</v>
      </c>
      <c r="U210" s="145">
        <v>1.7500000000000002E-2</v>
      </c>
      <c r="V210" s="145">
        <f>U210*H210</f>
        <v>3.5000000000000003E-2</v>
      </c>
      <c r="W210" s="145">
        <v>0</v>
      </c>
      <c r="X210" s="146">
        <f>W210*H210</f>
        <v>0</v>
      </c>
      <c r="AR210" s="147" t="s">
        <v>148</v>
      </c>
      <c r="AT210" s="147" t="s">
        <v>144</v>
      </c>
      <c r="AU210" s="147" t="s">
        <v>149</v>
      </c>
      <c r="AY210" s="13" t="s">
        <v>142</v>
      </c>
      <c r="BE210" s="148">
        <f>IF(O210="základná",K210,0)</f>
        <v>0</v>
      </c>
      <c r="BF210" s="148">
        <f>IF(O210="znížená",K210,0)</f>
        <v>0</v>
      </c>
      <c r="BG210" s="148">
        <f>IF(O210="zákl. prenesená",K210,0)</f>
        <v>0</v>
      </c>
      <c r="BH210" s="148">
        <f>IF(O210="zníž. prenesená",K210,0)</f>
        <v>0</v>
      </c>
      <c r="BI210" s="148">
        <f>IF(O210="nulová",K210,0)</f>
        <v>0</v>
      </c>
      <c r="BJ210" s="13" t="s">
        <v>149</v>
      </c>
      <c r="BK210" s="148">
        <f>ROUND(P210*H210,2)</f>
        <v>0</v>
      </c>
      <c r="BL210" s="13" t="s">
        <v>148</v>
      </c>
      <c r="BM210" s="147" t="s">
        <v>347</v>
      </c>
    </row>
    <row r="211" spans="2:65" s="1" customFormat="1" ht="21.75" customHeight="1">
      <c r="B211" s="134"/>
      <c r="C211" s="152" t="s">
        <v>348</v>
      </c>
      <c r="D211" s="152" t="s">
        <v>172</v>
      </c>
      <c r="E211" s="153" t="s">
        <v>349</v>
      </c>
      <c r="F211" s="154" t="s">
        <v>350</v>
      </c>
      <c r="G211" s="155" t="s">
        <v>206</v>
      </c>
      <c r="H211" s="156">
        <v>1</v>
      </c>
      <c r="I211" s="157">
        <v>0</v>
      </c>
      <c r="J211" s="158"/>
      <c r="K211" s="157">
        <f>ROUND(P211*H211,2)</f>
        <v>0</v>
      </c>
      <c r="L211" s="158"/>
      <c r="M211" s="159"/>
      <c r="N211" s="160" t="s">
        <v>1</v>
      </c>
      <c r="O211" s="143" t="s">
        <v>39</v>
      </c>
      <c r="P211" s="144">
        <f>I211+J211</f>
        <v>0</v>
      </c>
      <c r="Q211" s="144">
        <f>ROUND(I211*H211,2)</f>
        <v>0</v>
      </c>
      <c r="R211" s="144">
        <f>ROUND(J211*H211,2)</f>
        <v>0</v>
      </c>
      <c r="S211" s="145">
        <v>0</v>
      </c>
      <c r="T211" s="145">
        <f>S211*H211</f>
        <v>0</v>
      </c>
      <c r="U211" s="145">
        <v>1.0500000000000001E-2</v>
      </c>
      <c r="V211" s="145">
        <f>U211*H211</f>
        <v>1.0500000000000001E-2</v>
      </c>
      <c r="W211" s="145">
        <v>0</v>
      </c>
      <c r="X211" s="146">
        <f>W211*H211</f>
        <v>0</v>
      </c>
      <c r="AR211" s="147" t="s">
        <v>176</v>
      </c>
      <c r="AT211" s="147" t="s">
        <v>172</v>
      </c>
      <c r="AU211" s="147" t="s">
        <v>149</v>
      </c>
      <c r="AY211" s="13" t="s">
        <v>142</v>
      </c>
      <c r="BE211" s="148">
        <f>IF(O211="základná",K211,0)</f>
        <v>0</v>
      </c>
      <c r="BF211" s="148">
        <f>IF(O211="znížená",K211,0)</f>
        <v>0</v>
      </c>
      <c r="BG211" s="148">
        <f>IF(O211="zákl. prenesená",K211,0)</f>
        <v>0</v>
      </c>
      <c r="BH211" s="148">
        <f>IF(O211="zníž. prenesená",K211,0)</f>
        <v>0</v>
      </c>
      <c r="BI211" s="148">
        <f>IF(O211="nulová",K211,0)</f>
        <v>0</v>
      </c>
      <c r="BJ211" s="13" t="s">
        <v>149</v>
      </c>
      <c r="BK211" s="148">
        <f>ROUND(P211*H211,2)</f>
        <v>0</v>
      </c>
      <c r="BL211" s="13" t="s">
        <v>148</v>
      </c>
      <c r="BM211" s="147" t="s">
        <v>351</v>
      </c>
    </row>
    <row r="212" spans="2:65" s="1" customFormat="1" ht="21.75" customHeight="1">
      <c r="B212" s="134"/>
      <c r="C212" s="152" t="s">
        <v>352</v>
      </c>
      <c r="D212" s="152" t="s">
        <v>172</v>
      </c>
      <c r="E212" s="153" t="s">
        <v>353</v>
      </c>
      <c r="F212" s="154" t="s">
        <v>354</v>
      </c>
      <c r="G212" s="155" t="s">
        <v>206</v>
      </c>
      <c r="H212" s="156">
        <v>1</v>
      </c>
      <c r="I212" s="157">
        <v>0</v>
      </c>
      <c r="J212" s="158"/>
      <c r="K212" s="157">
        <f>ROUND(P212*H212,2)</f>
        <v>0</v>
      </c>
      <c r="L212" s="158"/>
      <c r="M212" s="159"/>
      <c r="N212" s="160" t="s">
        <v>1</v>
      </c>
      <c r="O212" s="143" t="s">
        <v>39</v>
      </c>
      <c r="P212" s="144">
        <f>I212+J212</f>
        <v>0</v>
      </c>
      <c r="Q212" s="144">
        <f>ROUND(I212*H212,2)</f>
        <v>0</v>
      </c>
      <c r="R212" s="144">
        <f>ROUND(J212*H212,2)</f>
        <v>0</v>
      </c>
      <c r="S212" s="145">
        <v>0</v>
      </c>
      <c r="T212" s="145">
        <f>S212*H212</f>
        <v>0</v>
      </c>
      <c r="U212" s="145">
        <v>1.0999999999999999E-2</v>
      </c>
      <c r="V212" s="145">
        <f>U212*H212</f>
        <v>1.0999999999999999E-2</v>
      </c>
      <c r="W212" s="145">
        <v>0</v>
      </c>
      <c r="X212" s="146">
        <f>W212*H212</f>
        <v>0</v>
      </c>
      <c r="AR212" s="147" t="s">
        <v>176</v>
      </c>
      <c r="AT212" s="147" t="s">
        <v>172</v>
      </c>
      <c r="AU212" s="147" t="s">
        <v>149</v>
      </c>
      <c r="AY212" s="13" t="s">
        <v>142</v>
      </c>
      <c r="BE212" s="148">
        <f>IF(O212="základná",K212,0)</f>
        <v>0</v>
      </c>
      <c r="BF212" s="148">
        <f>IF(O212="znížená",K212,0)</f>
        <v>0</v>
      </c>
      <c r="BG212" s="148">
        <f>IF(O212="zákl. prenesená",K212,0)</f>
        <v>0</v>
      </c>
      <c r="BH212" s="148">
        <f>IF(O212="zníž. prenesená",K212,0)</f>
        <v>0</v>
      </c>
      <c r="BI212" s="148">
        <f>IF(O212="nulová",K212,0)</f>
        <v>0</v>
      </c>
      <c r="BJ212" s="13" t="s">
        <v>149</v>
      </c>
      <c r="BK212" s="148">
        <f>ROUND(P212*H212,2)</f>
        <v>0</v>
      </c>
      <c r="BL212" s="13" t="s">
        <v>148</v>
      </c>
      <c r="BM212" s="147" t="s">
        <v>355</v>
      </c>
    </row>
    <row r="213" spans="2:65" s="11" customFormat="1" ht="22.9" customHeight="1">
      <c r="B213" s="122"/>
      <c r="D213" s="123" t="s">
        <v>74</v>
      </c>
      <c r="E213" s="132" t="s">
        <v>187</v>
      </c>
      <c r="F213" s="132" t="s">
        <v>356</v>
      </c>
      <c r="K213" s="133">
        <f>BK213</f>
        <v>0</v>
      </c>
      <c r="M213" s="122"/>
      <c r="N213" s="126"/>
      <c r="Q213" s="127">
        <f>SUM(Q214:Q237)</f>
        <v>0</v>
      </c>
      <c r="R213" s="127">
        <f>SUM(R214:R237)</f>
        <v>0</v>
      </c>
      <c r="T213" s="128">
        <f>SUM(T214:T237)</f>
        <v>364.80775256000004</v>
      </c>
      <c r="V213" s="128">
        <f>SUM(V214:V237)</f>
        <v>0.29193370000000002</v>
      </c>
      <c r="X213" s="129">
        <f>SUM(X214:X237)</f>
        <v>49.391510000000004</v>
      </c>
      <c r="AR213" s="123" t="s">
        <v>83</v>
      </c>
      <c r="AT213" s="130" t="s">
        <v>74</v>
      </c>
      <c r="AU213" s="130" t="s">
        <v>83</v>
      </c>
      <c r="AY213" s="123" t="s">
        <v>142</v>
      </c>
      <c r="BK213" s="131">
        <f>SUM(BK214:BK237)</f>
        <v>0</v>
      </c>
    </row>
    <row r="214" spans="2:65" s="1" customFormat="1" ht="24.2" customHeight="1">
      <c r="B214" s="134"/>
      <c r="C214" s="135" t="s">
        <v>357</v>
      </c>
      <c r="D214" s="135" t="s">
        <v>144</v>
      </c>
      <c r="E214" s="136" t="s">
        <v>358</v>
      </c>
      <c r="F214" s="137" t="s">
        <v>359</v>
      </c>
      <c r="G214" s="138" t="s">
        <v>147</v>
      </c>
      <c r="H214" s="139">
        <v>180</v>
      </c>
      <c r="I214" s="140">
        <v>0</v>
      </c>
      <c r="J214" s="140">
        <v>0</v>
      </c>
      <c r="K214" s="140">
        <f>ROUND(P214*H214,2)</f>
        <v>0</v>
      </c>
      <c r="L214" s="141"/>
      <c r="M214" s="25"/>
      <c r="N214" s="142" t="s">
        <v>1</v>
      </c>
      <c r="O214" s="143" t="s">
        <v>39</v>
      </c>
      <c r="P214" s="144">
        <f>I214+J214</f>
        <v>0</v>
      </c>
      <c r="Q214" s="144">
        <f>ROUND(I214*H214,2)</f>
        <v>0</v>
      </c>
      <c r="R214" s="144">
        <f>ROUND(J214*H214,2)</f>
        <v>0</v>
      </c>
      <c r="S214" s="145">
        <v>9.9210000000000007E-2</v>
      </c>
      <c r="T214" s="145">
        <f>S214*H214</f>
        <v>17.857800000000001</v>
      </c>
      <c r="U214" s="145">
        <v>1.5286399999999999E-3</v>
      </c>
      <c r="V214" s="145">
        <f>U214*H214</f>
        <v>0.27515519999999999</v>
      </c>
      <c r="W214" s="145">
        <v>0</v>
      </c>
      <c r="X214" s="146">
        <f>W214*H214</f>
        <v>0</v>
      </c>
      <c r="AR214" s="147" t="s">
        <v>148</v>
      </c>
      <c r="AT214" s="147" t="s">
        <v>144</v>
      </c>
      <c r="AU214" s="147" t="s">
        <v>149</v>
      </c>
      <c r="AY214" s="13" t="s">
        <v>142</v>
      </c>
      <c r="BE214" s="148">
        <f>IF(O214="základná",K214,0)</f>
        <v>0</v>
      </c>
      <c r="BF214" s="148">
        <f>IF(O214="znížená",K214,0)</f>
        <v>0</v>
      </c>
      <c r="BG214" s="148">
        <f>IF(O214="zákl. prenesená",K214,0)</f>
        <v>0</v>
      </c>
      <c r="BH214" s="148">
        <f>IF(O214="zníž. prenesená",K214,0)</f>
        <v>0</v>
      </c>
      <c r="BI214" s="148">
        <f>IF(O214="nulová",K214,0)</f>
        <v>0</v>
      </c>
      <c r="BJ214" s="13" t="s">
        <v>149</v>
      </c>
      <c r="BK214" s="148">
        <f>ROUND(P214*H214,2)</f>
        <v>0</v>
      </c>
      <c r="BL214" s="13" t="s">
        <v>148</v>
      </c>
      <c r="BM214" s="147" t="s">
        <v>360</v>
      </c>
    </row>
    <row r="215" spans="2:65" s="1" customFormat="1" ht="16.5" customHeight="1">
      <c r="B215" s="134"/>
      <c r="C215" s="135" t="s">
        <v>361</v>
      </c>
      <c r="D215" s="135" t="s">
        <v>144</v>
      </c>
      <c r="E215" s="136" t="s">
        <v>362</v>
      </c>
      <c r="F215" s="137" t="s">
        <v>363</v>
      </c>
      <c r="G215" s="138" t="s">
        <v>196</v>
      </c>
      <c r="H215" s="139">
        <v>69.900000000000006</v>
      </c>
      <c r="I215" s="140">
        <v>0</v>
      </c>
      <c r="J215" s="140">
        <v>0</v>
      </c>
      <c r="K215" s="140">
        <f>ROUND(P215*H215,2)</f>
        <v>0</v>
      </c>
      <c r="L215" s="141"/>
      <c r="M215" s="25"/>
      <c r="N215" s="142" t="s">
        <v>1</v>
      </c>
      <c r="O215" s="143" t="s">
        <v>39</v>
      </c>
      <c r="P215" s="144">
        <f>I215+J215</f>
        <v>0</v>
      </c>
      <c r="Q215" s="144">
        <f>ROUND(I215*H215,2)</f>
        <v>0</v>
      </c>
      <c r="R215" s="144">
        <f>ROUND(J215*H215,2)</f>
        <v>0</v>
      </c>
      <c r="S215" s="145">
        <v>9.4E-2</v>
      </c>
      <c r="T215" s="145">
        <f>S215*H215</f>
        <v>6.5706000000000007</v>
      </c>
      <c r="U215" s="145">
        <v>2.3000000000000001E-4</v>
      </c>
      <c r="V215" s="145">
        <f>U215*H215</f>
        <v>1.6077000000000001E-2</v>
      </c>
      <c r="W215" s="145">
        <v>0</v>
      </c>
      <c r="X215" s="146">
        <f>W215*H215</f>
        <v>0</v>
      </c>
      <c r="AR215" s="147" t="s">
        <v>148</v>
      </c>
      <c r="AT215" s="147" t="s">
        <v>144</v>
      </c>
      <c r="AU215" s="147" t="s">
        <v>149</v>
      </c>
      <c r="AY215" s="13" t="s">
        <v>142</v>
      </c>
      <c r="BE215" s="148">
        <f>IF(O215="základná",K215,0)</f>
        <v>0</v>
      </c>
      <c r="BF215" s="148">
        <f>IF(O215="znížená",K215,0)</f>
        <v>0</v>
      </c>
      <c r="BG215" s="148">
        <f>IF(O215="zákl. prenesená",K215,0)</f>
        <v>0</v>
      </c>
      <c r="BH215" s="148">
        <f>IF(O215="zníž. prenesená",K215,0)</f>
        <v>0</v>
      </c>
      <c r="BI215" s="148">
        <f>IF(O215="nulová",K215,0)</f>
        <v>0</v>
      </c>
      <c r="BJ215" s="13" t="s">
        <v>149</v>
      </c>
      <c r="BK215" s="148">
        <f>ROUND(P215*H215,2)</f>
        <v>0</v>
      </c>
      <c r="BL215" s="13" t="s">
        <v>148</v>
      </c>
      <c r="BM215" s="147" t="s">
        <v>364</v>
      </c>
    </row>
    <row r="216" spans="2:65" s="1" customFormat="1" ht="19.5">
      <c r="B216" s="25"/>
      <c r="D216" s="149" t="s">
        <v>151</v>
      </c>
      <c r="F216" s="150" t="s">
        <v>365</v>
      </c>
      <c r="M216" s="25"/>
      <c r="N216" s="151"/>
      <c r="X216" s="51"/>
      <c r="AT216" s="13" t="s">
        <v>151</v>
      </c>
      <c r="AU216" s="13" t="s">
        <v>149</v>
      </c>
    </row>
    <row r="217" spans="2:65" s="1" customFormat="1" ht="37.9" customHeight="1">
      <c r="B217" s="134"/>
      <c r="C217" s="135" t="s">
        <v>366</v>
      </c>
      <c r="D217" s="135" t="s">
        <v>144</v>
      </c>
      <c r="E217" s="136" t="s">
        <v>367</v>
      </c>
      <c r="F217" s="137" t="s">
        <v>368</v>
      </c>
      <c r="G217" s="138" t="s">
        <v>147</v>
      </c>
      <c r="H217" s="139">
        <v>11.82</v>
      </c>
      <c r="I217" s="140"/>
      <c r="J217" s="140">
        <v>0</v>
      </c>
      <c r="K217" s="140">
        <f>ROUND(P217*H217,2)</f>
        <v>0</v>
      </c>
      <c r="L217" s="141"/>
      <c r="M217" s="25"/>
      <c r="N217" s="142" t="s">
        <v>1</v>
      </c>
      <c r="O217" s="143" t="s">
        <v>39</v>
      </c>
      <c r="P217" s="144">
        <f>I217+J217</f>
        <v>0</v>
      </c>
      <c r="Q217" s="144">
        <f>ROUND(I217*H217,2)</f>
        <v>0</v>
      </c>
      <c r="R217" s="144">
        <f>ROUND(J217*H217,2)</f>
        <v>0</v>
      </c>
      <c r="S217" s="145">
        <v>0.16400000000000001</v>
      </c>
      <c r="T217" s="145">
        <f>S217*H217</f>
        <v>1.9384800000000002</v>
      </c>
      <c r="U217" s="145">
        <v>0</v>
      </c>
      <c r="V217" s="145">
        <f>U217*H217</f>
        <v>0</v>
      </c>
      <c r="W217" s="145">
        <v>0.19600000000000001</v>
      </c>
      <c r="X217" s="146">
        <f>W217*H217</f>
        <v>2.3167200000000001</v>
      </c>
      <c r="AR217" s="147" t="s">
        <v>148</v>
      </c>
      <c r="AT217" s="147" t="s">
        <v>144</v>
      </c>
      <c r="AU217" s="147" t="s">
        <v>149</v>
      </c>
      <c r="AY217" s="13" t="s">
        <v>142</v>
      </c>
      <c r="BE217" s="148">
        <f>IF(O217="základná",K217,0)</f>
        <v>0</v>
      </c>
      <c r="BF217" s="148">
        <f>IF(O217="znížená",K217,0)</f>
        <v>0</v>
      </c>
      <c r="BG217" s="148">
        <f>IF(O217="zákl. prenesená",K217,0)</f>
        <v>0</v>
      </c>
      <c r="BH217" s="148">
        <f>IF(O217="zníž. prenesená",K217,0)</f>
        <v>0</v>
      </c>
      <c r="BI217" s="148">
        <f>IF(O217="nulová",K217,0)</f>
        <v>0</v>
      </c>
      <c r="BJ217" s="13" t="s">
        <v>149</v>
      </c>
      <c r="BK217" s="148">
        <f>ROUND(P217*H217,2)</f>
        <v>0</v>
      </c>
      <c r="BL217" s="13" t="s">
        <v>148</v>
      </c>
      <c r="BM217" s="147" t="s">
        <v>369</v>
      </c>
    </row>
    <row r="218" spans="2:65" s="1" customFormat="1" ht="37.9" customHeight="1">
      <c r="B218" s="134"/>
      <c r="C218" s="135" t="s">
        <v>370</v>
      </c>
      <c r="D218" s="135" t="s">
        <v>144</v>
      </c>
      <c r="E218" s="136" t="s">
        <v>371</v>
      </c>
      <c r="F218" s="137" t="s">
        <v>372</v>
      </c>
      <c r="G218" s="138" t="s">
        <v>155</v>
      </c>
      <c r="H218" s="139">
        <v>3.2450000000000001</v>
      </c>
      <c r="I218" s="140"/>
      <c r="J218" s="140">
        <v>0</v>
      </c>
      <c r="K218" s="140">
        <f>ROUND(P218*H218,2)</f>
        <v>0</v>
      </c>
      <c r="L218" s="141"/>
      <c r="M218" s="25"/>
      <c r="N218" s="142" t="s">
        <v>1</v>
      </c>
      <c r="O218" s="143" t="s">
        <v>39</v>
      </c>
      <c r="P218" s="144">
        <f>I218+J218</f>
        <v>0</v>
      </c>
      <c r="Q218" s="144">
        <f>ROUND(I218*H218,2)</f>
        <v>0</v>
      </c>
      <c r="R218" s="144">
        <f>ROUND(J218*H218,2)</f>
        <v>0</v>
      </c>
      <c r="S218" s="145">
        <v>6.6260000000000003</v>
      </c>
      <c r="T218" s="145">
        <f>S218*H218</f>
        <v>21.501370000000001</v>
      </c>
      <c r="U218" s="145">
        <v>0</v>
      </c>
      <c r="V218" s="145">
        <f>U218*H218</f>
        <v>0</v>
      </c>
      <c r="W218" s="145">
        <v>2.2000000000000002</v>
      </c>
      <c r="X218" s="146">
        <f>W218*H218</f>
        <v>7.1390000000000011</v>
      </c>
      <c r="AR218" s="147" t="s">
        <v>148</v>
      </c>
      <c r="AT218" s="147" t="s">
        <v>144</v>
      </c>
      <c r="AU218" s="147" t="s">
        <v>149</v>
      </c>
      <c r="AY218" s="13" t="s">
        <v>142</v>
      </c>
      <c r="BE218" s="148">
        <f>IF(O218="základná",K218,0)</f>
        <v>0</v>
      </c>
      <c r="BF218" s="148">
        <f>IF(O218="znížená",K218,0)</f>
        <v>0</v>
      </c>
      <c r="BG218" s="148">
        <f>IF(O218="zákl. prenesená",K218,0)</f>
        <v>0</v>
      </c>
      <c r="BH218" s="148">
        <f>IF(O218="zníž. prenesená",K218,0)</f>
        <v>0</v>
      </c>
      <c r="BI218" s="148">
        <f>IF(O218="nulová",K218,0)</f>
        <v>0</v>
      </c>
      <c r="BJ218" s="13" t="s">
        <v>149</v>
      </c>
      <c r="BK218" s="148">
        <f>ROUND(P218*H218,2)</f>
        <v>0</v>
      </c>
      <c r="BL218" s="13" t="s">
        <v>148</v>
      </c>
      <c r="BM218" s="147" t="s">
        <v>373</v>
      </c>
    </row>
    <row r="219" spans="2:65" s="1" customFormat="1" ht="29.25">
      <c r="B219" s="25"/>
      <c r="D219" s="149" t="s">
        <v>151</v>
      </c>
      <c r="F219" s="150" t="s">
        <v>374</v>
      </c>
      <c r="M219" s="25"/>
      <c r="N219" s="151"/>
      <c r="X219" s="51"/>
      <c r="AT219" s="13" t="s">
        <v>151</v>
      </c>
      <c r="AU219" s="13" t="s">
        <v>149</v>
      </c>
    </row>
    <row r="220" spans="2:65" s="1" customFormat="1" ht="37.9" customHeight="1">
      <c r="B220" s="134"/>
      <c r="C220" s="135" t="s">
        <v>375</v>
      </c>
      <c r="D220" s="135" t="s">
        <v>144</v>
      </c>
      <c r="E220" s="136" t="s">
        <v>376</v>
      </c>
      <c r="F220" s="137" t="s">
        <v>377</v>
      </c>
      <c r="G220" s="138" t="s">
        <v>155</v>
      </c>
      <c r="H220" s="139">
        <v>6.3079999999999998</v>
      </c>
      <c r="I220" s="140"/>
      <c r="J220" s="140">
        <v>0</v>
      </c>
      <c r="K220" s="140">
        <f>ROUND(P220*H220,2)</f>
        <v>0</v>
      </c>
      <c r="L220" s="141"/>
      <c r="M220" s="25"/>
      <c r="N220" s="142" t="s">
        <v>1</v>
      </c>
      <c r="O220" s="143" t="s">
        <v>39</v>
      </c>
      <c r="P220" s="144">
        <f>I220+J220</f>
        <v>0</v>
      </c>
      <c r="Q220" s="144">
        <f>ROUND(I220*H220,2)</f>
        <v>0</v>
      </c>
      <c r="R220" s="144">
        <f>ROUND(J220*H220,2)</f>
        <v>0</v>
      </c>
      <c r="S220" s="145">
        <v>5.4031799999999999</v>
      </c>
      <c r="T220" s="145">
        <f>S220*H220</f>
        <v>34.083259439999999</v>
      </c>
      <c r="U220" s="145">
        <v>0</v>
      </c>
      <c r="V220" s="145">
        <f>U220*H220</f>
        <v>0</v>
      </c>
      <c r="W220" s="145">
        <v>2.2000000000000002</v>
      </c>
      <c r="X220" s="146">
        <f>W220*H220</f>
        <v>13.877600000000001</v>
      </c>
      <c r="AR220" s="147" t="s">
        <v>148</v>
      </c>
      <c r="AT220" s="147" t="s">
        <v>144</v>
      </c>
      <c r="AU220" s="147" t="s">
        <v>149</v>
      </c>
      <c r="AY220" s="13" t="s">
        <v>142</v>
      </c>
      <c r="BE220" s="148">
        <f>IF(O220="základná",K220,0)</f>
        <v>0</v>
      </c>
      <c r="BF220" s="148">
        <f>IF(O220="znížená",K220,0)</f>
        <v>0</v>
      </c>
      <c r="BG220" s="148">
        <f>IF(O220="zákl. prenesená",K220,0)</f>
        <v>0</v>
      </c>
      <c r="BH220" s="148">
        <f>IF(O220="zníž. prenesená",K220,0)</f>
        <v>0</v>
      </c>
      <c r="BI220" s="148">
        <f>IF(O220="nulová",K220,0)</f>
        <v>0</v>
      </c>
      <c r="BJ220" s="13" t="s">
        <v>149</v>
      </c>
      <c r="BK220" s="148">
        <f>ROUND(P220*H220,2)</f>
        <v>0</v>
      </c>
      <c r="BL220" s="13" t="s">
        <v>148</v>
      </c>
      <c r="BM220" s="147" t="s">
        <v>378</v>
      </c>
    </row>
    <row r="221" spans="2:65" s="1" customFormat="1" ht="19.5">
      <c r="B221" s="25"/>
      <c r="D221" s="149" t="s">
        <v>151</v>
      </c>
      <c r="F221" s="150" t="s">
        <v>379</v>
      </c>
      <c r="M221" s="25"/>
      <c r="N221" s="151"/>
      <c r="X221" s="51"/>
      <c r="AT221" s="13" t="s">
        <v>151</v>
      </c>
      <c r="AU221" s="13" t="s">
        <v>149</v>
      </c>
    </row>
    <row r="222" spans="2:65" s="1" customFormat="1" ht="24.2" customHeight="1">
      <c r="B222" s="134"/>
      <c r="C222" s="135" t="s">
        <v>380</v>
      </c>
      <c r="D222" s="135" t="s">
        <v>144</v>
      </c>
      <c r="E222" s="136" t="s">
        <v>381</v>
      </c>
      <c r="F222" s="137" t="s">
        <v>382</v>
      </c>
      <c r="G222" s="138" t="s">
        <v>147</v>
      </c>
      <c r="H222" s="139">
        <v>70.150000000000006</v>
      </c>
      <c r="I222" s="140">
        <v>0</v>
      </c>
      <c r="J222" s="140">
        <v>0</v>
      </c>
      <c r="K222" s="140">
        <f t="shared" ref="K222:K237" si="1">ROUND(P222*H222,2)</f>
        <v>0</v>
      </c>
      <c r="L222" s="141"/>
      <c r="M222" s="25"/>
      <c r="N222" s="142" t="s">
        <v>1</v>
      </c>
      <c r="O222" s="143" t="s">
        <v>39</v>
      </c>
      <c r="P222" s="144">
        <f t="shared" ref="P222:P237" si="2">I222+J222</f>
        <v>0</v>
      </c>
      <c r="Q222" s="144">
        <f t="shared" ref="Q222:Q237" si="3">ROUND(I222*H222,2)</f>
        <v>0</v>
      </c>
      <c r="R222" s="144">
        <f t="shared" ref="R222:R237" si="4">ROUND(J222*H222,2)</f>
        <v>0</v>
      </c>
      <c r="S222" s="145">
        <v>0.307</v>
      </c>
      <c r="T222" s="145">
        <f t="shared" ref="T222:T237" si="5">S222*H222</f>
        <v>21.536050000000003</v>
      </c>
      <c r="U222" s="145">
        <v>1.0000000000000001E-5</v>
      </c>
      <c r="V222" s="145">
        <f t="shared" ref="V222:V237" si="6">U222*H222</f>
        <v>7.0150000000000008E-4</v>
      </c>
      <c r="W222" s="145">
        <v>6.0000000000000001E-3</v>
      </c>
      <c r="X222" s="146">
        <f t="shared" ref="X222:X237" si="7">W222*H222</f>
        <v>0.42090000000000005</v>
      </c>
      <c r="AR222" s="147" t="s">
        <v>148</v>
      </c>
      <c r="AT222" s="147" t="s">
        <v>144</v>
      </c>
      <c r="AU222" s="147" t="s">
        <v>149</v>
      </c>
      <c r="AY222" s="13" t="s">
        <v>142</v>
      </c>
      <c r="BE222" s="148">
        <f t="shared" ref="BE222:BE237" si="8">IF(O222="základná",K222,0)</f>
        <v>0</v>
      </c>
      <c r="BF222" s="148">
        <f t="shared" ref="BF222:BF237" si="9">IF(O222="znížená",K222,0)</f>
        <v>0</v>
      </c>
      <c r="BG222" s="148">
        <f t="shared" ref="BG222:BG237" si="10">IF(O222="zákl. prenesená",K222,0)</f>
        <v>0</v>
      </c>
      <c r="BH222" s="148">
        <f t="shared" ref="BH222:BH237" si="11">IF(O222="zníž. prenesená",K222,0)</f>
        <v>0</v>
      </c>
      <c r="BI222" s="148">
        <f t="shared" ref="BI222:BI237" si="12">IF(O222="nulová",K222,0)</f>
        <v>0</v>
      </c>
      <c r="BJ222" s="13" t="s">
        <v>149</v>
      </c>
      <c r="BK222" s="148">
        <f t="shared" ref="BK222:BK237" si="13">ROUND(P222*H222,2)</f>
        <v>0</v>
      </c>
      <c r="BL222" s="13" t="s">
        <v>148</v>
      </c>
      <c r="BM222" s="147" t="s">
        <v>383</v>
      </c>
    </row>
    <row r="223" spans="2:65" s="1" customFormat="1" ht="37.9" customHeight="1">
      <c r="B223" s="134"/>
      <c r="C223" s="135" t="s">
        <v>384</v>
      </c>
      <c r="D223" s="135" t="s">
        <v>144</v>
      </c>
      <c r="E223" s="136" t="s">
        <v>385</v>
      </c>
      <c r="F223" s="137" t="s">
        <v>386</v>
      </c>
      <c r="G223" s="138" t="s">
        <v>147</v>
      </c>
      <c r="H223" s="139">
        <v>108.17</v>
      </c>
      <c r="I223" s="140"/>
      <c r="J223" s="140">
        <v>0</v>
      </c>
      <c r="K223" s="140">
        <f t="shared" si="1"/>
        <v>0</v>
      </c>
      <c r="L223" s="141"/>
      <c r="M223" s="25"/>
      <c r="N223" s="142" t="s">
        <v>1</v>
      </c>
      <c r="O223" s="143" t="s">
        <v>39</v>
      </c>
      <c r="P223" s="144">
        <f t="shared" si="2"/>
        <v>0</v>
      </c>
      <c r="Q223" s="144">
        <f t="shared" si="3"/>
        <v>0</v>
      </c>
      <c r="R223" s="144">
        <f t="shared" si="4"/>
        <v>0</v>
      </c>
      <c r="S223" s="145">
        <v>0.29099999999999998</v>
      </c>
      <c r="T223" s="145">
        <f t="shared" si="5"/>
        <v>31.477469999999997</v>
      </c>
      <c r="U223" s="145">
        <v>0</v>
      </c>
      <c r="V223" s="145">
        <f t="shared" si="6"/>
        <v>0</v>
      </c>
      <c r="W223" s="145">
        <v>6.5000000000000002E-2</v>
      </c>
      <c r="X223" s="146">
        <f t="shared" si="7"/>
        <v>7.0310500000000005</v>
      </c>
      <c r="AR223" s="147" t="s">
        <v>148</v>
      </c>
      <c r="AT223" s="147" t="s">
        <v>144</v>
      </c>
      <c r="AU223" s="147" t="s">
        <v>149</v>
      </c>
      <c r="AY223" s="13" t="s">
        <v>142</v>
      </c>
      <c r="BE223" s="148">
        <f t="shared" si="8"/>
        <v>0</v>
      </c>
      <c r="BF223" s="148">
        <f t="shared" si="9"/>
        <v>0</v>
      </c>
      <c r="BG223" s="148">
        <f t="shared" si="10"/>
        <v>0</v>
      </c>
      <c r="BH223" s="148">
        <f t="shared" si="11"/>
        <v>0</v>
      </c>
      <c r="BI223" s="148">
        <f t="shared" si="12"/>
        <v>0</v>
      </c>
      <c r="BJ223" s="13" t="s">
        <v>149</v>
      </c>
      <c r="BK223" s="148">
        <f t="shared" si="13"/>
        <v>0</v>
      </c>
      <c r="BL223" s="13" t="s">
        <v>148</v>
      </c>
      <c r="BM223" s="147" t="s">
        <v>387</v>
      </c>
    </row>
    <row r="224" spans="2:65" s="1" customFormat="1" ht="24.2" customHeight="1">
      <c r="B224" s="134"/>
      <c r="C224" s="135" t="s">
        <v>388</v>
      </c>
      <c r="D224" s="135" t="s">
        <v>144</v>
      </c>
      <c r="E224" s="136" t="s">
        <v>389</v>
      </c>
      <c r="F224" s="137" t="s">
        <v>390</v>
      </c>
      <c r="G224" s="138" t="s">
        <v>206</v>
      </c>
      <c r="H224" s="139">
        <v>6</v>
      </c>
      <c r="I224" s="140"/>
      <c r="J224" s="140">
        <v>0</v>
      </c>
      <c r="K224" s="140">
        <f t="shared" si="1"/>
        <v>0</v>
      </c>
      <c r="L224" s="141"/>
      <c r="M224" s="25"/>
      <c r="N224" s="142" t="s">
        <v>1</v>
      </c>
      <c r="O224" s="143" t="s">
        <v>39</v>
      </c>
      <c r="P224" s="144">
        <f t="shared" si="2"/>
        <v>0</v>
      </c>
      <c r="Q224" s="144">
        <f t="shared" si="3"/>
        <v>0</v>
      </c>
      <c r="R224" s="144">
        <f t="shared" si="4"/>
        <v>0</v>
      </c>
      <c r="S224" s="145">
        <v>4.9000000000000002E-2</v>
      </c>
      <c r="T224" s="145">
        <f t="shared" si="5"/>
        <v>0.29400000000000004</v>
      </c>
      <c r="U224" s="145">
        <v>0</v>
      </c>
      <c r="V224" s="145">
        <f t="shared" si="6"/>
        <v>0</v>
      </c>
      <c r="W224" s="145">
        <v>2.4E-2</v>
      </c>
      <c r="X224" s="146">
        <f t="shared" si="7"/>
        <v>0.14400000000000002</v>
      </c>
      <c r="AR224" s="147" t="s">
        <v>148</v>
      </c>
      <c r="AT224" s="147" t="s">
        <v>144</v>
      </c>
      <c r="AU224" s="147" t="s">
        <v>149</v>
      </c>
      <c r="AY224" s="13" t="s">
        <v>142</v>
      </c>
      <c r="BE224" s="148">
        <f t="shared" si="8"/>
        <v>0</v>
      </c>
      <c r="BF224" s="148">
        <f t="shared" si="9"/>
        <v>0</v>
      </c>
      <c r="BG224" s="148">
        <f t="shared" si="10"/>
        <v>0</v>
      </c>
      <c r="BH224" s="148">
        <f t="shared" si="11"/>
        <v>0</v>
      </c>
      <c r="BI224" s="148">
        <f t="shared" si="12"/>
        <v>0</v>
      </c>
      <c r="BJ224" s="13" t="s">
        <v>149</v>
      </c>
      <c r="BK224" s="148">
        <f t="shared" si="13"/>
        <v>0</v>
      </c>
      <c r="BL224" s="13" t="s">
        <v>148</v>
      </c>
      <c r="BM224" s="147" t="s">
        <v>391</v>
      </c>
    </row>
    <row r="225" spans="2:65" s="1" customFormat="1" ht="24.2" customHeight="1">
      <c r="B225" s="134"/>
      <c r="C225" s="135" t="s">
        <v>392</v>
      </c>
      <c r="D225" s="135" t="s">
        <v>144</v>
      </c>
      <c r="E225" s="136" t="s">
        <v>393</v>
      </c>
      <c r="F225" s="137" t="s">
        <v>394</v>
      </c>
      <c r="G225" s="138" t="s">
        <v>206</v>
      </c>
      <c r="H225" s="139">
        <v>4</v>
      </c>
      <c r="I225" s="140"/>
      <c r="J225" s="140">
        <v>0</v>
      </c>
      <c r="K225" s="140">
        <f t="shared" si="1"/>
        <v>0</v>
      </c>
      <c r="L225" s="141"/>
      <c r="M225" s="25"/>
      <c r="N225" s="142" t="s">
        <v>1</v>
      </c>
      <c r="O225" s="143" t="s">
        <v>39</v>
      </c>
      <c r="P225" s="144">
        <f t="shared" si="2"/>
        <v>0</v>
      </c>
      <c r="Q225" s="144">
        <f t="shared" si="3"/>
        <v>0</v>
      </c>
      <c r="R225" s="144">
        <f t="shared" si="4"/>
        <v>0</v>
      </c>
      <c r="S225" s="145">
        <v>0.21099999999999999</v>
      </c>
      <c r="T225" s="145">
        <f t="shared" si="5"/>
        <v>0.84399999999999997</v>
      </c>
      <c r="U225" s="145">
        <v>0</v>
      </c>
      <c r="V225" s="145">
        <f t="shared" si="6"/>
        <v>0</v>
      </c>
      <c r="W225" s="145">
        <v>2.5999999999999999E-2</v>
      </c>
      <c r="X225" s="146">
        <f t="shared" si="7"/>
        <v>0.104</v>
      </c>
      <c r="AR225" s="147" t="s">
        <v>148</v>
      </c>
      <c r="AT225" s="147" t="s">
        <v>144</v>
      </c>
      <c r="AU225" s="147" t="s">
        <v>149</v>
      </c>
      <c r="AY225" s="13" t="s">
        <v>142</v>
      </c>
      <c r="BE225" s="148">
        <f t="shared" si="8"/>
        <v>0</v>
      </c>
      <c r="BF225" s="148">
        <f t="shared" si="9"/>
        <v>0</v>
      </c>
      <c r="BG225" s="148">
        <f t="shared" si="10"/>
        <v>0</v>
      </c>
      <c r="BH225" s="148">
        <f t="shared" si="11"/>
        <v>0</v>
      </c>
      <c r="BI225" s="148">
        <f t="shared" si="12"/>
        <v>0</v>
      </c>
      <c r="BJ225" s="13" t="s">
        <v>149</v>
      </c>
      <c r="BK225" s="148">
        <f t="shared" si="13"/>
        <v>0</v>
      </c>
      <c r="BL225" s="13" t="s">
        <v>148</v>
      </c>
      <c r="BM225" s="147" t="s">
        <v>395</v>
      </c>
    </row>
    <row r="226" spans="2:65" s="1" customFormat="1" ht="24.2" customHeight="1">
      <c r="B226" s="134"/>
      <c r="C226" s="135" t="s">
        <v>396</v>
      </c>
      <c r="D226" s="135" t="s">
        <v>144</v>
      </c>
      <c r="E226" s="136" t="s">
        <v>397</v>
      </c>
      <c r="F226" s="137" t="s">
        <v>398</v>
      </c>
      <c r="G226" s="138" t="s">
        <v>206</v>
      </c>
      <c r="H226" s="139">
        <v>2</v>
      </c>
      <c r="I226" s="140"/>
      <c r="J226" s="140">
        <v>0</v>
      </c>
      <c r="K226" s="140">
        <f t="shared" si="1"/>
        <v>0</v>
      </c>
      <c r="L226" s="141"/>
      <c r="M226" s="25"/>
      <c r="N226" s="142" t="s">
        <v>1</v>
      </c>
      <c r="O226" s="143" t="s">
        <v>39</v>
      </c>
      <c r="P226" s="144">
        <f t="shared" si="2"/>
        <v>0</v>
      </c>
      <c r="Q226" s="144">
        <f t="shared" si="3"/>
        <v>0</v>
      </c>
      <c r="R226" s="144">
        <f t="shared" si="4"/>
        <v>0</v>
      </c>
      <c r="S226" s="145">
        <v>1.768</v>
      </c>
      <c r="T226" s="145">
        <f t="shared" si="5"/>
        <v>3.536</v>
      </c>
      <c r="U226" s="145">
        <v>0</v>
      </c>
      <c r="V226" s="145">
        <f t="shared" si="6"/>
        <v>0</v>
      </c>
      <c r="W226" s="145">
        <v>0.13200000000000001</v>
      </c>
      <c r="X226" s="146">
        <f t="shared" si="7"/>
        <v>0.26400000000000001</v>
      </c>
      <c r="AR226" s="147" t="s">
        <v>148</v>
      </c>
      <c r="AT226" s="147" t="s">
        <v>144</v>
      </c>
      <c r="AU226" s="147" t="s">
        <v>149</v>
      </c>
      <c r="AY226" s="13" t="s">
        <v>142</v>
      </c>
      <c r="BE226" s="148">
        <f t="shared" si="8"/>
        <v>0</v>
      </c>
      <c r="BF226" s="148">
        <f t="shared" si="9"/>
        <v>0</v>
      </c>
      <c r="BG226" s="148">
        <f t="shared" si="10"/>
        <v>0</v>
      </c>
      <c r="BH226" s="148">
        <f t="shared" si="11"/>
        <v>0</v>
      </c>
      <c r="BI226" s="148">
        <f t="shared" si="12"/>
        <v>0</v>
      </c>
      <c r="BJ226" s="13" t="s">
        <v>149</v>
      </c>
      <c r="BK226" s="148">
        <f t="shared" si="13"/>
        <v>0</v>
      </c>
      <c r="BL226" s="13" t="s">
        <v>148</v>
      </c>
      <c r="BM226" s="147" t="s">
        <v>399</v>
      </c>
    </row>
    <row r="227" spans="2:65" s="1" customFormat="1" ht="24.2" customHeight="1">
      <c r="B227" s="134"/>
      <c r="C227" s="135" t="s">
        <v>400</v>
      </c>
      <c r="D227" s="135" t="s">
        <v>144</v>
      </c>
      <c r="E227" s="136" t="s">
        <v>401</v>
      </c>
      <c r="F227" s="137" t="s">
        <v>402</v>
      </c>
      <c r="G227" s="138" t="s">
        <v>206</v>
      </c>
      <c r="H227" s="139">
        <v>1</v>
      </c>
      <c r="I227" s="140"/>
      <c r="J227" s="140">
        <v>0</v>
      </c>
      <c r="K227" s="140">
        <f t="shared" si="1"/>
        <v>0</v>
      </c>
      <c r="L227" s="141"/>
      <c r="M227" s="25"/>
      <c r="N227" s="142" t="s">
        <v>1</v>
      </c>
      <c r="O227" s="143" t="s">
        <v>39</v>
      </c>
      <c r="P227" s="144">
        <f t="shared" si="2"/>
        <v>0</v>
      </c>
      <c r="Q227" s="144">
        <f t="shared" si="3"/>
        <v>0</v>
      </c>
      <c r="R227" s="144">
        <f t="shared" si="4"/>
        <v>0</v>
      </c>
      <c r="S227" s="145">
        <v>0.31900000000000001</v>
      </c>
      <c r="T227" s="145">
        <f t="shared" si="5"/>
        <v>0.31900000000000001</v>
      </c>
      <c r="U227" s="145">
        <v>0</v>
      </c>
      <c r="V227" s="145">
        <f t="shared" si="6"/>
        <v>0</v>
      </c>
      <c r="W227" s="145">
        <v>7.2999999999999995E-2</v>
      </c>
      <c r="X227" s="146">
        <f t="shared" si="7"/>
        <v>7.2999999999999995E-2</v>
      </c>
      <c r="AR227" s="147" t="s">
        <v>148</v>
      </c>
      <c r="AT227" s="147" t="s">
        <v>144</v>
      </c>
      <c r="AU227" s="147" t="s">
        <v>149</v>
      </c>
      <c r="AY227" s="13" t="s">
        <v>142</v>
      </c>
      <c r="BE227" s="148">
        <f t="shared" si="8"/>
        <v>0</v>
      </c>
      <c r="BF227" s="148">
        <f t="shared" si="9"/>
        <v>0</v>
      </c>
      <c r="BG227" s="148">
        <f t="shared" si="10"/>
        <v>0</v>
      </c>
      <c r="BH227" s="148">
        <f t="shared" si="11"/>
        <v>0</v>
      </c>
      <c r="BI227" s="148">
        <f t="shared" si="12"/>
        <v>0</v>
      </c>
      <c r="BJ227" s="13" t="s">
        <v>149</v>
      </c>
      <c r="BK227" s="148">
        <f t="shared" si="13"/>
        <v>0</v>
      </c>
      <c r="BL227" s="13" t="s">
        <v>148</v>
      </c>
      <c r="BM227" s="147" t="s">
        <v>403</v>
      </c>
    </row>
    <row r="228" spans="2:65" s="1" customFormat="1" ht="24.2" customHeight="1">
      <c r="B228" s="134"/>
      <c r="C228" s="135" t="s">
        <v>404</v>
      </c>
      <c r="D228" s="135" t="s">
        <v>144</v>
      </c>
      <c r="E228" s="136" t="s">
        <v>405</v>
      </c>
      <c r="F228" s="137" t="s">
        <v>406</v>
      </c>
      <c r="G228" s="138" t="s">
        <v>206</v>
      </c>
      <c r="H228" s="139">
        <v>1</v>
      </c>
      <c r="I228" s="140"/>
      <c r="J228" s="140">
        <v>0</v>
      </c>
      <c r="K228" s="140">
        <f t="shared" si="1"/>
        <v>0</v>
      </c>
      <c r="L228" s="141"/>
      <c r="M228" s="25"/>
      <c r="N228" s="142" t="s">
        <v>1</v>
      </c>
      <c r="O228" s="143" t="s">
        <v>39</v>
      </c>
      <c r="P228" s="144">
        <f t="shared" si="2"/>
        <v>0</v>
      </c>
      <c r="Q228" s="144">
        <f t="shared" si="3"/>
        <v>0</v>
      </c>
      <c r="R228" s="144">
        <f t="shared" si="4"/>
        <v>0</v>
      </c>
      <c r="S228" s="145">
        <v>2.4239999999999999</v>
      </c>
      <c r="T228" s="145">
        <f t="shared" si="5"/>
        <v>2.4239999999999999</v>
      </c>
      <c r="U228" s="145">
        <v>0</v>
      </c>
      <c r="V228" s="145">
        <f t="shared" si="6"/>
        <v>0</v>
      </c>
      <c r="W228" s="145">
        <v>0.29199999999999998</v>
      </c>
      <c r="X228" s="146">
        <f t="shared" si="7"/>
        <v>0.29199999999999998</v>
      </c>
      <c r="AR228" s="147" t="s">
        <v>148</v>
      </c>
      <c r="AT228" s="147" t="s">
        <v>144</v>
      </c>
      <c r="AU228" s="147" t="s">
        <v>149</v>
      </c>
      <c r="AY228" s="13" t="s">
        <v>142</v>
      </c>
      <c r="BE228" s="148">
        <f t="shared" si="8"/>
        <v>0</v>
      </c>
      <c r="BF228" s="148">
        <f t="shared" si="9"/>
        <v>0</v>
      </c>
      <c r="BG228" s="148">
        <f t="shared" si="10"/>
        <v>0</v>
      </c>
      <c r="BH228" s="148">
        <f t="shared" si="11"/>
        <v>0</v>
      </c>
      <c r="BI228" s="148">
        <f t="shared" si="12"/>
        <v>0</v>
      </c>
      <c r="BJ228" s="13" t="s">
        <v>149</v>
      </c>
      <c r="BK228" s="148">
        <f t="shared" si="13"/>
        <v>0</v>
      </c>
      <c r="BL228" s="13" t="s">
        <v>148</v>
      </c>
      <c r="BM228" s="147" t="s">
        <v>407</v>
      </c>
    </row>
    <row r="229" spans="2:65" s="1" customFormat="1" ht="24.2" customHeight="1">
      <c r="B229" s="134"/>
      <c r="C229" s="135" t="s">
        <v>408</v>
      </c>
      <c r="D229" s="135" t="s">
        <v>144</v>
      </c>
      <c r="E229" s="136" t="s">
        <v>409</v>
      </c>
      <c r="F229" s="137" t="s">
        <v>410</v>
      </c>
      <c r="G229" s="138" t="s">
        <v>206</v>
      </c>
      <c r="H229" s="139">
        <v>1</v>
      </c>
      <c r="I229" s="140"/>
      <c r="J229" s="140">
        <v>0</v>
      </c>
      <c r="K229" s="140">
        <f t="shared" si="1"/>
        <v>0</v>
      </c>
      <c r="L229" s="141"/>
      <c r="M229" s="25"/>
      <c r="N229" s="142" t="s">
        <v>1</v>
      </c>
      <c r="O229" s="143" t="s">
        <v>39</v>
      </c>
      <c r="P229" s="144">
        <f t="shared" si="2"/>
        <v>0</v>
      </c>
      <c r="Q229" s="144">
        <f t="shared" si="3"/>
        <v>0</v>
      </c>
      <c r="R229" s="144">
        <f t="shared" si="4"/>
        <v>0</v>
      </c>
      <c r="S229" s="145">
        <v>3.4089999999999998</v>
      </c>
      <c r="T229" s="145">
        <f t="shared" si="5"/>
        <v>3.4089999999999998</v>
      </c>
      <c r="U229" s="145">
        <v>0</v>
      </c>
      <c r="V229" s="145">
        <f t="shared" si="6"/>
        <v>0</v>
      </c>
      <c r="W229" s="145">
        <v>0.34399999999999997</v>
      </c>
      <c r="X229" s="146">
        <f t="shared" si="7"/>
        <v>0.34399999999999997</v>
      </c>
      <c r="AR229" s="147" t="s">
        <v>148</v>
      </c>
      <c r="AT229" s="147" t="s">
        <v>144</v>
      </c>
      <c r="AU229" s="147" t="s">
        <v>149</v>
      </c>
      <c r="AY229" s="13" t="s">
        <v>142</v>
      </c>
      <c r="BE229" s="148">
        <f t="shared" si="8"/>
        <v>0</v>
      </c>
      <c r="BF229" s="148">
        <f t="shared" si="9"/>
        <v>0</v>
      </c>
      <c r="BG229" s="148">
        <f t="shared" si="10"/>
        <v>0</v>
      </c>
      <c r="BH229" s="148">
        <f t="shared" si="11"/>
        <v>0</v>
      </c>
      <c r="BI229" s="148">
        <f t="shared" si="12"/>
        <v>0</v>
      </c>
      <c r="BJ229" s="13" t="s">
        <v>149</v>
      </c>
      <c r="BK229" s="148">
        <f t="shared" si="13"/>
        <v>0</v>
      </c>
      <c r="BL229" s="13" t="s">
        <v>148</v>
      </c>
      <c r="BM229" s="147" t="s">
        <v>411</v>
      </c>
    </row>
    <row r="230" spans="2:65" s="1" customFormat="1" ht="24.2" customHeight="1">
      <c r="B230" s="134"/>
      <c r="C230" s="135" t="s">
        <v>412</v>
      </c>
      <c r="D230" s="135" t="s">
        <v>144</v>
      </c>
      <c r="E230" s="136" t="s">
        <v>413</v>
      </c>
      <c r="F230" s="137" t="s">
        <v>414</v>
      </c>
      <c r="G230" s="138" t="s">
        <v>206</v>
      </c>
      <c r="H230" s="139">
        <v>1</v>
      </c>
      <c r="I230" s="140"/>
      <c r="J230" s="140">
        <v>0</v>
      </c>
      <c r="K230" s="140">
        <f t="shared" si="1"/>
        <v>0</v>
      </c>
      <c r="L230" s="141"/>
      <c r="M230" s="25"/>
      <c r="N230" s="142" t="s">
        <v>1</v>
      </c>
      <c r="O230" s="143" t="s">
        <v>39</v>
      </c>
      <c r="P230" s="144">
        <f t="shared" si="2"/>
        <v>0</v>
      </c>
      <c r="Q230" s="144">
        <f t="shared" si="3"/>
        <v>0</v>
      </c>
      <c r="R230" s="144">
        <f t="shared" si="4"/>
        <v>0</v>
      </c>
      <c r="S230" s="145">
        <v>5.49</v>
      </c>
      <c r="T230" s="145">
        <f t="shared" si="5"/>
        <v>5.49</v>
      </c>
      <c r="U230" s="145">
        <v>0</v>
      </c>
      <c r="V230" s="145">
        <f t="shared" si="6"/>
        <v>0</v>
      </c>
      <c r="W230" s="145">
        <v>0.13900000000000001</v>
      </c>
      <c r="X230" s="146">
        <f t="shared" si="7"/>
        <v>0.13900000000000001</v>
      </c>
      <c r="AR230" s="147" t="s">
        <v>148</v>
      </c>
      <c r="AT230" s="147" t="s">
        <v>144</v>
      </c>
      <c r="AU230" s="147" t="s">
        <v>149</v>
      </c>
      <c r="AY230" s="13" t="s">
        <v>142</v>
      </c>
      <c r="BE230" s="148">
        <f t="shared" si="8"/>
        <v>0</v>
      </c>
      <c r="BF230" s="148">
        <f t="shared" si="9"/>
        <v>0</v>
      </c>
      <c r="BG230" s="148">
        <f t="shared" si="10"/>
        <v>0</v>
      </c>
      <c r="BH230" s="148">
        <f t="shared" si="11"/>
        <v>0</v>
      </c>
      <c r="BI230" s="148">
        <f t="shared" si="12"/>
        <v>0</v>
      </c>
      <c r="BJ230" s="13" t="s">
        <v>149</v>
      </c>
      <c r="BK230" s="148">
        <f t="shared" si="13"/>
        <v>0</v>
      </c>
      <c r="BL230" s="13" t="s">
        <v>148</v>
      </c>
      <c r="BM230" s="147" t="s">
        <v>415</v>
      </c>
    </row>
    <row r="231" spans="2:65" s="1" customFormat="1" ht="33" customHeight="1">
      <c r="B231" s="134"/>
      <c r="C231" s="135" t="s">
        <v>416</v>
      </c>
      <c r="D231" s="135" t="s">
        <v>144</v>
      </c>
      <c r="E231" s="136" t="s">
        <v>417</v>
      </c>
      <c r="F231" s="137" t="s">
        <v>418</v>
      </c>
      <c r="G231" s="138" t="s">
        <v>147</v>
      </c>
      <c r="H231" s="139">
        <v>501.23200000000003</v>
      </c>
      <c r="I231" s="140"/>
      <c r="J231" s="140">
        <v>0</v>
      </c>
      <c r="K231" s="140">
        <f t="shared" si="1"/>
        <v>0</v>
      </c>
      <c r="L231" s="141"/>
      <c r="M231" s="25"/>
      <c r="N231" s="142" t="s">
        <v>1</v>
      </c>
      <c r="O231" s="143" t="s">
        <v>39</v>
      </c>
      <c r="P231" s="144">
        <f t="shared" si="2"/>
        <v>0</v>
      </c>
      <c r="Q231" s="144">
        <f t="shared" si="3"/>
        <v>0</v>
      </c>
      <c r="R231" s="144">
        <f t="shared" si="4"/>
        <v>0</v>
      </c>
      <c r="S231" s="145">
        <v>0.12691</v>
      </c>
      <c r="T231" s="145">
        <f t="shared" si="5"/>
        <v>63.611353120000004</v>
      </c>
      <c r="U231" s="145">
        <v>0</v>
      </c>
      <c r="V231" s="145">
        <f t="shared" si="6"/>
        <v>0</v>
      </c>
      <c r="W231" s="145">
        <v>0.02</v>
      </c>
      <c r="X231" s="146">
        <f t="shared" si="7"/>
        <v>10.024640000000002</v>
      </c>
      <c r="AR231" s="147" t="s">
        <v>148</v>
      </c>
      <c r="AT231" s="147" t="s">
        <v>144</v>
      </c>
      <c r="AU231" s="147" t="s">
        <v>149</v>
      </c>
      <c r="AY231" s="13" t="s">
        <v>142</v>
      </c>
      <c r="BE231" s="148">
        <f t="shared" si="8"/>
        <v>0</v>
      </c>
      <c r="BF231" s="148">
        <f t="shared" si="9"/>
        <v>0</v>
      </c>
      <c r="BG231" s="148">
        <f t="shared" si="10"/>
        <v>0</v>
      </c>
      <c r="BH231" s="148">
        <f t="shared" si="11"/>
        <v>0</v>
      </c>
      <c r="BI231" s="148">
        <f t="shared" si="12"/>
        <v>0</v>
      </c>
      <c r="BJ231" s="13" t="s">
        <v>149</v>
      </c>
      <c r="BK231" s="148">
        <f t="shared" si="13"/>
        <v>0</v>
      </c>
      <c r="BL231" s="13" t="s">
        <v>148</v>
      </c>
      <c r="BM231" s="147" t="s">
        <v>419</v>
      </c>
    </row>
    <row r="232" spans="2:65" s="1" customFormat="1" ht="37.9" customHeight="1">
      <c r="B232" s="134"/>
      <c r="C232" s="135" t="s">
        <v>420</v>
      </c>
      <c r="D232" s="135" t="s">
        <v>144</v>
      </c>
      <c r="E232" s="136" t="s">
        <v>421</v>
      </c>
      <c r="F232" s="137" t="s">
        <v>422</v>
      </c>
      <c r="G232" s="138" t="s">
        <v>147</v>
      </c>
      <c r="H232" s="139">
        <v>106.2</v>
      </c>
      <c r="I232" s="140"/>
      <c r="J232" s="140">
        <v>0</v>
      </c>
      <c r="K232" s="140">
        <f t="shared" si="1"/>
        <v>0</v>
      </c>
      <c r="L232" s="141"/>
      <c r="M232" s="25"/>
      <c r="N232" s="142" t="s">
        <v>1</v>
      </c>
      <c r="O232" s="143" t="s">
        <v>39</v>
      </c>
      <c r="P232" s="144">
        <f t="shared" si="2"/>
        <v>0</v>
      </c>
      <c r="Q232" s="144">
        <f t="shared" si="3"/>
        <v>0</v>
      </c>
      <c r="R232" s="144">
        <f t="shared" si="4"/>
        <v>0</v>
      </c>
      <c r="S232" s="145">
        <v>0.28399999999999997</v>
      </c>
      <c r="T232" s="145">
        <f t="shared" si="5"/>
        <v>30.160799999999998</v>
      </c>
      <c r="U232" s="145">
        <v>0</v>
      </c>
      <c r="V232" s="145">
        <f t="shared" si="6"/>
        <v>0</v>
      </c>
      <c r="W232" s="145">
        <v>6.8000000000000005E-2</v>
      </c>
      <c r="X232" s="146">
        <f t="shared" si="7"/>
        <v>7.2216000000000005</v>
      </c>
      <c r="AR232" s="147" t="s">
        <v>148</v>
      </c>
      <c r="AT232" s="147" t="s">
        <v>144</v>
      </c>
      <c r="AU232" s="147" t="s">
        <v>149</v>
      </c>
      <c r="AY232" s="13" t="s">
        <v>142</v>
      </c>
      <c r="BE232" s="148">
        <f t="shared" si="8"/>
        <v>0</v>
      </c>
      <c r="BF232" s="148">
        <f t="shared" si="9"/>
        <v>0</v>
      </c>
      <c r="BG232" s="148">
        <f t="shared" si="10"/>
        <v>0</v>
      </c>
      <c r="BH232" s="148">
        <f t="shared" si="11"/>
        <v>0</v>
      </c>
      <c r="BI232" s="148">
        <f t="shared" si="12"/>
        <v>0</v>
      </c>
      <c r="BJ232" s="13" t="s">
        <v>149</v>
      </c>
      <c r="BK232" s="148">
        <f t="shared" si="13"/>
        <v>0</v>
      </c>
      <c r="BL232" s="13" t="s">
        <v>148</v>
      </c>
      <c r="BM232" s="147" t="s">
        <v>423</v>
      </c>
    </row>
    <row r="233" spans="2:65" s="1" customFormat="1" ht="24.2" customHeight="1">
      <c r="B233" s="134"/>
      <c r="C233" s="135" t="s">
        <v>424</v>
      </c>
      <c r="D233" s="135" t="s">
        <v>144</v>
      </c>
      <c r="E233" s="136" t="s">
        <v>425</v>
      </c>
      <c r="F233" s="137" t="s">
        <v>426</v>
      </c>
      <c r="G233" s="138" t="s">
        <v>175</v>
      </c>
      <c r="H233" s="139">
        <v>49.793999999999997</v>
      </c>
      <c r="I233" s="140"/>
      <c r="J233" s="140">
        <v>0</v>
      </c>
      <c r="K233" s="140">
        <f t="shared" si="1"/>
        <v>0</v>
      </c>
      <c r="L233" s="141"/>
      <c r="M233" s="25"/>
      <c r="N233" s="142" t="s">
        <v>1</v>
      </c>
      <c r="O233" s="143" t="s">
        <v>39</v>
      </c>
      <c r="P233" s="144">
        <f t="shared" si="2"/>
        <v>0</v>
      </c>
      <c r="Q233" s="144">
        <f t="shared" si="3"/>
        <v>0</v>
      </c>
      <c r="R233" s="144">
        <f t="shared" si="4"/>
        <v>0</v>
      </c>
      <c r="S233" s="145">
        <v>0.88200000000000001</v>
      </c>
      <c r="T233" s="145">
        <f t="shared" si="5"/>
        <v>43.918307999999996</v>
      </c>
      <c r="U233" s="145">
        <v>0</v>
      </c>
      <c r="V233" s="145">
        <f t="shared" si="6"/>
        <v>0</v>
      </c>
      <c r="W233" s="145">
        <v>0</v>
      </c>
      <c r="X233" s="146">
        <f t="shared" si="7"/>
        <v>0</v>
      </c>
      <c r="AR233" s="147" t="s">
        <v>148</v>
      </c>
      <c r="AT233" s="147" t="s">
        <v>144</v>
      </c>
      <c r="AU233" s="147" t="s">
        <v>149</v>
      </c>
      <c r="AY233" s="13" t="s">
        <v>142</v>
      </c>
      <c r="BE233" s="148">
        <f t="shared" si="8"/>
        <v>0</v>
      </c>
      <c r="BF233" s="148">
        <f t="shared" si="9"/>
        <v>0</v>
      </c>
      <c r="BG233" s="148">
        <f t="shared" si="10"/>
        <v>0</v>
      </c>
      <c r="BH233" s="148">
        <f t="shared" si="11"/>
        <v>0</v>
      </c>
      <c r="BI233" s="148">
        <f t="shared" si="12"/>
        <v>0</v>
      </c>
      <c r="BJ233" s="13" t="s">
        <v>149</v>
      </c>
      <c r="BK233" s="148">
        <f t="shared" si="13"/>
        <v>0</v>
      </c>
      <c r="BL233" s="13" t="s">
        <v>148</v>
      </c>
      <c r="BM233" s="147" t="s">
        <v>427</v>
      </c>
    </row>
    <row r="234" spans="2:65" s="1" customFormat="1" ht="21.75" customHeight="1">
      <c r="B234" s="134"/>
      <c r="C234" s="135" t="s">
        <v>428</v>
      </c>
      <c r="D234" s="135" t="s">
        <v>144</v>
      </c>
      <c r="E234" s="136" t="s">
        <v>429</v>
      </c>
      <c r="F234" s="137" t="s">
        <v>430</v>
      </c>
      <c r="G234" s="138" t="s">
        <v>175</v>
      </c>
      <c r="H234" s="139">
        <v>49.793999999999997</v>
      </c>
      <c r="I234" s="140"/>
      <c r="J234" s="140">
        <v>0</v>
      </c>
      <c r="K234" s="140">
        <f t="shared" si="1"/>
        <v>0</v>
      </c>
      <c r="L234" s="141"/>
      <c r="M234" s="25"/>
      <c r="N234" s="142" t="s">
        <v>1</v>
      </c>
      <c r="O234" s="143" t="s">
        <v>39</v>
      </c>
      <c r="P234" s="144">
        <f t="shared" si="2"/>
        <v>0</v>
      </c>
      <c r="Q234" s="144">
        <f t="shared" si="3"/>
        <v>0</v>
      </c>
      <c r="R234" s="144">
        <f t="shared" si="4"/>
        <v>0</v>
      </c>
      <c r="S234" s="145">
        <v>0.59799999999999998</v>
      </c>
      <c r="T234" s="145">
        <f t="shared" si="5"/>
        <v>29.776811999999996</v>
      </c>
      <c r="U234" s="145">
        <v>0</v>
      </c>
      <c r="V234" s="145">
        <f t="shared" si="6"/>
        <v>0</v>
      </c>
      <c r="W234" s="145">
        <v>0</v>
      </c>
      <c r="X234" s="146">
        <f t="shared" si="7"/>
        <v>0</v>
      </c>
      <c r="AR234" s="147" t="s">
        <v>148</v>
      </c>
      <c r="AT234" s="147" t="s">
        <v>144</v>
      </c>
      <c r="AU234" s="147" t="s">
        <v>149</v>
      </c>
      <c r="AY234" s="13" t="s">
        <v>142</v>
      </c>
      <c r="BE234" s="148">
        <f t="shared" si="8"/>
        <v>0</v>
      </c>
      <c r="BF234" s="148">
        <f t="shared" si="9"/>
        <v>0</v>
      </c>
      <c r="BG234" s="148">
        <f t="shared" si="10"/>
        <v>0</v>
      </c>
      <c r="BH234" s="148">
        <f t="shared" si="11"/>
        <v>0</v>
      </c>
      <c r="BI234" s="148">
        <f t="shared" si="12"/>
        <v>0</v>
      </c>
      <c r="BJ234" s="13" t="s">
        <v>149</v>
      </c>
      <c r="BK234" s="148">
        <f t="shared" si="13"/>
        <v>0</v>
      </c>
      <c r="BL234" s="13" t="s">
        <v>148</v>
      </c>
      <c r="BM234" s="147" t="s">
        <v>431</v>
      </c>
    </row>
    <row r="235" spans="2:65" s="1" customFormat="1" ht="24.2" customHeight="1">
      <c r="B235" s="134"/>
      <c r="C235" s="135" t="s">
        <v>432</v>
      </c>
      <c r="D235" s="135" t="s">
        <v>144</v>
      </c>
      <c r="E235" s="136" t="s">
        <v>433</v>
      </c>
      <c r="F235" s="137" t="s">
        <v>434</v>
      </c>
      <c r="G235" s="138" t="s">
        <v>175</v>
      </c>
      <c r="H235" s="139">
        <v>248.97</v>
      </c>
      <c r="I235" s="140"/>
      <c r="J235" s="140">
        <v>0</v>
      </c>
      <c r="K235" s="140">
        <f t="shared" si="1"/>
        <v>0</v>
      </c>
      <c r="L235" s="141"/>
      <c r="M235" s="25"/>
      <c r="N235" s="142" t="s">
        <v>1</v>
      </c>
      <c r="O235" s="143" t="s">
        <v>39</v>
      </c>
      <c r="P235" s="144">
        <f t="shared" si="2"/>
        <v>0</v>
      </c>
      <c r="Q235" s="144">
        <f t="shared" si="3"/>
        <v>0</v>
      </c>
      <c r="R235" s="144">
        <f t="shared" si="4"/>
        <v>0</v>
      </c>
      <c r="S235" s="145">
        <v>7.0000000000000001E-3</v>
      </c>
      <c r="T235" s="145">
        <f t="shared" si="5"/>
        <v>1.7427900000000001</v>
      </c>
      <c r="U235" s="145">
        <v>0</v>
      </c>
      <c r="V235" s="145">
        <f t="shared" si="6"/>
        <v>0</v>
      </c>
      <c r="W235" s="145">
        <v>0</v>
      </c>
      <c r="X235" s="146">
        <f t="shared" si="7"/>
        <v>0</v>
      </c>
      <c r="AR235" s="147" t="s">
        <v>148</v>
      </c>
      <c r="AT235" s="147" t="s">
        <v>144</v>
      </c>
      <c r="AU235" s="147" t="s">
        <v>149</v>
      </c>
      <c r="AY235" s="13" t="s">
        <v>142</v>
      </c>
      <c r="BE235" s="148">
        <f t="shared" si="8"/>
        <v>0</v>
      </c>
      <c r="BF235" s="148">
        <f t="shared" si="9"/>
        <v>0</v>
      </c>
      <c r="BG235" s="148">
        <f t="shared" si="10"/>
        <v>0</v>
      </c>
      <c r="BH235" s="148">
        <f t="shared" si="11"/>
        <v>0</v>
      </c>
      <c r="BI235" s="148">
        <f t="shared" si="12"/>
        <v>0</v>
      </c>
      <c r="BJ235" s="13" t="s">
        <v>149</v>
      </c>
      <c r="BK235" s="148">
        <f t="shared" si="13"/>
        <v>0</v>
      </c>
      <c r="BL235" s="13" t="s">
        <v>148</v>
      </c>
      <c r="BM235" s="147" t="s">
        <v>435</v>
      </c>
    </row>
    <row r="236" spans="2:65" s="1" customFormat="1" ht="24.2" customHeight="1">
      <c r="B236" s="134"/>
      <c r="C236" s="135" t="s">
        <v>436</v>
      </c>
      <c r="D236" s="135" t="s">
        <v>144</v>
      </c>
      <c r="E236" s="136" t="s">
        <v>437</v>
      </c>
      <c r="F236" s="137" t="s">
        <v>438</v>
      </c>
      <c r="G236" s="138" t="s">
        <v>175</v>
      </c>
      <c r="H236" s="139">
        <v>49.793999999999997</v>
      </c>
      <c r="I236" s="140"/>
      <c r="J236" s="140">
        <v>0</v>
      </c>
      <c r="K236" s="140">
        <f t="shared" si="1"/>
        <v>0</v>
      </c>
      <c r="L236" s="141"/>
      <c r="M236" s="25"/>
      <c r="N236" s="142" t="s">
        <v>1</v>
      </c>
      <c r="O236" s="143" t="s">
        <v>39</v>
      </c>
      <c r="P236" s="144">
        <f t="shared" si="2"/>
        <v>0</v>
      </c>
      <c r="Q236" s="144">
        <f t="shared" si="3"/>
        <v>0</v>
      </c>
      <c r="R236" s="144">
        <f t="shared" si="4"/>
        <v>0</v>
      </c>
      <c r="S236" s="145">
        <v>0.89</v>
      </c>
      <c r="T236" s="145">
        <f t="shared" si="5"/>
        <v>44.316659999999999</v>
      </c>
      <c r="U236" s="145">
        <v>0</v>
      </c>
      <c r="V236" s="145">
        <f t="shared" si="6"/>
        <v>0</v>
      </c>
      <c r="W236" s="145">
        <v>0</v>
      </c>
      <c r="X236" s="146">
        <f t="shared" si="7"/>
        <v>0</v>
      </c>
      <c r="AR236" s="147" t="s">
        <v>148</v>
      </c>
      <c r="AT236" s="147" t="s">
        <v>144</v>
      </c>
      <c r="AU236" s="147" t="s">
        <v>149</v>
      </c>
      <c r="AY236" s="13" t="s">
        <v>142</v>
      </c>
      <c r="BE236" s="148">
        <f t="shared" si="8"/>
        <v>0</v>
      </c>
      <c r="BF236" s="148">
        <f t="shared" si="9"/>
        <v>0</v>
      </c>
      <c r="BG236" s="148">
        <f t="shared" si="10"/>
        <v>0</v>
      </c>
      <c r="BH236" s="148">
        <f t="shared" si="11"/>
        <v>0</v>
      </c>
      <c r="BI236" s="148">
        <f t="shared" si="12"/>
        <v>0</v>
      </c>
      <c r="BJ236" s="13" t="s">
        <v>149</v>
      </c>
      <c r="BK236" s="148">
        <f t="shared" si="13"/>
        <v>0</v>
      </c>
      <c r="BL236" s="13" t="s">
        <v>148</v>
      </c>
      <c r="BM236" s="147" t="s">
        <v>439</v>
      </c>
    </row>
    <row r="237" spans="2:65" s="1" customFormat="1" ht="24.2" customHeight="1">
      <c r="B237" s="134"/>
      <c r="C237" s="135" t="s">
        <v>440</v>
      </c>
      <c r="D237" s="135" t="s">
        <v>144</v>
      </c>
      <c r="E237" s="136" t="s">
        <v>441</v>
      </c>
      <c r="F237" s="137" t="s">
        <v>442</v>
      </c>
      <c r="G237" s="138" t="s">
        <v>175</v>
      </c>
      <c r="H237" s="139">
        <v>49.793999999999997</v>
      </c>
      <c r="I237" s="140"/>
      <c r="J237" s="140">
        <v>0</v>
      </c>
      <c r="K237" s="140">
        <f t="shared" si="1"/>
        <v>0</v>
      </c>
      <c r="L237" s="141"/>
      <c r="M237" s="25"/>
      <c r="N237" s="142" t="s">
        <v>1</v>
      </c>
      <c r="O237" s="143" t="s">
        <v>39</v>
      </c>
      <c r="P237" s="144">
        <f t="shared" si="2"/>
        <v>0</v>
      </c>
      <c r="Q237" s="144">
        <f t="shared" si="3"/>
        <v>0</v>
      </c>
      <c r="R237" s="144">
        <f t="shared" si="4"/>
        <v>0</v>
      </c>
      <c r="S237" s="145">
        <v>0</v>
      </c>
      <c r="T237" s="145">
        <f t="shared" si="5"/>
        <v>0</v>
      </c>
      <c r="U237" s="145">
        <v>0</v>
      </c>
      <c r="V237" s="145">
        <f t="shared" si="6"/>
        <v>0</v>
      </c>
      <c r="W237" s="145">
        <v>0</v>
      </c>
      <c r="X237" s="146">
        <f t="shared" si="7"/>
        <v>0</v>
      </c>
      <c r="AR237" s="147" t="s">
        <v>148</v>
      </c>
      <c r="AT237" s="147" t="s">
        <v>144</v>
      </c>
      <c r="AU237" s="147" t="s">
        <v>149</v>
      </c>
      <c r="AY237" s="13" t="s">
        <v>142</v>
      </c>
      <c r="BE237" s="148">
        <f t="shared" si="8"/>
        <v>0</v>
      </c>
      <c r="BF237" s="148">
        <f t="shared" si="9"/>
        <v>0</v>
      </c>
      <c r="BG237" s="148">
        <f t="shared" si="10"/>
        <v>0</v>
      </c>
      <c r="BH237" s="148">
        <f t="shared" si="11"/>
        <v>0</v>
      </c>
      <c r="BI237" s="148">
        <f t="shared" si="12"/>
        <v>0</v>
      </c>
      <c r="BJ237" s="13" t="s">
        <v>149</v>
      </c>
      <c r="BK237" s="148">
        <f t="shared" si="13"/>
        <v>0</v>
      </c>
      <c r="BL237" s="13" t="s">
        <v>148</v>
      </c>
      <c r="BM237" s="147" t="s">
        <v>443</v>
      </c>
    </row>
    <row r="238" spans="2:65" s="11" customFormat="1" ht="22.9" customHeight="1">
      <c r="B238" s="122"/>
      <c r="D238" s="123" t="s">
        <v>74</v>
      </c>
      <c r="E238" s="132" t="s">
        <v>444</v>
      </c>
      <c r="F238" s="132" t="s">
        <v>445</v>
      </c>
      <c r="K238" s="133">
        <f>BK238</f>
        <v>0</v>
      </c>
      <c r="M238" s="122"/>
      <c r="N238" s="126"/>
      <c r="Q238" s="127">
        <f>Q239</f>
        <v>0</v>
      </c>
      <c r="R238" s="127">
        <f>R239</f>
        <v>0</v>
      </c>
      <c r="T238" s="128">
        <f>T239</f>
        <v>56.473424000000001</v>
      </c>
      <c r="V238" s="128">
        <f>V239</f>
        <v>0</v>
      </c>
      <c r="X238" s="129">
        <f>X239</f>
        <v>0</v>
      </c>
      <c r="AR238" s="123" t="s">
        <v>83</v>
      </c>
      <c r="AT238" s="130" t="s">
        <v>74</v>
      </c>
      <c r="AU238" s="130" t="s">
        <v>83</v>
      </c>
      <c r="AY238" s="123" t="s">
        <v>142</v>
      </c>
      <c r="BK238" s="131">
        <f>BK239</f>
        <v>0</v>
      </c>
    </row>
    <row r="239" spans="2:65" s="1" customFormat="1" ht="24.2" customHeight="1">
      <c r="B239" s="134"/>
      <c r="C239" s="135" t="s">
        <v>446</v>
      </c>
      <c r="D239" s="135" t="s">
        <v>144</v>
      </c>
      <c r="E239" s="136" t="s">
        <v>447</v>
      </c>
      <c r="F239" s="137" t="s">
        <v>448</v>
      </c>
      <c r="G239" s="138" t="s">
        <v>175</v>
      </c>
      <c r="H239" s="139">
        <v>62.887999999999998</v>
      </c>
      <c r="I239" s="140"/>
      <c r="J239" s="140">
        <v>0</v>
      </c>
      <c r="K239" s="140">
        <f>ROUND(P239*H239,2)</f>
        <v>0</v>
      </c>
      <c r="L239" s="141"/>
      <c r="M239" s="25"/>
      <c r="N239" s="142" t="s">
        <v>1</v>
      </c>
      <c r="O239" s="143" t="s">
        <v>39</v>
      </c>
      <c r="P239" s="144">
        <f>I239+J239</f>
        <v>0</v>
      </c>
      <c r="Q239" s="144">
        <f>ROUND(I239*H239,2)</f>
        <v>0</v>
      </c>
      <c r="R239" s="144">
        <f>ROUND(J239*H239,2)</f>
        <v>0</v>
      </c>
      <c r="S239" s="145">
        <v>0.89800000000000002</v>
      </c>
      <c r="T239" s="145">
        <f>S239*H239</f>
        <v>56.473424000000001</v>
      </c>
      <c r="U239" s="145">
        <v>0</v>
      </c>
      <c r="V239" s="145">
        <f>U239*H239</f>
        <v>0</v>
      </c>
      <c r="W239" s="145">
        <v>0</v>
      </c>
      <c r="X239" s="146">
        <f>W239*H239</f>
        <v>0</v>
      </c>
      <c r="AR239" s="147" t="s">
        <v>148</v>
      </c>
      <c r="AT239" s="147" t="s">
        <v>144</v>
      </c>
      <c r="AU239" s="147" t="s">
        <v>149</v>
      </c>
      <c r="AY239" s="13" t="s">
        <v>142</v>
      </c>
      <c r="BE239" s="148">
        <f>IF(O239="základná",K239,0)</f>
        <v>0</v>
      </c>
      <c r="BF239" s="148">
        <f>IF(O239="znížená",K239,0)</f>
        <v>0</v>
      </c>
      <c r="BG239" s="148">
        <f>IF(O239="zákl. prenesená",K239,0)</f>
        <v>0</v>
      </c>
      <c r="BH239" s="148">
        <f>IF(O239="zníž. prenesená",K239,0)</f>
        <v>0</v>
      </c>
      <c r="BI239" s="148">
        <f>IF(O239="nulová",K239,0)</f>
        <v>0</v>
      </c>
      <c r="BJ239" s="13" t="s">
        <v>149</v>
      </c>
      <c r="BK239" s="148">
        <f>ROUND(P239*H239,2)</f>
        <v>0</v>
      </c>
      <c r="BL239" s="13" t="s">
        <v>148</v>
      </c>
      <c r="BM239" s="147" t="s">
        <v>449</v>
      </c>
    </row>
    <row r="240" spans="2:65" s="11" customFormat="1" ht="25.9" customHeight="1">
      <c r="B240" s="122"/>
      <c r="D240" s="123" t="s">
        <v>74</v>
      </c>
      <c r="E240" s="124" t="s">
        <v>450</v>
      </c>
      <c r="F240" s="124" t="s">
        <v>451</v>
      </c>
      <c r="K240" s="125">
        <f>BK240</f>
        <v>0</v>
      </c>
      <c r="M240" s="122"/>
      <c r="N240" s="126"/>
      <c r="Q240" s="127">
        <f>Q241+Q265+Q268+Q274+Q278+Q285+Q293+Q297</f>
        <v>0</v>
      </c>
      <c r="R240" s="127">
        <f>R241+R265+R268+R274+R278+R285+R293+R297</f>
        <v>0</v>
      </c>
      <c r="T240" s="128">
        <f>T241+T265+T268+T274+T278+T285+T293+T297</f>
        <v>716.57411560000003</v>
      </c>
      <c r="V240" s="128">
        <f>V241+V265+V268+V274+V278+V285+V293+V297</f>
        <v>23.821454793600001</v>
      </c>
      <c r="X240" s="129">
        <f>X241+X265+X268+X274+X278+X285+X293+X297</f>
        <v>0.12659000000000001</v>
      </c>
      <c r="AR240" s="123" t="s">
        <v>149</v>
      </c>
      <c r="AT240" s="130" t="s">
        <v>74</v>
      </c>
      <c r="AU240" s="130" t="s">
        <v>75</v>
      </c>
      <c r="AY240" s="123" t="s">
        <v>142</v>
      </c>
      <c r="BK240" s="131">
        <f>BK241+BK265+BK268+BK274+BK278+BK285+BK293+BK297</f>
        <v>0</v>
      </c>
    </row>
    <row r="241" spans="2:65" s="11" customFormat="1" ht="22.9" customHeight="1">
      <c r="B241" s="122"/>
      <c r="D241" s="123" t="s">
        <v>74</v>
      </c>
      <c r="E241" s="132" t="s">
        <v>452</v>
      </c>
      <c r="F241" s="132" t="s">
        <v>453</v>
      </c>
      <c r="K241" s="133">
        <f>BK241</f>
        <v>0</v>
      </c>
      <c r="M241" s="122"/>
      <c r="N241" s="126"/>
      <c r="Q241" s="127">
        <f>SUM(Q242:Q264)</f>
        <v>0</v>
      </c>
      <c r="R241" s="127">
        <f>SUM(R242:R264)</f>
        <v>0</v>
      </c>
      <c r="T241" s="128">
        <f>SUM(T242:T264)</f>
        <v>120.46650360000001</v>
      </c>
      <c r="V241" s="128">
        <f>SUM(V242:V264)</f>
        <v>1.9936459399999999</v>
      </c>
      <c r="X241" s="129">
        <f>SUM(X242:X264)</f>
        <v>0</v>
      </c>
      <c r="AR241" s="123" t="s">
        <v>149</v>
      </c>
      <c r="AT241" s="130" t="s">
        <v>74</v>
      </c>
      <c r="AU241" s="130" t="s">
        <v>83</v>
      </c>
      <c r="AY241" s="123" t="s">
        <v>142</v>
      </c>
      <c r="BK241" s="131">
        <f>SUM(BK242:BK264)</f>
        <v>0</v>
      </c>
    </row>
    <row r="242" spans="2:65" s="1" customFormat="1" ht="24.2" customHeight="1">
      <c r="B242" s="134"/>
      <c r="C242" s="135" t="s">
        <v>454</v>
      </c>
      <c r="D242" s="135" t="s">
        <v>144</v>
      </c>
      <c r="E242" s="136" t="s">
        <v>455</v>
      </c>
      <c r="F242" s="137" t="s">
        <v>456</v>
      </c>
      <c r="G242" s="138" t="s">
        <v>147</v>
      </c>
      <c r="H242" s="139">
        <v>41.136000000000003</v>
      </c>
      <c r="I242" s="140"/>
      <c r="J242" s="140">
        <v>0</v>
      </c>
      <c r="K242" s="140">
        <f>ROUND(P242*H242,2)</f>
        <v>0</v>
      </c>
      <c r="L242" s="141"/>
      <c r="M242" s="25"/>
      <c r="N242" s="142" t="s">
        <v>1</v>
      </c>
      <c r="O242" s="143" t="s">
        <v>39</v>
      </c>
      <c r="P242" s="144">
        <f>I242+J242</f>
        <v>0</v>
      </c>
      <c r="Q242" s="144">
        <f>ROUND(I242*H242,2)</f>
        <v>0</v>
      </c>
      <c r="R242" s="144">
        <f>ROUND(J242*H242,2)</f>
        <v>0</v>
      </c>
      <c r="S242" s="145">
        <v>1.2999999999999999E-2</v>
      </c>
      <c r="T242" s="145">
        <f>S242*H242</f>
        <v>0.53476800000000002</v>
      </c>
      <c r="U242" s="145">
        <v>0</v>
      </c>
      <c r="V242" s="145">
        <f>U242*H242</f>
        <v>0</v>
      </c>
      <c r="W242" s="145">
        <v>0</v>
      </c>
      <c r="X242" s="146">
        <f>W242*H242</f>
        <v>0</v>
      </c>
      <c r="AR242" s="147" t="s">
        <v>221</v>
      </c>
      <c r="AT242" s="147" t="s">
        <v>144</v>
      </c>
      <c r="AU242" s="147" t="s">
        <v>149</v>
      </c>
      <c r="AY242" s="13" t="s">
        <v>142</v>
      </c>
      <c r="BE242" s="148">
        <f>IF(O242="základná",K242,0)</f>
        <v>0</v>
      </c>
      <c r="BF242" s="148">
        <f>IF(O242="znížená",K242,0)</f>
        <v>0</v>
      </c>
      <c r="BG242" s="148">
        <f>IF(O242="zákl. prenesená",K242,0)</f>
        <v>0</v>
      </c>
      <c r="BH242" s="148">
        <f>IF(O242="zníž. prenesená",K242,0)</f>
        <v>0</v>
      </c>
      <c r="BI242" s="148">
        <f>IF(O242="nulová",K242,0)</f>
        <v>0</v>
      </c>
      <c r="BJ242" s="13" t="s">
        <v>149</v>
      </c>
      <c r="BK242" s="148">
        <f>ROUND(P242*H242,2)</f>
        <v>0</v>
      </c>
      <c r="BL242" s="13" t="s">
        <v>221</v>
      </c>
      <c r="BM242" s="147" t="s">
        <v>457</v>
      </c>
    </row>
    <row r="243" spans="2:65" s="1" customFormat="1" ht="19.5">
      <c r="B243" s="25"/>
      <c r="D243" s="149" t="s">
        <v>151</v>
      </c>
      <c r="F243" s="150" t="s">
        <v>458</v>
      </c>
      <c r="M243" s="25"/>
      <c r="N243" s="151"/>
      <c r="X243" s="51"/>
      <c r="AT243" s="13" t="s">
        <v>151</v>
      </c>
      <c r="AU243" s="13" t="s">
        <v>149</v>
      </c>
    </row>
    <row r="244" spans="2:65" s="1" customFormat="1" ht="16.5" customHeight="1">
      <c r="B244" s="134"/>
      <c r="C244" s="152" t="s">
        <v>459</v>
      </c>
      <c r="D244" s="152" t="s">
        <v>172</v>
      </c>
      <c r="E244" s="153" t="s">
        <v>460</v>
      </c>
      <c r="F244" s="154" t="s">
        <v>461</v>
      </c>
      <c r="G244" s="155" t="s">
        <v>175</v>
      </c>
      <c r="H244" s="156">
        <v>0.10299999999999999</v>
      </c>
      <c r="I244" s="157">
        <v>0</v>
      </c>
      <c r="J244" s="158"/>
      <c r="K244" s="157">
        <f>ROUND(P244*H244,2)</f>
        <v>0</v>
      </c>
      <c r="L244" s="158"/>
      <c r="M244" s="159"/>
      <c r="N244" s="160" t="s">
        <v>1</v>
      </c>
      <c r="O244" s="143" t="s">
        <v>39</v>
      </c>
      <c r="P244" s="144">
        <f>I244+J244</f>
        <v>0</v>
      </c>
      <c r="Q244" s="144">
        <f>ROUND(I244*H244,2)</f>
        <v>0</v>
      </c>
      <c r="R244" s="144">
        <f>ROUND(J244*H244,2)</f>
        <v>0</v>
      </c>
      <c r="S244" s="145">
        <v>0</v>
      </c>
      <c r="T244" s="145">
        <f>S244*H244</f>
        <v>0</v>
      </c>
      <c r="U244" s="145">
        <v>1</v>
      </c>
      <c r="V244" s="145">
        <f>U244*H244</f>
        <v>0.10299999999999999</v>
      </c>
      <c r="W244" s="145">
        <v>0</v>
      </c>
      <c r="X244" s="146">
        <f>W244*H244</f>
        <v>0</v>
      </c>
      <c r="AR244" s="147" t="s">
        <v>296</v>
      </c>
      <c r="AT244" s="147" t="s">
        <v>172</v>
      </c>
      <c r="AU244" s="147" t="s">
        <v>149</v>
      </c>
      <c r="AY244" s="13" t="s">
        <v>142</v>
      </c>
      <c r="BE244" s="148">
        <f>IF(O244="základná",K244,0)</f>
        <v>0</v>
      </c>
      <c r="BF244" s="148">
        <f>IF(O244="znížená",K244,0)</f>
        <v>0</v>
      </c>
      <c r="BG244" s="148">
        <f>IF(O244="zákl. prenesená",K244,0)</f>
        <v>0</v>
      </c>
      <c r="BH244" s="148">
        <f>IF(O244="zníž. prenesená",K244,0)</f>
        <v>0</v>
      </c>
      <c r="BI244" s="148">
        <f>IF(O244="nulová",K244,0)</f>
        <v>0</v>
      </c>
      <c r="BJ244" s="13" t="s">
        <v>149</v>
      </c>
      <c r="BK244" s="148">
        <f>ROUND(P244*H244,2)</f>
        <v>0</v>
      </c>
      <c r="BL244" s="13" t="s">
        <v>221</v>
      </c>
      <c r="BM244" s="147" t="s">
        <v>462</v>
      </c>
    </row>
    <row r="245" spans="2:65" s="1" customFormat="1" ht="24.2" customHeight="1">
      <c r="B245" s="134"/>
      <c r="C245" s="135" t="s">
        <v>463</v>
      </c>
      <c r="D245" s="135" t="s">
        <v>144</v>
      </c>
      <c r="E245" s="136" t="s">
        <v>464</v>
      </c>
      <c r="F245" s="137" t="s">
        <v>465</v>
      </c>
      <c r="G245" s="138" t="s">
        <v>147</v>
      </c>
      <c r="H245" s="139">
        <v>173.35</v>
      </c>
      <c r="I245" s="140"/>
      <c r="J245" s="140">
        <v>0</v>
      </c>
      <c r="K245" s="140">
        <f>ROUND(P245*H245,2)</f>
        <v>0</v>
      </c>
      <c r="L245" s="141"/>
      <c r="M245" s="25"/>
      <c r="N245" s="142" t="s">
        <v>1</v>
      </c>
      <c r="O245" s="143" t="s">
        <v>39</v>
      </c>
      <c r="P245" s="144">
        <f>I245+J245</f>
        <v>0</v>
      </c>
      <c r="Q245" s="144">
        <f>ROUND(I245*H245,2)</f>
        <v>0</v>
      </c>
      <c r="R245" s="144">
        <f>ROUND(J245*H245,2)</f>
        <v>0</v>
      </c>
      <c r="S245" s="145">
        <v>1.6E-2</v>
      </c>
      <c r="T245" s="145">
        <f>S245*H245</f>
        <v>2.7736000000000001</v>
      </c>
      <c r="U245" s="145">
        <v>0</v>
      </c>
      <c r="V245" s="145">
        <f>U245*H245</f>
        <v>0</v>
      </c>
      <c r="W245" s="145">
        <v>0</v>
      </c>
      <c r="X245" s="146">
        <f>W245*H245</f>
        <v>0</v>
      </c>
      <c r="AR245" s="147" t="s">
        <v>221</v>
      </c>
      <c r="AT245" s="147" t="s">
        <v>144</v>
      </c>
      <c r="AU245" s="147" t="s">
        <v>149</v>
      </c>
      <c r="AY245" s="13" t="s">
        <v>142</v>
      </c>
      <c r="BE245" s="148">
        <f>IF(O245="základná",K245,0)</f>
        <v>0</v>
      </c>
      <c r="BF245" s="148">
        <f>IF(O245="znížená",K245,0)</f>
        <v>0</v>
      </c>
      <c r="BG245" s="148">
        <f>IF(O245="zákl. prenesená",K245,0)</f>
        <v>0</v>
      </c>
      <c r="BH245" s="148">
        <f>IF(O245="zníž. prenesená",K245,0)</f>
        <v>0</v>
      </c>
      <c r="BI245" s="148">
        <f>IF(O245="nulová",K245,0)</f>
        <v>0</v>
      </c>
      <c r="BJ245" s="13" t="s">
        <v>149</v>
      </c>
      <c r="BK245" s="148">
        <f>ROUND(P245*H245,2)</f>
        <v>0</v>
      </c>
      <c r="BL245" s="13" t="s">
        <v>221</v>
      </c>
      <c r="BM245" s="147" t="s">
        <v>466</v>
      </c>
    </row>
    <row r="246" spans="2:65" s="1" customFormat="1" ht="19.5">
      <c r="B246" s="25"/>
      <c r="D246" s="149" t="s">
        <v>151</v>
      </c>
      <c r="F246" s="150" t="s">
        <v>467</v>
      </c>
      <c r="M246" s="25"/>
      <c r="N246" s="151"/>
      <c r="X246" s="51"/>
      <c r="AT246" s="13" t="s">
        <v>151</v>
      </c>
      <c r="AU246" s="13" t="s">
        <v>149</v>
      </c>
    </row>
    <row r="247" spans="2:65" s="1" customFormat="1" ht="16.5" customHeight="1">
      <c r="B247" s="134"/>
      <c r="C247" s="152" t="s">
        <v>468</v>
      </c>
      <c r="D247" s="152" t="s">
        <v>172</v>
      </c>
      <c r="E247" s="153" t="s">
        <v>469</v>
      </c>
      <c r="F247" s="154" t="s">
        <v>470</v>
      </c>
      <c r="G247" s="155" t="s">
        <v>317</v>
      </c>
      <c r="H247" s="156">
        <v>277.36</v>
      </c>
      <c r="I247" s="157">
        <v>0</v>
      </c>
      <c r="J247" s="158"/>
      <c r="K247" s="157">
        <f>ROUND(P247*H247,2)</f>
        <v>0</v>
      </c>
      <c r="L247" s="158"/>
      <c r="M247" s="159"/>
      <c r="N247" s="160" t="s">
        <v>1</v>
      </c>
      <c r="O247" s="143" t="s">
        <v>39</v>
      </c>
      <c r="P247" s="144">
        <f>I247+J247</f>
        <v>0</v>
      </c>
      <c r="Q247" s="144">
        <f>ROUND(I247*H247,2)</f>
        <v>0</v>
      </c>
      <c r="R247" s="144">
        <f>ROUND(J247*H247,2)</f>
        <v>0</v>
      </c>
      <c r="S247" s="145">
        <v>0</v>
      </c>
      <c r="T247" s="145">
        <f>S247*H247</f>
        <v>0</v>
      </c>
      <c r="U247" s="145">
        <v>1E-3</v>
      </c>
      <c r="V247" s="145">
        <f>U247*H247</f>
        <v>0.27736</v>
      </c>
      <c r="W247" s="145">
        <v>0</v>
      </c>
      <c r="X247" s="146">
        <f>W247*H247</f>
        <v>0</v>
      </c>
      <c r="AR247" s="147" t="s">
        <v>296</v>
      </c>
      <c r="AT247" s="147" t="s">
        <v>172</v>
      </c>
      <c r="AU247" s="147" t="s">
        <v>149</v>
      </c>
      <c r="AY247" s="13" t="s">
        <v>142</v>
      </c>
      <c r="BE247" s="148">
        <f>IF(O247="základná",K247,0)</f>
        <v>0</v>
      </c>
      <c r="BF247" s="148">
        <f>IF(O247="znížená",K247,0)</f>
        <v>0</v>
      </c>
      <c r="BG247" s="148">
        <f>IF(O247="zákl. prenesená",K247,0)</f>
        <v>0</v>
      </c>
      <c r="BH247" s="148">
        <f>IF(O247="zníž. prenesená",K247,0)</f>
        <v>0</v>
      </c>
      <c r="BI247" s="148">
        <f>IF(O247="nulová",K247,0)</f>
        <v>0</v>
      </c>
      <c r="BJ247" s="13" t="s">
        <v>149</v>
      </c>
      <c r="BK247" s="148">
        <f>ROUND(P247*H247,2)</f>
        <v>0</v>
      </c>
      <c r="BL247" s="13" t="s">
        <v>221</v>
      </c>
      <c r="BM247" s="147" t="s">
        <v>471</v>
      </c>
    </row>
    <row r="248" spans="2:65" s="1" customFormat="1" ht="19.5">
      <c r="B248" s="25"/>
      <c r="D248" s="149" t="s">
        <v>151</v>
      </c>
      <c r="F248" s="150" t="s">
        <v>472</v>
      </c>
      <c r="M248" s="25"/>
      <c r="N248" s="151"/>
      <c r="X248" s="51"/>
      <c r="AT248" s="13" t="s">
        <v>151</v>
      </c>
      <c r="AU248" s="13" t="s">
        <v>149</v>
      </c>
    </row>
    <row r="249" spans="2:65" s="1" customFormat="1" ht="24.2" customHeight="1">
      <c r="B249" s="134"/>
      <c r="C249" s="135" t="s">
        <v>473</v>
      </c>
      <c r="D249" s="135" t="s">
        <v>144</v>
      </c>
      <c r="E249" s="136" t="s">
        <v>474</v>
      </c>
      <c r="F249" s="137" t="s">
        <v>465</v>
      </c>
      <c r="G249" s="138" t="s">
        <v>147</v>
      </c>
      <c r="H249" s="139">
        <v>173.35</v>
      </c>
      <c r="I249" s="140"/>
      <c r="J249" s="140">
        <v>0</v>
      </c>
      <c r="K249" s="140">
        <f>ROUND(P249*H249,2)</f>
        <v>0</v>
      </c>
      <c r="L249" s="141"/>
      <c r="M249" s="25"/>
      <c r="N249" s="142" t="s">
        <v>1</v>
      </c>
      <c r="O249" s="143" t="s">
        <v>39</v>
      </c>
      <c r="P249" s="144">
        <f>I249+J249</f>
        <v>0</v>
      </c>
      <c r="Q249" s="144">
        <f>ROUND(I249*H249,2)</f>
        <v>0</v>
      </c>
      <c r="R249" s="144">
        <f>ROUND(J249*H249,2)</f>
        <v>0</v>
      </c>
      <c r="S249" s="145">
        <v>1.6E-2</v>
      </c>
      <c r="T249" s="145">
        <f>S249*H249</f>
        <v>2.7736000000000001</v>
      </c>
      <c r="U249" s="145">
        <v>0</v>
      </c>
      <c r="V249" s="145">
        <f>U249*H249</f>
        <v>0</v>
      </c>
      <c r="W249" s="145">
        <v>0</v>
      </c>
      <c r="X249" s="146">
        <f>W249*H249</f>
        <v>0</v>
      </c>
      <c r="AR249" s="147" t="s">
        <v>221</v>
      </c>
      <c r="AT249" s="147" t="s">
        <v>144</v>
      </c>
      <c r="AU249" s="147" t="s">
        <v>149</v>
      </c>
      <c r="AY249" s="13" t="s">
        <v>142</v>
      </c>
      <c r="BE249" s="148">
        <f>IF(O249="základná",K249,0)</f>
        <v>0</v>
      </c>
      <c r="BF249" s="148">
        <f>IF(O249="znížená",K249,0)</f>
        <v>0</v>
      </c>
      <c r="BG249" s="148">
        <f>IF(O249="zákl. prenesená",K249,0)</f>
        <v>0</v>
      </c>
      <c r="BH249" s="148">
        <f>IF(O249="zníž. prenesená",K249,0)</f>
        <v>0</v>
      </c>
      <c r="BI249" s="148">
        <f>IF(O249="nulová",K249,0)</f>
        <v>0</v>
      </c>
      <c r="BJ249" s="13" t="s">
        <v>149</v>
      </c>
      <c r="BK249" s="148">
        <f>ROUND(P249*H249,2)</f>
        <v>0</v>
      </c>
      <c r="BL249" s="13" t="s">
        <v>221</v>
      </c>
      <c r="BM249" s="147" t="s">
        <v>475</v>
      </c>
    </row>
    <row r="250" spans="2:65" s="1" customFormat="1" ht="19.5">
      <c r="B250" s="25"/>
      <c r="D250" s="149" t="s">
        <v>151</v>
      </c>
      <c r="F250" s="150" t="s">
        <v>476</v>
      </c>
      <c r="M250" s="25"/>
      <c r="N250" s="151"/>
      <c r="X250" s="51"/>
      <c r="AT250" s="13" t="s">
        <v>151</v>
      </c>
      <c r="AU250" s="13" t="s">
        <v>149</v>
      </c>
    </row>
    <row r="251" spans="2:65" s="1" customFormat="1" ht="24.2" customHeight="1">
      <c r="B251" s="134"/>
      <c r="C251" s="152" t="s">
        <v>477</v>
      </c>
      <c r="D251" s="152" t="s">
        <v>172</v>
      </c>
      <c r="E251" s="153" t="s">
        <v>478</v>
      </c>
      <c r="F251" s="154" t="s">
        <v>479</v>
      </c>
      <c r="G251" s="155" t="s">
        <v>317</v>
      </c>
      <c r="H251" s="156">
        <v>86.674999999999997</v>
      </c>
      <c r="I251" s="157">
        <v>0</v>
      </c>
      <c r="J251" s="158"/>
      <c r="K251" s="157">
        <f>ROUND(P251*H251,2)</f>
        <v>0</v>
      </c>
      <c r="L251" s="158"/>
      <c r="M251" s="159"/>
      <c r="N251" s="160" t="s">
        <v>1</v>
      </c>
      <c r="O251" s="143" t="s">
        <v>39</v>
      </c>
      <c r="P251" s="144">
        <f>I251+J251</f>
        <v>0</v>
      </c>
      <c r="Q251" s="144">
        <f>ROUND(I251*H251,2)</f>
        <v>0</v>
      </c>
      <c r="R251" s="144">
        <f>ROUND(J251*H251,2)</f>
        <v>0</v>
      </c>
      <c r="S251" s="145">
        <v>0</v>
      </c>
      <c r="T251" s="145">
        <f>S251*H251</f>
        <v>0</v>
      </c>
      <c r="U251" s="145">
        <v>1E-3</v>
      </c>
      <c r="V251" s="145">
        <f>U251*H251</f>
        <v>8.6675000000000002E-2</v>
      </c>
      <c r="W251" s="145">
        <v>0</v>
      </c>
      <c r="X251" s="146">
        <f>W251*H251</f>
        <v>0</v>
      </c>
      <c r="AR251" s="147" t="s">
        <v>296</v>
      </c>
      <c r="AT251" s="147" t="s">
        <v>172</v>
      </c>
      <c r="AU251" s="147" t="s">
        <v>149</v>
      </c>
      <c r="AY251" s="13" t="s">
        <v>142</v>
      </c>
      <c r="BE251" s="148">
        <f>IF(O251="základná",K251,0)</f>
        <v>0</v>
      </c>
      <c r="BF251" s="148">
        <f>IF(O251="znížená",K251,0)</f>
        <v>0</v>
      </c>
      <c r="BG251" s="148">
        <f>IF(O251="zákl. prenesená",K251,0)</f>
        <v>0</v>
      </c>
      <c r="BH251" s="148">
        <f>IF(O251="zníž. prenesená",K251,0)</f>
        <v>0</v>
      </c>
      <c r="BI251" s="148">
        <f>IF(O251="nulová",K251,0)</f>
        <v>0</v>
      </c>
      <c r="BJ251" s="13" t="s">
        <v>149</v>
      </c>
      <c r="BK251" s="148">
        <f>ROUND(P251*H251,2)</f>
        <v>0</v>
      </c>
      <c r="BL251" s="13" t="s">
        <v>221</v>
      </c>
      <c r="BM251" s="147" t="s">
        <v>480</v>
      </c>
    </row>
    <row r="252" spans="2:65" s="1" customFormat="1" ht="19.5">
      <c r="B252" s="25"/>
      <c r="D252" s="149" t="s">
        <v>151</v>
      </c>
      <c r="F252" s="150" t="s">
        <v>481</v>
      </c>
      <c r="M252" s="25"/>
      <c r="N252" s="151"/>
      <c r="X252" s="51"/>
      <c r="AT252" s="13" t="s">
        <v>151</v>
      </c>
      <c r="AU252" s="13" t="s">
        <v>149</v>
      </c>
    </row>
    <row r="253" spans="2:65" s="1" customFormat="1" ht="33" customHeight="1">
      <c r="B253" s="134"/>
      <c r="C253" s="135" t="s">
        <v>482</v>
      </c>
      <c r="D253" s="135" t="s">
        <v>144</v>
      </c>
      <c r="E253" s="136" t="s">
        <v>483</v>
      </c>
      <c r="F253" s="137" t="s">
        <v>484</v>
      </c>
      <c r="G253" s="138" t="s">
        <v>147</v>
      </c>
      <c r="H253" s="139">
        <v>181.72</v>
      </c>
      <c r="I253" s="140">
        <v>0</v>
      </c>
      <c r="J253" s="140">
        <v>0</v>
      </c>
      <c r="K253" s="140">
        <f>ROUND(P253*H253,2)</f>
        <v>0</v>
      </c>
      <c r="L253" s="141"/>
      <c r="M253" s="25"/>
      <c r="N253" s="142" t="s">
        <v>1</v>
      </c>
      <c r="O253" s="143" t="s">
        <v>39</v>
      </c>
      <c r="P253" s="144">
        <f>I253+J253</f>
        <v>0</v>
      </c>
      <c r="Q253" s="144">
        <f>ROUND(I253*H253,2)</f>
        <v>0</v>
      </c>
      <c r="R253" s="144">
        <f>ROUND(J253*H253,2)</f>
        <v>0</v>
      </c>
      <c r="S253" s="145">
        <v>0.25337999999999999</v>
      </c>
      <c r="T253" s="145">
        <f>S253*H253</f>
        <v>46.044213599999999</v>
      </c>
      <c r="U253" s="145">
        <v>3.5000000000000001E-3</v>
      </c>
      <c r="V253" s="145">
        <f>U253*H253</f>
        <v>0.63602000000000003</v>
      </c>
      <c r="W253" s="145">
        <v>0</v>
      </c>
      <c r="X253" s="146">
        <f>W253*H253</f>
        <v>0</v>
      </c>
      <c r="AR253" s="147" t="s">
        <v>221</v>
      </c>
      <c r="AT253" s="147" t="s">
        <v>144</v>
      </c>
      <c r="AU253" s="147" t="s">
        <v>149</v>
      </c>
      <c r="AY253" s="13" t="s">
        <v>142</v>
      </c>
      <c r="BE253" s="148">
        <f>IF(O253="základná",K253,0)</f>
        <v>0</v>
      </c>
      <c r="BF253" s="148">
        <f>IF(O253="znížená",K253,0)</f>
        <v>0</v>
      </c>
      <c r="BG253" s="148">
        <f>IF(O253="zákl. prenesená",K253,0)</f>
        <v>0</v>
      </c>
      <c r="BH253" s="148">
        <f>IF(O253="zníž. prenesená",K253,0)</f>
        <v>0</v>
      </c>
      <c r="BI253" s="148">
        <f>IF(O253="nulová",K253,0)</f>
        <v>0</v>
      </c>
      <c r="BJ253" s="13" t="s">
        <v>149</v>
      </c>
      <c r="BK253" s="148">
        <f>ROUND(P253*H253,2)</f>
        <v>0</v>
      </c>
      <c r="BL253" s="13" t="s">
        <v>221</v>
      </c>
      <c r="BM253" s="147" t="s">
        <v>485</v>
      </c>
    </row>
    <row r="254" spans="2:65" s="1" customFormat="1" ht="29.25">
      <c r="B254" s="25"/>
      <c r="D254" s="149" t="s">
        <v>151</v>
      </c>
      <c r="F254" s="150" t="s">
        <v>486</v>
      </c>
      <c r="M254" s="25"/>
      <c r="N254" s="151"/>
      <c r="X254" s="51"/>
      <c r="AT254" s="13" t="s">
        <v>151</v>
      </c>
      <c r="AU254" s="13" t="s">
        <v>149</v>
      </c>
    </row>
    <row r="255" spans="2:65" s="1" customFormat="1" ht="24.2" customHeight="1">
      <c r="B255" s="134"/>
      <c r="C255" s="135" t="s">
        <v>487</v>
      </c>
      <c r="D255" s="135" t="s">
        <v>144</v>
      </c>
      <c r="E255" s="136" t="s">
        <v>488</v>
      </c>
      <c r="F255" s="137" t="s">
        <v>489</v>
      </c>
      <c r="G255" s="138" t="s">
        <v>147</v>
      </c>
      <c r="H255" s="139">
        <v>173.35</v>
      </c>
      <c r="I255" s="140">
        <v>0</v>
      </c>
      <c r="J255" s="140">
        <v>0</v>
      </c>
      <c r="K255" s="140">
        <f>ROUND(P255*H255,2)</f>
        <v>0</v>
      </c>
      <c r="L255" s="141"/>
      <c r="M255" s="25"/>
      <c r="N255" s="142" t="s">
        <v>1</v>
      </c>
      <c r="O255" s="143" t="s">
        <v>39</v>
      </c>
      <c r="P255" s="144">
        <f>I255+J255</f>
        <v>0</v>
      </c>
      <c r="Q255" s="144">
        <f>ROUND(I255*H255,2)</f>
        <v>0</v>
      </c>
      <c r="R255" s="144">
        <f>ROUND(J255*H255,2)</f>
        <v>0</v>
      </c>
      <c r="S255" s="145">
        <v>0.29299999999999998</v>
      </c>
      <c r="T255" s="145">
        <f>S255*H255</f>
        <v>50.791549999999994</v>
      </c>
      <c r="U255" s="145">
        <v>3.5000000000000001E-3</v>
      </c>
      <c r="V255" s="145">
        <f>U255*H255</f>
        <v>0.60672499999999996</v>
      </c>
      <c r="W255" s="145">
        <v>0</v>
      </c>
      <c r="X255" s="146">
        <f>W255*H255</f>
        <v>0</v>
      </c>
      <c r="AR255" s="147" t="s">
        <v>221</v>
      </c>
      <c r="AT255" s="147" t="s">
        <v>144</v>
      </c>
      <c r="AU255" s="147" t="s">
        <v>149</v>
      </c>
      <c r="AY255" s="13" t="s">
        <v>142</v>
      </c>
      <c r="BE255" s="148">
        <f>IF(O255="základná",K255,0)</f>
        <v>0</v>
      </c>
      <c r="BF255" s="148">
        <f>IF(O255="znížená",K255,0)</f>
        <v>0</v>
      </c>
      <c r="BG255" s="148">
        <f>IF(O255="zákl. prenesená",K255,0)</f>
        <v>0</v>
      </c>
      <c r="BH255" s="148">
        <f>IF(O255="zníž. prenesená",K255,0)</f>
        <v>0</v>
      </c>
      <c r="BI255" s="148">
        <f>IF(O255="nulová",K255,0)</f>
        <v>0</v>
      </c>
      <c r="BJ255" s="13" t="s">
        <v>149</v>
      </c>
      <c r="BK255" s="148">
        <f>ROUND(P255*H255,2)</f>
        <v>0</v>
      </c>
      <c r="BL255" s="13" t="s">
        <v>221</v>
      </c>
      <c r="BM255" s="147" t="s">
        <v>490</v>
      </c>
    </row>
    <row r="256" spans="2:65" s="1" customFormat="1" ht="39">
      <c r="B256" s="25"/>
      <c r="D256" s="149" t="s">
        <v>151</v>
      </c>
      <c r="F256" s="150" t="s">
        <v>491</v>
      </c>
      <c r="M256" s="25"/>
      <c r="N256" s="151"/>
      <c r="X256" s="51"/>
      <c r="AT256" s="13" t="s">
        <v>151</v>
      </c>
      <c r="AU256" s="13" t="s">
        <v>149</v>
      </c>
    </row>
    <row r="257" spans="2:65" s="1" customFormat="1" ht="24.2" customHeight="1">
      <c r="B257" s="134"/>
      <c r="C257" s="135" t="s">
        <v>492</v>
      </c>
      <c r="D257" s="135" t="s">
        <v>144</v>
      </c>
      <c r="E257" s="136" t="s">
        <v>493</v>
      </c>
      <c r="F257" s="137" t="s">
        <v>494</v>
      </c>
      <c r="G257" s="138" t="s">
        <v>147</v>
      </c>
      <c r="H257" s="139">
        <v>41.136000000000003</v>
      </c>
      <c r="I257" s="140">
        <v>0</v>
      </c>
      <c r="J257" s="140">
        <v>0</v>
      </c>
      <c r="K257" s="140">
        <f>ROUND(P257*H257,2)</f>
        <v>0</v>
      </c>
      <c r="L257" s="141"/>
      <c r="M257" s="25"/>
      <c r="N257" s="142" t="s">
        <v>1</v>
      </c>
      <c r="O257" s="143" t="s">
        <v>39</v>
      </c>
      <c r="P257" s="144">
        <f>I257+J257</f>
        <v>0</v>
      </c>
      <c r="Q257" s="144">
        <f>ROUND(I257*H257,2)</f>
        <v>0</v>
      </c>
      <c r="R257" s="144">
        <f>ROUND(J257*H257,2)</f>
        <v>0</v>
      </c>
      <c r="S257" s="145">
        <v>0.21099999999999999</v>
      </c>
      <c r="T257" s="145">
        <f>S257*H257</f>
        <v>8.6796959999999999</v>
      </c>
      <c r="U257" s="145">
        <v>5.4000000000000001E-4</v>
      </c>
      <c r="V257" s="145">
        <f>U257*H257</f>
        <v>2.2213440000000001E-2</v>
      </c>
      <c r="W257" s="145">
        <v>0</v>
      </c>
      <c r="X257" s="146">
        <f>W257*H257</f>
        <v>0</v>
      </c>
      <c r="AR257" s="147" t="s">
        <v>221</v>
      </c>
      <c r="AT257" s="147" t="s">
        <v>144</v>
      </c>
      <c r="AU257" s="147" t="s">
        <v>149</v>
      </c>
      <c r="AY257" s="13" t="s">
        <v>142</v>
      </c>
      <c r="BE257" s="148">
        <f>IF(O257="základná",K257,0)</f>
        <v>0</v>
      </c>
      <c r="BF257" s="148">
        <f>IF(O257="znížená",K257,0)</f>
        <v>0</v>
      </c>
      <c r="BG257" s="148">
        <f>IF(O257="zákl. prenesená",K257,0)</f>
        <v>0</v>
      </c>
      <c r="BH257" s="148">
        <f>IF(O257="zníž. prenesená",K257,0)</f>
        <v>0</v>
      </c>
      <c r="BI257" s="148">
        <f>IF(O257="nulová",K257,0)</f>
        <v>0</v>
      </c>
      <c r="BJ257" s="13" t="s">
        <v>149</v>
      </c>
      <c r="BK257" s="148">
        <f>ROUND(P257*H257,2)</f>
        <v>0</v>
      </c>
      <c r="BL257" s="13" t="s">
        <v>221</v>
      </c>
      <c r="BM257" s="147" t="s">
        <v>495</v>
      </c>
    </row>
    <row r="258" spans="2:65" s="1" customFormat="1" ht="19.5">
      <c r="B258" s="25"/>
      <c r="D258" s="149" t="s">
        <v>151</v>
      </c>
      <c r="F258" s="150" t="s">
        <v>496</v>
      </c>
      <c r="M258" s="25"/>
      <c r="N258" s="151"/>
      <c r="X258" s="51"/>
      <c r="AT258" s="13" t="s">
        <v>151</v>
      </c>
      <c r="AU258" s="13" t="s">
        <v>149</v>
      </c>
    </row>
    <row r="259" spans="2:65" s="1" customFormat="1" ht="24.2" customHeight="1">
      <c r="B259" s="134"/>
      <c r="C259" s="152" t="s">
        <v>497</v>
      </c>
      <c r="D259" s="152" t="s">
        <v>172</v>
      </c>
      <c r="E259" s="153" t="s">
        <v>498</v>
      </c>
      <c r="F259" s="154" t="s">
        <v>499</v>
      </c>
      <c r="G259" s="155" t="s">
        <v>147</v>
      </c>
      <c r="H259" s="156">
        <v>45.25</v>
      </c>
      <c r="I259" s="157">
        <v>0</v>
      </c>
      <c r="J259" s="158"/>
      <c r="K259" s="157">
        <f>ROUND(P259*H259,2)</f>
        <v>0</v>
      </c>
      <c r="L259" s="158"/>
      <c r="M259" s="159"/>
      <c r="N259" s="160" t="s">
        <v>1</v>
      </c>
      <c r="O259" s="143" t="s">
        <v>39</v>
      </c>
      <c r="P259" s="144">
        <f>I259+J259</f>
        <v>0</v>
      </c>
      <c r="Q259" s="144">
        <f>ROUND(I259*H259,2)</f>
        <v>0</v>
      </c>
      <c r="R259" s="144">
        <f>ROUND(J259*H259,2)</f>
        <v>0</v>
      </c>
      <c r="S259" s="145">
        <v>0</v>
      </c>
      <c r="T259" s="145">
        <f>S259*H259</f>
        <v>0</v>
      </c>
      <c r="U259" s="145">
        <v>4.2500000000000003E-3</v>
      </c>
      <c r="V259" s="145">
        <f>U259*H259</f>
        <v>0.19231250000000003</v>
      </c>
      <c r="W259" s="145">
        <v>0</v>
      </c>
      <c r="X259" s="146">
        <f>W259*H259</f>
        <v>0</v>
      </c>
      <c r="AR259" s="147" t="s">
        <v>296</v>
      </c>
      <c r="AT259" s="147" t="s">
        <v>172</v>
      </c>
      <c r="AU259" s="147" t="s">
        <v>149</v>
      </c>
      <c r="AY259" s="13" t="s">
        <v>142</v>
      </c>
      <c r="BE259" s="148">
        <f>IF(O259="základná",K259,0)</f>
        <v>0</v>
      </c>
      <c r="BF259" s="148">
        <f>IF(O259="znížená",K259,0)</f>
        <v>0</v>
      </c>
      <c r="BG259" s="148">
        <f>IF(O259="zákl. prenesená",K259,0)</f>
        <v>0</v>
      </c>
      <c r="BH259" s="148">
        <f>IF(O259="zníž. prenesená",K259,0)</f>
        <v>0</v>
      </c>
      <c r="BI259" s="148">
        <f>IF(O259="nulová",K259,0)</f>
        <v>0</v>
      </c>
      <c r="BJ259" s="13" t="s">
        <v>149</v>
      </c>
      <c r="BK259" s="148">
        <f>ROUND(P259*H259,2)</f>
        <v>0</v>
      </c>
      <c r="BL259" s="13" t="s">
        <v>221</v>
      </c>
      <c r="BM259" s="147" t="s">
        <v>500</v>
      </c>
    </row>
    <row r="260" spans="2:65" s="1" customFormat="1" ht="24.2" customHeight="1">
      <c r="B260" s="134"/>
      <c r="C260" s="135" t="s">
        <v>501</v>
      </c>
      <c r="D260" s="135" t="s">
        <v>144</v>
      </c>
      <c r="E260" s="136" t="s">
        <v>502</v>
      </c>
      <c r="F260" s="137" t="s">
        <v>503</v>
      </c>
      <c r="G260" s="138" t="s">
        <v>147</v>
      </c>
      <c r="H260" s="139">
        <v>173.35</v>
      </c>
      <c r="I260" s="140"/>
      <c r="J260" s="140">
        <v>0</v>
      </c>
      <c r="K260" s="140">
        <f>ROUND(P260*H260,2)</f>
        <v>0</v>
      </c>
      <c r="L260" s="141"/>
      <c r="M260" s="25"/>
      <c r="N260" s="142" t="s">
        <v>1</v>
      </c>
      <c r="O260" s="143" t="s">
        <v>39</v>
      </c>
      <c r="P260" s="144">
        <f>I260+J260</f>
        <v>0</v>
      </c>
      <c r="Q260" s="144">
        <f>ROUND(I260*H260,2)</f>
        <v>0</v>
      </c>
      <c r="R260" s="144">
        <f>ROUND(J260*H260,2)</f>
        <v>0</v>
      </c>
      <c r="S260" s="145">
        <v>3.3000000000000002E-2</v>
      </c>
      <c r="T260" s="145">
        <f>S260*H260</f>
        <v>5.7205500000000002</v>
      </c>
      <c r="U260" s="145">
        <v>0</v>
      </c>
      <c r="V260" s="145">
        <f>U260*H260</f>
        <v>0</v>
      </c>
      <c r="W260" s="145">
        <v>0</v>
      </c>
      <c r="X260" s="146">
        <f>W260*H260</f>
        <v>0</v>
      </c>
      <c r="AR260" s="147" t="s">
        <v>221</v>
      </c>
      <c r="AT260" s="147" t="s">
        <v>144</v>
      </c>
      <c r="AU260" s="147" t="s">
        <v>149</v>
      </c>
      <c r="AY260" s="13" t="s">
        <v>142</v>
      </c>
      <c r="BE260" s="148">
        <f>IF(O260="základná",K260,0)</f>
        <v>0</v>
      </c>
      <c r="BF260" s="148">
        <f>IF(O260="znížená",K260,0)</f>
        <v>0</v>
      </c>
      <c r="BG260" s="148">
        <f>IF(O260="zákl. prenesená",K260,0)</f>
        <v>0</v>
      </c>
      <c r="BH260" s="148">
        <f>IF(O260="zníž. prenesená",K260,0)</f>
        <v>0</v>
      </c>
      <c r="BI260" s="148">
        <f>IF(O260="nulová",K260,0)</f>
        <v>0</v>
      </c>
      <c r="BJ260" s="13" t="s">
        <v>149</v>
      </c>
      <c r="BK260" s="148">
        <f>ROUND(P260*H260,2)</f>
        <v>0</v>
      </c>
      <c r="BL260" s="13" t="s">
        <v>221</v>
      </c>
      <c r="BM260" s="147" t="s">
        <v>504</v>
      </c>
    </row>
    <row r="261" spans="2:65" s="1" customFormat="1" ht="19.5">
      <c r="B261" s="25"/>
      <c r="D261" s="149" t="s">
        <v>151</v>
      </c>
      <c r="F261" s="150" t="s">
        <v>505</v>
      </c>
      <c r="M261" s="25"/>
      <c r="N261" s="151"/>
      <c r="X261" s="51"/>
      <c r="AT261" s="13" t="s">
        <v>151</v>
      </c>
      <c r="AU261" s="13" t="s">
        <v>149</v>
      </c>
    </row>
    <row r="262" spans="2:65" s="1" customFormat="1" ht="21.75" customHeight="1">
      <c r="B262" s="134"/>
      <c r="C262" s="152" t="s">
        <v>506</v>
      </c>
      <c r="D262" s="152" t="s">
        <v>172</v>
      </c>
      <c r="E262" s="153" t="s">
        <v>507</v>
      </c>
      <c r="F262" s="154" t="s">
        <v>508</v>
      </c>
      <c r="G262" s="155" t="s">
        <v>317</v>
      </c>
      <c r="H262" s="156">
        <v>69.34</v>
      </c>
      <c r="I262" s="157">
        <v>0</v>
      </c>
      <c r="J262" s="158"/>
      <c r="K262" s="157">
        <f>ROUND(P262*H262,2)</f>
        <v>0</v>
      </c>
      <c r="L262" s="158"/>
      <c r="M262" s="159"/>
      <c r="N262" s="160" t="s">
        <v>1</v>
      </c>
      <c r="O262" s="143" t="s">
        <v>39</v>
      </c>
      <c r="P262" s="144">
        <f>I262+J262</f>
        <v>0</v>
      </c>
      <c r="Q262" s="144">
        <f>ROUND(I262*H262,2)</f>
        <v>0</v>
      </c>
      <c r="R262" s="144">
        <f>ROUND(J262*H262,2)</f>
        <v>0</v>
      </c>
      <c r="S262" s="145">
        <v>0</v>
      </c>
      <c r="T262" s="145">
        <f>S262*H262</f>
        <v>0</v>
      </c>
      <c r="U262" s="145">
        <v>1E-3</v>
      </c>
      <c r="V262" s="145">
        <f>U262*H262</f>
        <v>6.9339999999999999E-2</v>
      </c>
      <c r="W262" s="145">
        <v>0</v>
      </c>
      <c r="X262" s="146">
        <f>W262*H262</f>
        <v>0</v>
      </c>
      <c r="AR262" s="147" t="s">
        <v>296</v>
      </c>
      <c r="AT262" s="147" t="s">
        <v>172</v>
      </c>
      <c r="AU262" s="147" t="s">
        <v>149</v>
      </c>
      <c r="AY262" s="13" t="s">
        <v>142</v>
      </c>
      <c r="BE262" s="148">
        <f>IF(O262="základná",K262,0)</f>
        <v>0</v>
      </c>
      <c r="BF262" s="148">
        <f>IF(O262="znížená",K262,0)</f>
        <v>0</v>
      </c>
      <c r="BG262" s="148">
        <f>IF(O262="zákl. prenesená",K262,0)</f>
        <v>0</v>
      </c>
      <c r="BH262" s="148">
        <f>IF(O262="zníž. prenesená",K262,0)</f>
        <v>0</v>
      </c>
      <c r="BI262" s="148">
        <f>IF(O262="nulová",K262,0)</f>
        <v>0</v>
      </c>
      <c r="BJ262" s="13" t="s">
        <v>149</v>
      </c>
      <c r="BK262" s="148">
        <f>ROUND(P262*H262,2)</f>
        <v>0</v>
      </c>
      <c r="BL262" s="13" t="s">
        <v>221</v>
      </c>
      <c r="BM262" s="147" t="s">
        <v>509</v>
      </c>
    </row>
    <row r="263" spans="2:65" s="1" customFormat="1" ht="19.5">
      <c r="B263" s="25"/>
      <c r="D263" s="149" t="s">
        <v>151</v>
      </c>
      <c r="F263" s="150" t="s">
        <v>510</v>
      </c>
      <c r="M263" s="25"/>
      <c r="N263" s="151"/>
      <c r="X263" s="51"/>
      <c r="AT263" s="13" t="s">
        <v>151</v>
      </c>
      <c r="AU263" s="13" t="s">
        <v>149</v>
      </c>
    </row>
    <row r="264" spans="2:65" s="1" customFormat="1" ht="24.2" customHeight="1">
      <c r="B264" s="134"/>
      <c r="C264" s="135" t="s">
        <v>511</v>
      </c>
      <c r="D264" s="135" t="s">
        <v>144</v>
      </c>
      <c r="E264" s="136" t="s">
        <v>512</v>
      </c>
      <c r="F264" s="137" t="s">
        <v>513</v>
      </c>
      <c r="G264" s="138" t="s">
        <v>175</v>
      </c>
      <c r="H264" s="139">
        <v>1.994</v>
      </c>
      <c r="I264" s="140"/>
      <c r="J264" s="140">
        <v>0</v>
      </c>
      <c r="K264" s="140">
        <f>ROUND(P264*H264,2)</f>
        <v>0</v>
      </c>
      <c r="L264" s="141"/>
      <c r="M264" s="25"/>
      <c r="N264" s="142" t="s">
        <v>1</v>
      </c>
      <c r="O264" s="143" t="s">
        <v>39</v>
      </c>
      <c r="P264" s="144">
        <f>I264+J264</f>
        <v>0</v>
      </c>
      <c r="Q264" s="144">
        <f>ROUND(I264*H264,2)</f>
        <v>0</v>
      </c>
      <c r="R264" s="144">
        <f>ROUND(J264*H264,2)</f>
        <v>0</v>
      </c>
      <c r="S264" s="145">
        <v>1.579</v>
      </c>
      <c r="T264" s="145">
        <f>S264*H264</f>
        <v>3.1485259999999999</v>
      </c>
      <c r="U264" s="145">
        <v>0</v>
      </c>
      <c r="V264" s="145">
        <f>U264*H264</f>
        <v>0</v>
      </c>
      <c r="W264" s="145">
        <v>0</v>
      </c>
      <c r="X264" s="146">
        <f>W264*H264</f>
        <v>0</v>
      </c>
      <c r="AR264" s="147" t="s">
        <v>221</v>
      </c>
      <c r="AT264" s="147" t="s">
        <v>144</v>
      </c>
      <c r="AU264" s="147" t="s">
        <v>149</v>
      </c>
      <c r="AY264" s="13" t="s">
        <v>142</v>
      </c>
      <c r="BE264" s="148">
        <f>IF(O264="základná",K264,0)</f>
        <v>0</v>
      </c>
      <c r="BF264" s="148">
        <f>IF(O264="znížená",K264,0)</f>
        <v>0</v>
      </c>
      <c r="BG264" s="148">
        <f>IF(O264="zákl. prenesená",K264,0)</f>
        <v>0</v>
      </c>
      <c r="BH264" s="148">
        <f>IF(O264="zníž. prenesená",K264,0)</f>
        <v>0</v>
      </c>
      <c r="BI264" s="148">
        <f>IF(O264="nulová",K264,0)</f>
        <v>0</v>
      </c>
      <c r="BJ264" s="13" t="s">
        <v>149</v>
      </c>
      <c r="BK264" s="148">
        <f>ROUND(P264*H264,2)</f>
        <v>0</v>
      </c>
      <c r="BL264" s="13" t="s">
        <v>221</v>
      </c>
      <c r="BM264" s="147" t="s">
        <v>514</v>
      </c>
    </row>
    <row r="265" spans="2:65" s="11" customFormat="1" ht="22.9" customHeight="1">
      <c r="B265" s="122"/>
      <c r="D265" s="123" t="s">
        <v>74</v>
      </c>
      <c r="E265" s="132" t="s">
        <v>515</v>
      </c>
      <c r="F265" s="132" t="s">
        <v>516</v>
      </c>
      <c r="K265" s="133">
        <f>BK265</f>
        <v>0</v>
      </c>
      <c r="M265" s="122"/>
      <c r="N265" s="126"/>
      <c r="Q265" s="127">
        <f>SUM(Q266:Q267)</f>
        <v>0</v>
      </c>
      <c r="R265" s="127">
        <f>SUM(R266:R267)</f>
        <v>0</v>
      </c>
      <c r="T265" s="128">
        <f>SUM(T266:T267)</f>
        <v>0.71005600000000002</v>
      </c>
      <c r="V265" s="128">
        <f>SUM(V266:V267)</f>
        <v>0</v>
      </c>
      <c r="X265" s="129">
        <f>SUM(X266:X267)</f>
        <v>7.3094000000000006E-2</v>
      </c>
      <c r="AR265" s="123" t="s">
        <v>149</v>
      </c>
      <c r="AT265" s="130" t="s">
        <v>74</v>
      </c>
      <c r="AU265" s="130" t="s">
        <v>83</v>
      </c>
      <c r="AY265" s="123" t="s">
        <v>142</v>
      </c>
      <c r="BK265" s="131">
        <f>SUM(BK266:BK267)</f>
        <v>0</v>
      </c>
    </row>
    <row r="266" spans="2:65" s="1" customFormat="1" ht="33" customHeight="1">
      <c r="B266" s="134"/>
      <c r="C266" s="135" t="s">
        <v>517</v>
      </c>
      <c r="D266" s="135" t="s">
        <v>144</v>
      </c>
      <c r="E266" s="136" t="s">
        <v>518</v>
      </c>
      <c r="F266" s="137" t="s">
        <v>519</v>
      </c>
      <c r="G266" s="138" t="s">
        <v>147</v>
      </c>
      <c r="H266" s="139">
        <v>5.2210000000000001</v>
      </c>
      <c r="I266" s="140"/>
      <c r="J266" s="140">
        <v>0</v>
      </c>
      <c r="K266" s="140">
        <f>ROUND(P266*H266,2)</f>
        <v>0</v>
      </c>
      <c r="L266" s="141"/>
      <c r="M266" s="25"/>
      <c r="N266" s="142" t="s">
        <v>1</v>
      </c>
      <c r="O266" s="143" t="s">
        <v>39</v>
      </c>
      <c r="P266" s="144">
        <f>I266+J266</f>
        <v>0</v>
      </c>
      <c r="Q266" s="144">
        <f>ROUND(I266*H266,2)</f>
        <v>0</v>
      </c>
      <c r="R266" s="144">
        <f>ROUND(J266*H266,2)</f>
        <v>0</v>
      </c>
      <c r="S266" s="145">
        <v>0.13600000000000001</v>
      </c>
      <c r="T266" s="145">
        <f>S266*H266</f>
        <v>0.71005600000000002</v>
      </c>
      <c r="U266" s="145">
        <v>0</v>
      </c>
      <c r="V266" s="145">
        <f>U266*H266</f>
        <v>0</v>
      </c>
      <c r="W266" s="145">
        <v>1.4E-2</v>
      </c>
      <c r="X266" s="146">
        <f>W266*H266</f>
        <v>7.3094000000000006E-2</v>
      </c>
      <c r="AR266" s="147" t="s">
        <v>221</v>
      </c>
      <c r="AT266" s="147" t="s">
        <v>144</v>
      </c>
      <c r="AU266" s="147" t="s">
        <v>149</v>
      </c>
      <c r="AY266" s="13" t="s">
        <v>142</v>
      </c>
      <c r="BE266" s="148">
        <f>IF(O266="základná",K266,0)</f>
        <v>0</v>
      </c>
      <c r="BF266" s="148">
        <f>IF(O266="znížená",K266,0)</f>
        <v>0</v>
      </c>
      <c r="BG266" s="148">
        <f>IF(O266="zákl. prenesená",K266,0)</f>
        <v>0</v>
      </c>
      <c r="BH266" s="148">
        <f>IF(O266="zníž. prenesená",K266,0)</f>
        <v>0</v>
      </c>
      <c r="BI266" s="148">
        <f>IF(O266="nulová",K266,0)</f>
        <v>0</v>
      </c>
      <c r="BJ266" s="13" t="s">
        <v>149</v>
      </c>
      <c r="BK266" s="148">
        <f>ROUND(P266*H266,2)</f>
        <v>0</v>
      </c>
      <c r="BL266" s="13" t="s">
        <v>221</v>
      </c>
      <c r="BM266" s="147" t="s">
        <v>520</v>
      </c>
    </row>
    <row r="267" spans="2:65" s="1" customFormat="1" ht="19.5">
      <c r="B267" s="25"/>
      <c r="D267" s="149" t="s">
        <v>151</v>
      </c>
      <c r="F267" s="150" t="s">
        <v>521</v>
      </c>
      <c r="M267" s="25"/>
      <c r="N267" s="151"/>
      <c r="X267" s="51"/>
      <c r="AT267" s="13" t="s">
        <v>151</v>
      </c>
      <c r="AU267" s="13" t="s">
        <v>149</v>
      </c>
    </row>
    <row r="268" spans="2:65" s="11" customFormat="1" ht="22.9" customHeight="1">
      <c r="B268" s="122"/>
      <c r="D268" s="123" t="s">
        <v>74</v>
      </c>
      <c r="E268" s="132" t="s">
        <v>522</v>
      </c>
      <c r="F268" s="132" t="s">
        <v>523</v>
      </c>
      <c r="K268" s="133">
        <f>BK268</f>
        <v>0</v>
      </c>
      <c r="M268" s="122"/>
      <c r="N268" s="126"/>
      <c r="Q268" s="127">
        <f>SUM(Q269:Q273)</f>
        <v>0</v>
      </c>
      <c r="R268" s="127">
        <f>SUM(R269:R273)</f>
        <v>0</v>
      </c>
      <c r="T268" s="128">
        <f>SUM(T269:T273)</f>
        <v>60.524879000000006</v>
      </c>
      <c r="V268" s="128">
        <f>SUM(V269:V273)</f>
        <v>0.73877000000000004</v>
      </c>
      <c r="X268" s="129">
        <f>SUM(X269:X273)</f>
        <v>0</v>
      </c>
      <c r="AR268" s="123" t="s">
        <v>149</v>
      </c>
      <c r="AT268" s="130" t="s">
        <v>74</v>
      </c>
      <c r="AU268" s="130" t="s">
        <v>83</v>
      </c>
      <c r="AY268" s="123" t="s">
        <v>142</v>
      </c>
      <c r="BK268" s="131">
        <f>SUM(BK269:BK273)</f>
        <v>0</v>
      </c>
    </row>
    <row r="269" spans="2:65" s="1" customFormat="1" ht="49.15" customHeight="1">
      <c r="B269" s="134"/>
      <c r="C269" s="135" t="s">
        <v>524</v>
      </c>
      <c r="D269" s="135" t="s">
        <v>144</v>
      </c>
      <c r="E269" s="136" t="s">
        <v>525</v>
      </c>
      <c r="F269" s="137" t="s">
        <v>526</v>
      </c>
      <c r="G269" s="138" t="s">
        <v>147</v>
      </c>
      <c r="H269" s="139">
        <v>49</v>
      </c>
      <c r="I269" s="140">
        <v>0</v>
      </c>
      <c r="J269" s="140">
        <v>0</v>
      </c>
      <c r="K269" s="140">
        <f>ROUND(P269*H269,2)</f>
        <v>0</v>
      </c>
      <c r="L269" s="141"/>
      <c r="M269" s="25"/>
      <c r="N269" s="142" t="s">
        <v>1</v>
      </c>
      <c r="O269" s="143" t="s">
        <v>39</v>
      </c>
      <c r="P269" s="144">
        <f>I269+J269</f>
        <v>0</v>
      </c>
      <c r="Q269" s="144">
        <f>ROUND(I269*H269,2)</f>
        <v>0</v>
      </c>
      <c r="R269" s="144">
        <f>ROUND(J269*H269,2)</f>
        <v>0</v>
      </c>
      <c r="S269" s="145">
        <v>0.97199999999999998</v>
      </c>
      <c r="T269" s="145">
        <f>S269*H269</f>
        <v>47.628</v>
      </c>
      <c r="U269" s="145">
        <v>1.406E-2</v>
      </c>
      <c r="V269" s="145">
        <f>U269*H269</f>
        <v>0.68894</v>
      </c>
      <c r="W269" s="145">
        <v>0</v>
      </c>
      <c r="X269" s="146">
        <f>W269*H269</f>
        <v>0</v>
      </c>
      <c r="AR269" s="147" t="s">
        <v>221</v>
      </c>
      <c r="AT269" s="147" t="s">
        <v>144</v>
      </c>
      <c r="AU269" s="147" t="s">
        <v>149</v>
      </c>
      <c r="AY269" s="13" t="s">
        <v>142</v>
      </c>
      <c r="BE269" s="148">
        <f>IF(O269="základná",K269,0)</f>
        <v>0</v>
      </c>
      <c r="BF269" s="148">
        <f>IF(O269="znížená",K269,0)</f>
        <v>0</v>
      </c>
      <c r="BG269" s="148">
        <f>IF(O269="zákl. prenesená",K269,0)</f>
        <v>0</v>
      </c>
      <c r="BH269" s="148">
        <f>IF(O269="zníž. prenesená",K269,0)</f>
        <v>0</v>
      </c>
      <c r="BI269" s="148">
        <f>IF(O269="nulová",K269,0)</f>
        <v>0</v>
      </c>
      <c r="BJ269" s="13" t="s">
        <v>149</v>
      </c>
      <c r="BK269" s="148">
        <f>ROUND(P269*H269,2)</f>
        <v>0</v>
      </c>
      <c r="BL269" s="13" t="s">
        <v>221</v>
      </c>
      <c r="BM269" s="147" t="s">
        <v>527</v>
      </c>
    </row>
    <row r="270" spans="2:65" s="1" customFormat="1" ht="19.5">
      <c r="B270" s="25"/>
      <c r="D270" s="149" t="s">
        <v>151</v>
      </c>
      <c r="F270" s="150" t="s">
        <v>528</v>
      </c>
      <c r="M270" s="25"/>
      <c r="N270" s="151"/>
      <c r="X270" s="51"/>
      <c r="AT270" s="13" t="s">
        <v>151</v>
      </c>
      <c r="AU270" s="13" t="s">
        <v>149</v>
      </c>
    </row>
    <row r="271" spans="2:65" s="1" customFormat="1" ht="24.2" customHeight="1">
      <c r="B271" s="134"/>
      <c r="C271" s="135" t="s">
        <v>529</v>
      </c>
      <c r="D271" s="135" t="s">
        <v>144</v>
      </c>
      <c r="E271" s="136" t="s">
        <v>530</v>
      </c>
      <c r="F271" s="137" t="s">
        <v>531</v>
      </c>
      <c r="G271" s="138" t="s">
        <v>206</v>
      </c>
      <c r="H271" s="139">
        <v>11</v>
      </c>
      <c r="I271" s="140">
        <v>0</v>
      </c>
      <c r="J271" s="140">
        <v>0</v>
      </c>
      <c r="K271" s="140">
        <f>ROUND(P271*H271,2)</f>
        <v>0</v>
      </c>
      <c r="L271" s="141"/>
      <c r="M271" s="25"/>
      <c r="N271" s="142" t="s">
        <v>1</v>
      </c>
      <c r="O271" s="143" t="s">
        <v>39</v>
      </c>
      <c r="P271" s="144">
        <f>I271+J271</f>
        <v>0</v>
      </c>
      <c r="Q271" s="144">
        <f>ROUND(I271*H271,2)</f>
        <v>0</v>
      </c>
      <c r="R271" s="144">
        <f>ROUND(J271*H271,2)</f>
        <v>0</v>
      </c>
      <c r="S271" s="145">
        <v>0.94</v>
      </c>
      <c r="T271" s="145">
        <f>S271*H271</f>
        <v>10.34</v>
      </c>
      <c r="U271" s="145">
        <v>3.3E-4</v>
      </c>
      <c r="V271" s="145">
        <f>U271*H271</f>
        <v>3.63E-3</v>
      </c>
      <c r="W271" s="145">
        <v>0</v>
      </c>
      <c r="X271" s="146">
        <f>W271*H271</f>
        <v>0</v>
      </c>
      <c r="AR271" s="147" t="s">
        <v>148</v>
      </c>
      <c r="AT271" s="147" t="s">
        <v>144</v>
      </c>
      <c r="AU271" s="147" t="s">
        <v>149</v>
      </c>
      <c r="AY271" s="13" t="s">
        <v>142</v>
      </c>
      <c r="BE271" s="148">
        <f>IF(O271="základná",K271,0)</f>
        <v>0</v>
      </c>
      <c r="BF271" s="148">
        <f>IF(O271="znížená",K271,0)</f>
        <v>0</v>
      </c>
      <c r="BG271" s="148">
        <f>IF(O271="zákl. prenesená",K271,0)</f>
        <v>0</v>
      </c>
      <c r="BH271" s="148">
        <f>IF(O271="zníž. prenesená",K271,0)</f>
        <v>0</v>
      </c>
      <c r="BI271" s="148">
        <f>IF(O271="nulová",K271,0)</f>
        <v>0</v>
      </c>
      <c r="BJ271" s="13" t="s">
        <v>149</v>
      </c>
      <c r="BK271" s="148">
        <f>ROUND(P271*H271,2)</f>
        <v>0</v>
      </c>
      <c r="BL271" s="13" t="s">
        <v>148</v>
      </c>
      <c r="BM271" s="147" t="s">
        <v>532</v>
      </c>
    </row>
    <row r="272" spans="2:65" s="1" customFormat="1" ht="24.2" customHeight="1">
      <c r="B272" s="134"/>
      <c r="C272" s="152" t="s">
        <v>533</v>
      </c>
      <c r="D272" s="152" t="s">
        <v>172</v>
      </c>
      <c r="E272" s="153" t="s">
        <v>534</v>
      </c>
      <c r="F272" s="154" t="s">
        <v>535</v>
      </c>
      <c r="G272" s="155" t="s">
        <v>206</v>
      </c>
      <c r="H272" s="156">
        <v>11</v>
      </c>
      <c r="I272" s="157">
        <v>0</v>
      </c>
      <c r="J272" s="158"/>
      <c r="K272" s="157">
        <f>ROUND(P272*H272,2)</f>
        <v>0</v>
      </c>
      <c r="L272" s="158"/>
      <c r="M272" s="159"/>
      <c r="N272" s="160" t="s">
        <v>1</v>
      </c>
      <c r="O272" s="143" t="s">
        <v>39</v>
      </c>
      <c r="P272" s="144">
        <f>I272+J272</f>
        <v>0</v>
      </c>
      <c r="Q272" s="144">
        <f>ROUND(I272*H272,2)</f>
        <v>0</v>
      </c>
      <c r="R272" s="144">
        <f>ROUND(J272*H272,2)</f>
        <v>0</v>
      </c>
      <c r="S272" s="145">
        <v>0</v>
      </c>
      <c r="T272" s="145">
        <f>S272*H272</f>
        <v>0</v>
      </c>
      <c r="U272" s="145">
        <v>4.1999999999999997E-3</v>
      </c>
      <c r="V272" s="145">
        <f>U272*H272</f>
        <v>4.6199999999999998E-2</v>
      </c>
      <c r="W272" s="145">
        <v>0</v>
      </c>
      <c r="X272" s="146">
        <f>W272*H272</f>
        <v>0</v>
      </c>
      <c r="AR272" s="147" t="s">
        <v>176</v>
      </c>
      <c r="AT272" s="147" t="s">
        <v>172</v>
      </c>
      <c r="AU272" s="147" t="s">
        <v>149</v>
      </c>
      <c r="AY272" s="13" t="s">
        <v>142</v>
      </c>
      <c r="BE272" s="148">
        <f>IF(O272="základná",K272,0)</f>
        <v>0</v>
      </c>
      <c r="BF272" s="148">
        <f>IF(O272="znížená",K272,0)</f>
        <v>0</v>
      </c>
      <c r="BG272" s="148">
        <f>IF(O272="zákl. prenesená",K272,0)</f>
        <v>0</v>
      </c>
      <c r="BH272" s="148">
        <f>IF(O272="zníž. prenesená",K272,0)</f>
        <v>0</v>
      </c>
      <c r="BI272" s="148">
        <f>IF(O272="nulová",K272,0)</f>
        <v>0</v>
      </c>
      <c r="BJ272" s="13" t="s">
        <v>149</v>
      </c>
      <c r="BK272" s="148">
        <f>ROUND(P272*H272,2)</f>
        <v>0</v>
      </c>
      <c r="BL272" s="13" t="s">
        <v>148</v>
      </c>
      <c r="BM272" s="147" t="s">
        <v>536</v>
      </c>
    </row>
    <row r="273" spans="2:65" s="1" customFormat="1" ht="24.2" customHeight="1">
      <c r="B273" s="134"/>
      <c r="C273" s="135" t="s">
        <v>537</v>
      </c>
      <c r="D273" s="135" t="s">
        <v>144</v>
      </c>
      <c r="E273" s="136" t="s">
        <v>538</v>
      </c>
      <c r="F273" s="137" t="s">
        <v>539</v>
      </c>
      <c r="G273" s="138" t="s">
        <v>175</v>
      </c>
      <c r="H273" s="139">
        <v>0.68899999999999995</v>
      </c>
      <c r="I273" s="140"/>
      <c r="J273" s="140">
        <v>0</v>
      </c>
      <c r="K273" s="140">
        <f>ROUND(P273*H273,2)</f>
        <v>0</v>
      </c>
      <c r="L273" s="141"/>
      <c r="M273" s="25"/>
      <c r="N273" s="142" t="s">
        <v>1</v>
      </c>
      <c r="O273" s="143" t="s">
        <v>39</v>
      </c>
      <c r="P273" s="144">
        <f>I273+J273</f>
        <v>0</v>
      </c>
      <c r="Q273" s="144">
        <f>ROUND(I273*H273,2)</f>
        <v>0</v>
      </c>
      <c r="R273" s="144">
        <f>ROUND(J273*H273,2)</f>
        <v>0</v>
      </c>
      <c r="S273" s="145">
        <v>3.7109999999999999</v>
      </c>
      <c r="T273" s="145">
        <f>S273*H273</f>
        <v>2.5568789999999999</v>
      </c>
      <c r="U273" s="145">
        <v>0</v>
      </c>
      <c r="V273" s="145">
        <f>U273*H273</f>
        <v>0</v>
      </c>
      <c r="W273" s="145">
        <v>0</v>
      </c>
      <c r="X273" s="146">
        <f>W273*H273</f>
        <v>0</v>
      </c>
      <c r="AR273" s="147" t="s">
        <v>221</v>
      </c>
      <c r="AT273" s="147" t="s">
        <v>144</v>
      </c>
      <c r="AU273" s="147" t="s">
        <v>149</v>
      </c>
      <c r="AY273" s="13" t="s">
        <v>142</v>
      </c>
      <c r="BE273" s="148">
        <f>IF(O273="základná",K273,0)</f>
        <v>0</v>
      </c>
      <c r="BF273" s="148">
        <f>IF(O273="znížená",K273,0)</f>
        <v>0</v>
      </c>
      <c r="BG273" s="148">
        <f>IF(O273="zákl. prenesená",K273,0)</f>
        <v>0</v>
      </c>
      <c r="BH273" s="148">
        <f>IF(O273="zníž. prenesená",K273,0)</f>
        <v>0</v>
      </c>
      <c r="BI273" s="148">
        <f>IF(O273="nulová",K273,0)</f>
        <v>0</v>
      </c>
      <c r="BJ273" s="13" t="s">
        <v>149</v>
      </c>
      <c r="BK273" s="148">
        <f>ROUND(P273*H273,2)</f>
        <v>0</v>
      </c>
      <c r="BL273" s="13" t="s">
        <v>221</v>
      </c>
      <c r="BM273" s="147" t="s">
        <v>540</v>
      </c>
    </row>
    <row r="274" spans="2:65" s="11" customFormat="1" ht="22.9" customHeight="1">
      <c r="B274" s="122"/>
      <c r="D274" s="123" t="s">
        <v>74</v>
      </c>
      <c r="E274" s="132" t="s">
        <v>541</v>
      </c>
      <c r="F274" s="132" t="s">
        <v>542</v>
      </c>
      <c r="K274" s="133">
        <f>BK274</f>
        <v>0</v>
      </c>
      <c r="M274" s="122"/>
      <c r="N274" s="126"/>
      <c r="Q274" s="127">
        <f>SUM(Q275:Q277)</f>
        <v>0</v>
      </c>
      <c r="R274" s="127">
        <f>SUM(R275:R277)</f>
        <v>0</v>
      </c>
      <c r="T274" s="128">
        <f>SUM(T275:T277)</f>
        <v>3.2292749999999999</v>
      </c>
      <c r="V274" s="128">
        <f>SUM(V275:V277)</f>
        <v>0.17500000000000002</v>
      </c>
      <c r="X274" s="129">
        <f>SUM(X275:X277)</f>
        <v>0</v>
      </c>
      <c r="AR274" s="123" t="s">
        <v>149</v>
      </c>
      <c r="AT274" s="130" t="s">
        <v>74</v>
      </c>
      <c r="AU274" s="130" t="s">
        <v>83</v>
      </c>
      <c r="AY274" s="123" t="s">
        <v>142</v>
      </c>
      <c r="BK274" s="131">
        <f>SUM(BK275:BK277)</f>
        <v>0</v>
      </c>
    </row>
    <row r="275" spans="2:65" s="1" customFormat="1" ht="24.2" customHeight="1">
      <c r="B275" s="134"/>
      <c r="C275" s="135" t="s">
        <v>543</v>
      </c>
      <c r="D275" s="135" t="s">
        <v>144</v>
      </c>
      <c r="E275" s="136" t="s">
        <v>544</v>
      </c>
      <c r="F275" s="137" t="s">
        <v>545</v>
      </c>
      <c r="G275" s="138" t="s">
        <v>206</v>
      </c>
      <c r="H275" s="139">
        <v>7</v>
      </c>
      <c r="I275" s="140"/>
      <c r="J275" s="140">
        <v>0</v>
      </c>
      <c r="K275" s="140">
        <f>ROUND(P275*H275,2)</f>
        <v>0</v>
      </c>
      <c r="L275" s="141"/>
      <c r="M275" s="25"/>
      <c r="N275" s="142" t="s">
        <v>1</v>
      </c>
      <c r="O275" s="143" t="s">
        <v>39</v>
      </c>
      <c r="P275" s="144">
        <f>I275+J275</f>
        <v>0</v>
      </c>
      <c r="Q275" s="144">
        <f>ROUND(I275*H275,2)</f>
        <v>0</v>
      </c>
      <c r="R275" s="144">
        <f>ROUND(J275*H275,2)</f>
        <v>0</v>
      </c>
      <c r="S275" s="145">
        <v>0.40799999999999997</v>
      </c>
      <c r="T275" s="145">
        <f>S275*H275</f>
        <v>2.8559999999999999</v>
      </c>
      <c r="U275" s="145">
        <v>0</v>
      </c>
      <c r="V275" s="145">
        <f>U275*H275</f>
        <v>0</v>
      </c>
      <c r="W275" s="145">
        <v>0</v>
      </c>
      <c r="X275" s="146">
        <f>W275*H275</f>
        <v>0</v>
      </c>
      <c r="AR275" s="147" t="s">
        <v>221</v>
      </c>
      <c r="AT275" s="147" t="s">
        <v>144</v>
      </c>
      <c r="AU275" s="147" t="s">
        <v>149</v>
      </c>
      <c r="AY275" s="13" t="s">
        <v>142</v>
      </c>
      <c r="BE275" s="148">
        <f>IF(O275="základná",K275,0)</f>
        <v>0</v>
      </c>
      <c r="BF275" s="148">
        <f>IF(O275="znížená",K275,0)</f>
        <v>0</v>
      </c>
      <c r="BG275" s="148">
        <f>IF(O275="zákl. prenesená",K275,0)</f>
        <v>0</v>
      </c>
      <c r="BH275" s="148">
        <f>IF(O275="zníž. prenesená",K275,0)</f>
        <v>0</v>
      </c>
      <c r="BI275" s="148">
        <f>IF(O275="nulová",K275,0)</f>
        <v>0</v>
      </c>
      <c r="BJ275" s="13" t="s">
        <v>149</v>
      </c>
      <c r="BK275" s="148">
        <f>ROUND(P275*H275,2)</f>
        <v>0</v>
      </c>
      <c r="BL275" s="13" t="s">
        <v>221</v>
      </c>
      <c r="BM275" s="147" t="s">
        <v>546</v>
      </c>
    </row>
    <row r="276" spans="2:65" s="1" customFormat="1" ht="37.9" customHeight="1">
      <c r="B276" s="134"/>
      <c r="C276" s="152" t="s">
        <v>547</v>
      </c>
      <c r="D276" s="152" t="s">
        <v>172</v>
      </c>
      <c r="E276" s="153" t="s">
        <v>548</v>
      </c>
      <c r="F276" s="154" t="s">
        <v>549</v>
      </c>
      <c r="G276" s="155" t="s">
        <v>206</v>
      </c>
      <c r="H276" s="156">
        <v>7</v>
      </c>
      <c r="I276" s="157">
        <v>0</v>
      </c>
      <c r="J276" s="158"/>
      <c r="K276" s="157">
        <f>ROUND(P276*H276,2)</f>
        <v>0</v>
      </c>
      <c r="L276" s="158"/>
      <c r="M276" s="159"/>
      <c r="N276" s="160" t="s">
        <v>1</v>
      </c>
      <c r="O276" s="143" t="s">
        <v>39</v>
      </c>
      <c r="P276" s="144">
        <f>I276+J276</f>
        <v>0</v>
      </c>
      <c r="Q276" s="144">
        <f>ROUND(I276*H276,2)</f>
        <v>0</v>
      </c>
      <c r="R276" s="144">
        <f>ROUND(J276*H276,2)</f>
        <v>0</v>
      </c>
      <c r="S276" s="145">
        <v>0</v>
      </c>
      <c r="T276" s="145">
        <f>S276*H276</f>
        <v>0</v>
      </c>
      <c r="U276" s="145">
        <v>2.5000000000000001E-2</v>
      </c>
      <c r="V276" s="145">
        <f>U276*H276</f>
        <v>0.17500000000000002</v>
      </c>
      <c r="W276" s="145">
        <v>0</v>
      </c>
      <c r="X276" s="146">
        <f>W276*H276</f>
        <v>0</v>
      </c>
      <c r="AR276" s="147" t="s">
        <v>296</v>
      </c>
      <c r="AT276" s="147" t="s">
        <v>172</v>
      </c>
      <c r="AU276" s="147" t="s">
        <v>149</v>
      </c>
      <c r="AY276" s="13" t="s">
        <v>142</v>
      </c>
      <c r="BE276" s="148">
        <f>IF(O276="základná",K276,0)</f>
        <v>0</v>
      </c>
      <c r="BF276" s="148">
        <f>IF(O276="znížená",K276,0)</f>
        <v>0</v>
      </c>
      <c r="BG276" s="148">
        <f>IF(O276="zákl. prenesená",K276,0)</f>
        <v>0</v>
      </c>
      <c r="BH276" s="148">
        <f>IF(O276="zníž. prenesená",K276,0)</f>
        <v>0</v>
      </c>
      <c r="BI276" s="148">
        <f>IF(O276="nulová",K276,0)</f>
        <v>0</v>
      </c>
      <c r="BJ276" s="13" t="s">
        <v>149</v>
      </c>
      <c r="BK276" s="148">
        <f>ROUND(P276*H276,2)</f>
        <v>0</v>
      </c>
      <c r="BL276" s="13" t="s">
        <v>221</v>
      </c>
      <c r="BM276" s="147" t="s">
        <v>550</v>
      </c>
    </row>
    <row r="277" spans="2:65" s="1" customFormat="1" ht="24.2" customHeight="1">
      <c r="B277" s="134"/>
      <c r="C277" s="135" t="s">
        <v>551</v>
      </c>
      <c r="D277" s="135" t="s">
        <v>144</v>
      </c>
      <c r="E277" s="136" t="s">
        <v>552</v>
      </c>
      <c r="F277" s="137" t="s">
        <v>553</v>
      </c>
      <c r="G277" s="138" t="s">
        <v>175</v>
      </c>
      <c r="H277" s="139">
        <v>0.17499999999999999</v>
      </c>
      <c r="I277" s="140"/>
      <c r="J277" s="140">
        <v>0</v>
      </c>
      <c r="K277" s="140">
        <f>ROUND(P277*H277,2)</f>
        <v>0</v>
      </c>
      <c r="L277" s="141"/>
      <c r="M277" s="25"/>
      <c r="N277" s="142" t="s">
        <v>1</v>
      </c>
      <c r="O277" s="143" t="s">
        <v>39</v>
      </c>
      <c r="P277" s="144">
        <f>I277+J277</f>
        <v>0</v>
      </c>
      <c r="Q277" s="144">
        <f>ROUND(I277*H277,2)</f>
        <v>0</v>
      </c>
      <c r="R277" s="144">
        <f>ROUND(J277*H277,2)</f>
        <v>0</v>
      </c>
      <c r="S277" s="145">
        <v>2.133</v>
      </c>
      <c r="T277" s="145">
        <f>S277*H277</f>
        <v>0.37327499999999997</v>
      </c>
      <c r="U277" s="145">
        <v>0</v>
      </c>
      <c r="V277" s="145">
        <f>U277*H277</f>
        <v>0</v>
      </c>
      <c r="W277" s="145">
        <v>0</v>
      </c>
      <c r="X277" s="146">
        <f>W277*H277</f>
        <v>0</v>
      </c>
      <c r="AR277" s="147" t="s">
        <v>221</v>
      </c>
      <c r="AT277" s="147" t="s">
        <v>144</v>
      </c>
      <c r="AU277" s="147" t="s">
        <v>149</v>
      </c>
      <c r="AY277" s="13" t="s">
        <v>142</v>
      </c>
      <c r="BE277" s="148">
        <f>IF(O277="základná",K277,0)</f>
        <v>0</v>
      </c>
      <c r="BF277" s="148">
        <f>IF(O277="znížená",K277,0)</f>
        <v>0</v>
      </c>
      <c r="BG277" s="148">
        <f>IF(O277="zákl. prenesená",K277,0)</f>
        <v>0</v>
      </c>
      <c r="BH277" s="148">
        <f>IF(O277="zníž. prenesená",K277,0)</f>
        <v>0</v>
      </c>
      <c r="BI277" s="148">
        <f>IF(O277="nulová",K277,0)</f>
        <v>0</v>
      </c>
      <c r="BJ277" s="13" t="s">
        <v>149</v>
      </c>
      <c r="BK277" s="148">
        <f>ROUND(P277*H277,2)</f>
        <v>0</v>
      </c>
      <c r="BL277" s="13" t="s">
        <v>221</v>
      </c>
      <c r="BM277" s="147" t="s">
        <v>554</v>
      </c>
    </row>
    <row r="278" spans="2:65" s="11" customFormat="1" ht="22.9" customHeight="1">
      <c r="B278" s="122"/>
      <c r="D278" s="123" t="s">
        <v>74</v>
      </c>
      <c r="E278" s="132" t="s">
        <v>555</v>
      </c>
      <c r="F278" s="132" t="s">
        <v>556</v>
      </c>
      <c r="K278" s="133">
        <f>BK278</f>
        <v>0</v>
      </c>
      <c r="M278" s="122"/>
      <c r="N278" s="126"/>
      <c r="Q278" s="127">
        <f>SUM(Q279:Q284)</f>
        <v>0</v>
      </c>
      <c r="R278" s="127">
        <f>SUM(R279:R284)</f>
        <v>0</v>
      </c>
      <c r="T278" s="128">
        <f>SUM(T279:T284)</f>
        <v>170.861178</v>
      </c>
      <c r="V278" s="128">
        <f>SUM(V279:V284)</f>
        <v>10.0138414</v>
      </c>
      <c r="X278" s="129">
        <f>SUM(X279:X284)</f>
        <v>0</v>
      </c>
      <c r="AR278" s="123" t="s">
        <v>149</v>
      </c>
      <c r="AT278" s="130" t="s">
        <v>74</v>
      </c>
      <c r="AU278" s="130" t="s">
        <v>83</v>
      </c>
      <c r="AY278" s="123" t="s">
        <v>142</v>
      </c>
      <c r="BK278" s="131">
        <f>SUM(BK279:BK284)</f>
        <v>0</v>
      </c>
    </row>
    <row r="279" spans="2:65" s="1" customFormat="1" ht="24.2" customHeight="1">
      <c r="B279" s="134"/>
      <c r="C279" s="135" t="s">
        <v>557</v>
      </c>
      <c r="D279" s="135" t="s">
        <v>144</v>
      </c>
      <c r="E279" s="136" t="s">
        <v>558</v>
      </c>
      <c r="F279" s="137" t="s">
        <v>559</v>
      </c>
      <c r="G279" s="138" t="s">
        <v>196</v>
      </c>
      <c r="H279" s="139">
        <v>77.05</v>
      </c>
      <c r="I279" s="140">
        <v>0</v>
      </c>
      <c r="J279" s="140">
        <v>0</v>
      </c>
      <c r="K279" s="140">
        <f>ROUND(P279*H279,2)</f>
        <v>0</v>
      </c>
      <c r="L279" s="141"/>
      <c r="M279" s="25"/>
      <c r="N279" s="142" t="s">
        <v>1</v>
      </c>
      <c r="O279" s="143" t="s">
        <v>39</v>
      </c>
      <c r="P279" s="144">
        <f>I279+J279</f>
        <v>0</v>
      </c>
      <c r="Q279" s="144">
        <f>ROUND(I279*H279,2)</f>
        <v>0</v>
      </c>
      <c r="R279" s="144">
        <f>ROUND(J279*H279,2)</f>
        <v>0</v>
      </c>
      <c r="S279" s="145">
        <v>0.23499999999999999</v>
      </c>
      <c r="T279" s="145">
        <f>S279*H279</f>
        <v>18.106749999999998</v>
      </c>
      <c r="U279" s="145">
        <v>6.6499999999999997E-3</v>
      </c>
      <c r="V279" s="145">
        <f>U279*H279</f>
        <v>0.51238249999999996</v>
      </c>
      <c r="W279" s="145">
        <v>0</v>
      </c>
      <c r="X279" s="146">
        <f>W279*H279</f>
        <v>0</v>
      </c>
      <c r="AR279" s="147" t="s">
        <v>221</v>
      </c>
      <c r="AT279" s="147" t="s">
        <v>144</v>
      </c>
      <c r="AU279" s="147" t="s">
        <v>149</v>
      </c>
      <c r="AY279" s="13" t="s">
        <v>142</v>
      </c>
      <c r="BE279" s="148">
        <f>IF(O279="základná",K279,0)</f>
        <v>0</v>
      </c>
      <c r="BF279" s="148">
        <f>IF(O279="znížená",K279,0)</f>
        <v>0</v>
      </c>
      <c r="BG279" s="148">
        <f>IF(O279="zákl. prenesená",K279,0)</f>
        <v>0</v>
      </c>
      <c r="BH279" s="148">
        <f>IF(O279="zníž. prenesená",K279,0)</f>
        <v>0</v>
      </c>
      <c r="BI279" s="148">
        <f>IF(O279="nulová",K279,0)</f>
        <v>0</v>
      </c>
      <c r="BJ279" s="13" t="s">
        <v>149</v>
      </c>
      <c r="BK279" s="148">
        <f>ROUND(P279*H279,2)</f>
        <v>0</v>
      </c>
      <c r="BL279" s="13" t="s">
        <v>221</v>
      </c>
      <c r="BM279" s="147" t="s">
        <v>560</v>
      </c>
    </row>
    <row r="280" spans="2:65" s="1" customFormat="1" ht="21.75" customHeight="1">
      <c r="B280" s="134"/>
      <c r="C280" s="152" t="s">
        <v>561</v>
      </c>
      <c r="D280" s="152" t="s">
        <v>172</v>
      </c>
      <c r="E280" s="153" t="s">
        <v>562</v>
      </c>
      <c r="F280" s="154" t="s">
        <v>563</v>
      </c>
      <c r="G280" s="155" t="s">
        <v>206</v>
      </c>
      <c r="H280" s="156">
        <v>387.56200000000001</v>
      </c>
      <c r="I280" s="157">
        <v>0</v>
      </c>
      <c r="J280" s="158"/>
      <c r="K280" s="157">
        <f>ROUND(P280*H280,2)</f>
        <v>0</v>
      </c>
      <c r="L280" s="158"/>
      <c r="M280" s="159"/>
      <c r="N280" s="160" t="s">
        <v>1</v>
      </c>
      <c r="O280" s="143" t="s">
        <v>39</v>
      </c>
      <c r="P280" s="144">
        <f>I280+J280</f>
        <v>0</v>
      </c>
      <c r="Q280" s="144">
        <f>ROUND(I280*H280,2)</f>
        <v>0</v>
      </c>
      <c r="R280" s="144">
        <f>ROUND(J280*H280,2)</f>
        <v>0</v>
      </c>
      <c r="S280" s="145">
        <v>0</v>
      </c>
      <c r="T280" s="145">
        <f>S280*H280</f>
        <v>0</v>
      </c>
      <c r="U280" s="145">
        <v>3.5E-4</v>
      </c>
      <c r="V280" s="145">
        <f>U280*H280</f>
        <v>0.13564670000000001</v>
      </c>
      <c r="W280" s="145">
        <v>0</v>
      </c>
      <c r="X280" s="146">
        <f>W280*H280</f>
        <v>0</v>
      </c>
      <c r="AR280" s="147" t="s">
        <v>296</v>
      </c>
      <c r="AT280" s="147" t="s">
        <v>172</v>
      </c>
      <c r="AU280" s="147" t="s">
        <v>149</v>
      </c>
      <c r="AY280" s="13" t="s">
        <v>142</v>
      </c>
      <c r="BE280" s="148">
        <f>IF(O280="základná",K280,0)</f>
        <v>0</v>
      </c>
      <c r="BF280" s="148">
        <f>IF(O280="znížená",K280,0)</f>
        <v>0</v>
      </c>
      <c r="BG280" s="148">
        <f>IF(O280="zákl. prenesená",K280,0)</f>
        <v>0</v>
      </c>
      <c r="BH280" s="148">
        <f>IF(O280="zníž. prenesená",K280,0)</f>
        <v>0</v>
      </c>
      <c r="BI280" s="148">
        <f>IF(O280="nulová",K280,0)</f>
        <v>0</v>
      </c>
      <c r="BJ280" s="13" t="s">
        <v>149</v>
      </c>
      <c r="BK280" s="148">
        <f>ROUND(P280*H280,2)</f>
        <v>0</v>
      </c>
      <c r="BL280" s="13" t="s">
        <v>221</v>
      </c>
      <c r="BM280" s="147" t="s">
        <v>564</v>
      </c>
    </row>
    <row r="281" spans="2:65" s="1" customFormat="1" ht="33" customHeight="1">
      <c r="B281" s="134"/>
      <c r="C281" s="135" t="s">
        <v>565</v>
      </c>
      <c r="D281" s="135" t="s">
        <v>144</v>
      </c>
      <c r="E281" s="136" t="s">
        <v>566</v>
      </c>
      <c r="F281" s="137" t="s">
        <v>567</v>
      </c>
      <c r="G281" s="138" t="s">
        <v>147</v>
      </c>
      <c r="H281" s="139">
        <v>148.6</v>
      </c>
      <c r="I281" s="140">
        <v>0</v>
      </c>
      <c r="J281" s="140">
        <v>0</v>
      </c>
      <c r="K281" s="140">
        <f>ROUND(P281*H281,2)</f>
        <v>0</v>
      </c>
      <c r="L281" s="141"/>
      <c r="M281" s="25"/>
      <c r="N281" s="142" t="s">
        <v>1</v>
      </c>
      <c r="O281" s="143" t="s">
        <v>39</v>
      </c>
      <c r="P281" s="144">
        <f>I281+J281</f>
        <v>0</v>
      </c>
      <c r="Q281" s="144">
        <f>ROUND(I281*H281,2)</f>
        <v>0</v>
      </c>
      <c r="R281" s="144">
        <f>ROUND(J281*H281,2)</f>
        <v>0</v>
      </c>
      <c r="S281" s="145">
        <v>0.92</v>
      </c>
      <c r="T281" s="145">
        <f>S281*H281</f>
        <v>136.71199999999999</v>
      </c>
      <c r="U281" s="145">
        <v>4.4400000000000002E-2</v>
      </c>
      <c r="V281" s="145">
        <f>U281*H281</f>
        <v>6.5978399999999997</v>
      </c>
      <c r="W281" s="145">
        <v>0</v>
      </c>
      <c r="X281" s="146">
        <f>W281*H281</f>
        <v>0</v>
      </c>
      <c r="AR281" s="147" t="s">
        <v>221</v>
      </c>
      <c r="AT281" s="147" t="s">
        <v>144</v>
      </c>
      <c r="AU281" s="147" t="s">
        <v>149</v>
      </c>
      <c r="AY281" s="13" t="s">
        <v>142</v>
      </c>
      <c r="BE281" s="148">
        <f>IF(O281="základná",K281,0)</f>
        <v>0</v>
      </c>
      <c r="BF281" s="148">
        <f>IF(O281="znížená",K281,0)</f>
        <v>0</v>
      </c>
      <c r="BG281" s="148">
        <f>IF(O281="zákl. prenesená",K281,0)</f>
        <v>0</v>
      </c>
      <c r="BH281" s="148">
        <f>IF(O281="zníž. prenesená",K281,0)</f>
        <v>0</v>
      </c>
      <c r="BI281" s="148">
        <f>IF(O281="nulová",K281,0)</f>
        <v>0</v>
      </c>
      <c r="BJ281" s="13" t="s">
        <v>149</v>
      </c>
      <c r="BK281" s="148">
        <f>ROUND(P281*H281,2)</f>
        <v>0</v>
      </c>
      <c r="BL281" s="13" t="s">
        <v>221</v>
      </c>
      <c r="BM281" s="147" t="s">
        <v>568</v>
      </c>
    </row>
    <row r="282" spans="2:65" s="1" customFormat="1" ht="39">
      <c r="B282" s="25"/>
      <c r="D282" s="149" t="s">
        <v>151</v>
      </c>
      <c r="F282" s="150" t="s">
        <v>569</v>
      </c>
      <c r="M282" s="25"/>
      <c r="N282" s="151"/>
      <c r="X282" s="51"/>
      <c r="AT282" s="13" t="s">
        <v>151</v>
      </c>
      <c r="AU282" s="13" t="s">
        <v>149</v>
      </c>
    </row>
    <row r="283" spans="2:65" s="1" customFormat="1" ht="24.2" customHeight="1">
      <c r="B283" s="134"/>
      <c r="C283" s="152" t="s">
        <v>570</v>
      </c>
      <c r="D283" s="152" t="s">
        <v>172</v>
      </c>
      <c r="E283" s="153" t="s">
        <v>571</v>
      </c>
      <c r="F283" s="154" t="s">
        <v>572</v>
      </c>
      <c r="G283" s="155" t="s">
        <v>147</v>
      </c>
      <c r="H283" s="156">
        <v>156.03</v>
      </c>
      <c r="I283" s="157">
        <v>0</v>
      </c>
      <c r="J283" s="158"/>
      <c r="K283" s="157">
        <f>ROUND(P283*H283,2)</f>
        <v>0</v>
      </c>
      <c r="L283" s="158"/>
      <c r="M283" s="159"/>
      <c r="N283" s="160" t="s">
        <v>1</v>
      </c>
      <c r="O283" s="143" t="s">
        <v>39</v>
      </c>
      <c r="P283" s="144">
        <f>I283+J283</f>
        <v>0</v>
      </c>
      <c r="Q283" s="144">
        <f>ROUND(I283*H283,2)</f>
        <v>0</v>
      </c>
      <c r="R283" s="144">
        <f>ROUND(J283*H283,2)</f>
        <v>0</v>
      </c>
      <c r="S283" s="145">
        <v>0</v>
      </c>
      <c r="T283" s="145">
        <f>S283*H283</f>
        <v>0</v>
      </c>
      <c r="U283" s="145">
        <v>1.7739999999999999E-2</v>
      </c>
      <c r="V283" s="145">
        <f>U283*H283</f>
        <v>2.7679722</v>
      </c>
      <c r="W283" s="145">
        <v>0</v>
      </c>
      <c r="X283" s="146">
        <f>W283*H283</f>
        <v>0</v>
      </c>
      <c r="AR283" s="147" t="s">
        <v>296</v>
      </c>
      <c r="AT283" s="147" t="s">
        <v>172</v>
      </c>
      <c r="AU283" s="147" t="s">
        <v>149</v>
      </c>
      <c r="AY283" s="13" t="s">
        <v>142</v>
      </c>
      <c r="BE283" s="148">
        <f>IF(O283="základná",K283,0)</f>
        <v>0</v>
      </c>
      <c r="BF283" s="148">
        <f>IF(O283="znížená",K283,0)</f>
        <v>0</v>
      </c>
      <c r="BG283" s="148">
        <f>IF(O283="zákl. prenesená",K283,0)</f>
        <v>0</v>
      </c>
      <c r="BH283" s="148">
        <f>IF(O283="zníž. prenesená",K283,0)</f>
        <v>0</v>
      </c>
      <c r="BI283" s="148">
        <f>IF(O283="nulová",K283,0)</f>
        <v>0</v>
      </c>
      <c r="BJ283" s="13" t="s">
        <v>149</v>
      </c>
      <c r="BK283" s="148">
        <f>ROUND(P283*H283,2)</f>
        <v>0</v>
      </c>
      <c r="BL283" s="13" t="s">
        <v>221</v>
      </c>
      <c r="BM283" s="147" t="s">
        <v>573</v>
      </c>
    </row>
    <row r="284" spans="2:65" s="1" customFormat="1" ht="24.2" customHeight="1">
      <c r="B284" s="134"/>
      <c r="C284" s="135" t="s">
        <v>574</v>
      </c>
      <c r="D284" s="135" t="s">
        <v>144</v>
      </c>
      <c r="E284" s="136" t="s">
        <v>575</v>
      </c>
      <c r="F284" s="137" t="s">
        <v>576</v>
      </c>
      <c r="G284" s="138" t="s">
        <v>175</v>
      </c>
      <c r="H284" s="139">
        <v>10.013999999999999</v>
      </c>
      <c r="I284" s="140"/>
      <c r="J284" s="140">
        <v>0</v>
      </c>
      <c r="K284" s="140">
        <f>ROUND(P284*H284,2)</f>
        <v>0</v>
      </c>
      <c r="L284" s="141"/>
      <c r="M284" s="25"/>
      <c r="N284" s="142" t="s">
        <v>1</v>
      </c>
      <c r="O284" s="143" t="s">
        <v>39</v>
      </c>
      <c r="P284" s="144">
        <f>I284+J284</f>
        <v>0</v>
      </c>
      <c r="Q284" s="144">
        <f>ROUND(I284*H284,2)</f>
        <v>0</v>
      </c>
      <c r="R284" s="144">
        <f>ROUND(J284*H284,2)</f>
        <v>0</v>
      </c>
      <c r="S284" s="145">
        <v>1.6020000000000001</v>
      </c>
      <c r="T284" s="145">
        <f>S284*H284</f>
        <v>16.042428000000001</v>
      </c>
      <c r="U284" s="145">
        <v>0</v>
      </c>
      <c r="V284" s="145">
        <f>U284*H284</f>
        <v>0</v>
      </c>
      <c r="W284" s="145">
        <v>0</v>
      </c>
      <c r="X284" s="146">
        <f>W284*H284</f>
        <v>0</v>
      </c>
      <c r="AR284" s="147" t="s">
        <v>221</v>
      </c>
      <c r="AT284" s="147" t="s">
        <v>144</v>
      </c>
      <c r="AU284" s="147" t="s">
        <v>149</v>
      </c>
      <c r="AY284" s="13" t="s">
        <v>142</v>
      </c>
      <c r="BE284" s="148">
        <f>IF(O284="základná",K284,0)</f>
        <v>0</v>
      </c>
      <c r="BF284" s="148">
        <f>IF(O284="znížená",K284,0)</f>
        <v>0</v>
      </c>
      <c r="BG284" s="148">
        <f>IF(O284="zákl. prenesená",K284,0)</f>
        <v>0</v>
      </c>
      <c r="BH284" s="148">
        <f>IF(O284="zníž. prenesená",K284,0)</f>
        <v>0</v>
      </c>
      <c r="BI284" s="148">
        <f>IF(O284="nulová",K284,0)</f>
        <v>0</v>
      </c>
      <c r="BJ284" s="13" t="s">
        <v>149</v>
      </c>
      <c r="BK284" s="148">
        <f>ROUND(P284*H284,2)</f>
        <v>0</v>
      </c>
      <c r="BL284" s="13" t="s">
        <v>221</v>
      </c>
      <c r="BM284" s="147" t="s">
        <v>577</v>
      </c>
    </row>
    <row r="285" spans="2:65" s="11" customFormat="1" ht="22.9" customHeight="1">
      <c r="B285" s="122"/>
      <c r="D285" s="123" t="s">
        <v>74</v>
      </c>
      <c r="E285" s="132" t="s">
        <v>578</v>
      </c>
      <c r="F285" s="132" t="s">
        <v>579</v>
      </c>
      <c r="K285" s="133">
        <f>BK285</f>
        <v>0</v>
      </c>
      <c r="M285" s="122"/>
      <c r="N285" s="126"/>
      <c r="Q285" s="127">
        <f>SUM(Q286:Q292)</f>
        <v>0</v>
      </c>
      <c r="R285" s="127">
        <f>SUM(R286:R292)</f>
        <v>0</v>
      </c>
      <c r="T285" s="128">
        <f>SUM(T286:T292)</f>
        <v>333.68942400000003</v>
      </c>
      <c r="V285" s="128">
        <f>SUM(V286:V292)</f>
        <v>10.837210500000001</v>
      </c>
      <c r="X285" s="129">
        <f>SUM(X286:X292)</f>
        <v>0</v>
      </c>
      <c r="AR285" s="123" t="s">
        <v>149</v>
      </c>
      <c r="AT285" s="130" t="s">
        <v>74</v>
      </c>
      <c r="AU285" s="130" t="s">
        <v>83</v>
      </c>
      <c r="AY285" s="123" t="s">
        <v>142</v>
      </c>
      <c r="BK285" s="131">
        <f>SUM(BK286:BK292)</f>
        <v>0</v>
      </c>
    </row>
    <row r="286" spans="2:65" s="1" customFormat="1" ht="33" customHeight="1">
      <c r="B286" s="134"/>
      <c r="C286" s="135" t="s">
        <v>580</v>
      </c>
      <c r="D286" s="135" t="s">
        <v>144</v>
      </c>
      <c r="E286" s="136" t="s">
        <v>581</v>
      </c>
      <c r="F286" s="137" t="s">
        <v>582</v>
      </c>
      <c r="G286" s="138" t="s">
        <v>147</v>
      </c>
      <c r="H286" s="139">
        <v>173.35</v>
      </c>
      <c r="I286" s="140">
        <v>0</v>
      </c>
      <c r="J286" s="140">
        <v>0</v>
      </c>
      <c r="K286" s="140">
        <f>ROUND(P286*H286,2)</f>
        <v>0</v>
      </c>
      <c r="L286" s="141"/>
      <c r="M286" s="25"/>
      <c r="N286" s="142" t="s">
        <v>1</v>
      </c>
      <c r="O286" s="143" t="s">
        <v>39</v>
      </c>
      <c r="P286" s="144">
        <f>I286+J286</f>
        <v>0</v>
      </c>
      <c r="Q286" s="144">
        <f>ROUND(I286*H286,2)</f>
        <v>0</v>
      </c>
      <c r="R286" s="144">
        <f>ROUND(J286*H286,2)</f>
        <v>0</v>
      </c>
      <c r="S286" s="145">
        <v>1.7130000000000001</v>
      </c>
      <c r="T286" s="145">
        <f>S286*H286</f>
        <v>296.94855000000001</v>
      </c>
      <c r="U286" s="145">
        <v>4.113E-2</v>
      </c>
      <c r="V286" s="145">
        <f>U286*H286</f>
        <v>7.1298854999999994</v>
      </c>
      <c r="W286" s="145">
        <v>0</v>
      </c>
      <c r="X286" s="146">
        <f>W286*H286</f>
        <v>0</v>
      </c>
      <c r="AR286" s="147" t="s">
        <v>221</v>
      </c>
      <c r="AT286" s="147" t="s">
        <v>144</v>
      </c>
      <c r="AU286" s="147" t="s">
        <v>149</v>
      </c>
      <c r="AY286" s="13" t="s">
        <v>142</v>
      </c>
      <c r="BE286" s="148">
        <f>IF(O286="základná",K286,0)</f>
        <v>0</v>
      </c>
      <c r="BF286" s="148">
        <f>IF(O286="znížená",K286,0)</f>
        <v>0</v>
      </c>
      <c r="BG286" s="148">
        <f>IF(O286="zákl. prenesená",K286,0)</f>
        <v>0</v>
      </c>
      <c r="BH286" s="148">
        <f>IF(O286="zníž. prenesená",K286,0)</f>
        <v>0</v>
      </c>
      <c r="BI286" s="148">
        <f>IF(O286="nulová",K286,0)</f>
        <v>0</v>
      </c>
      <c r="BJ286" s="13" t="s">
        <v>149</v>
      </c>
      <c r="BK286" s="148">
        <f>ROUND(P286*H286,2)</f>
        <v>0</v>
      </c>
      <c r="BL286" s="13" t="s">
        <v>221</v>
      </c>
      <c r="BM286" s="147" t="s">
        <v>583</v>
      </c>
    </row>
    <row r="287" spans="2:65" s="1" customFormat="1" ht="39">
      <c r="B287" s="25"/>
      <c r="D287" s="149" t="s">
        <v>151</v>
      </c>
      <c r="F287" s="150" t="s">
        <v>584</v>
      </c>
      <c r="M287" s="25"/>
      <c r="N287" s="151"/>
      <c r="X287" s="51"/>
      <c r="AT287" s="13" t="s">
        <v>151</v>
      </c>
      <c r="AU287" s="13" t="s">
        <v>149</v>
      </c>
    </row>
    <row r="288" spans="2:65" s="1" customFormat="1" ht="24.2" customHeight="1">
      <c r="B288" s="134"/>
      <c r="C288" s="152" t="s">
        <v>585</v>
      </c>
      <c r="D288" s="152" t="s">
        <v>172</v>
      </c>
      <c r="E288" s="153" t="s">
        <v>586</v>
      </c>
      <c r="F288" s="154" t="s">
        <v>587</v>
      </c>
      <c r="G288" s="155" t="s">
        <v>147</v>
      </c>
      <c r="H288" s="156">
        <v>173.35</v>
      </c>
      <c r="I288" s="157">
        <v>0</v>
      </c>
      <c r="J288" s="158"/>
      <c r="K288" s="157">
        <f>ROUND(P288*H288,2)</f>
        <v>0</v>
      </c>
      <c r="L288" s="158"/>
      <c r="M288" s="159"/>
      <c r="N288" s="160" t="s">
        <v>1</v>
      </c>
      <c r="O288" s="143" t="s">
        <v>39</v>
      </c>
      <c r="P288" s="144">
        <f>I288+J288</f>
        <v>0</v>
      </c>
      <c r="Q288" s="144">
        <f>ROUND(I288*H288,2)</f>
        <v>0</v>
      </c>
      <c r="R288" s="144">
        <f>ROUND(J288*H288,2)</f>
        <v>0</v>
      </c>
      <c r="S288" s="145">
        <v>0</v>
      </c>
      <c r="T288" s="145">
        <f>S288*H288</f>
        <v>0</v>
      </c>
      <c r="U288" s="145">
        <v>2.1000000000000001E-2</v>
      </c>
      <c r="V288" s="145">
        <f>U288*H288</f>
        <v>3.6403500000000002</v>
      </c>
      <c r="W288" s="145">
        <v>0</v>
      </c>
      <c r="X288" s="146">
        <f>W288*H288</f>
        <v>0</v>
      </c>
      <c r="AR288" s="147" t="s">
        <v>296</v>
      </c>
      <c r="AT288" s="147" t="s">
        <v>172</v>
      </c>
      <c r="AU288" s="147" t="s">
        <v>149</v>
      </c>
      <c r="AY288" s="13" t="s">
        <v>142</v>
      </c>
      <c r="BE288" s="148">
        <f>IF(O288="základná",K288,0)</f>
        <v>0</v>
      </c>
      <c r="BF288" s="148">
        <f>IF(O288="znížená",K288,0)</f>
        <v>0</v>
      </c>
      <c r="BG288" s="148">
        <f>IF(O288="zákl. prenesená",K288,0)</f>
        <v>0</v>
      </c>
      <c r="BH288" s="148">
        <f>IF(O288="zníž. prenesená",K288,0)</f>
        <v>0</v>
      </c>
      <c r="BI288" s="148">
        <f>IF(O288="nulová",K288,0)</f>
        <v>0</v>
      </c>
      <c r="BJ288" s="13" t="s">
        <v>149</v>
      </c>
      <c r="BK288" s="148">
        <f>ROUND(P288*H288,2)</f>
        <v>0</v>
      </c>
      <c r="BL288" s="13" t="s">
        <v>221</v>
      </c>
      <c r="BM288" s="147" t="s">
        <v>588</v>
      </c>
    </row>
    <row r="289" spans="2:65" s="1" customFormat="1" ht="19.5">
      <c r="B289" s="25"/>
      <c r="D289" s="149" t="s">
        <v>151</v>
      </c>
      <c r="F289" s="150" t="s">
        <v>589</v>
      </c>
      <c r="M289" s="25"/>
      <c r="N289" s="151"/>
      <c r="X289" s="51"/>
      <c r="AT289" s="13" t="s">
        <v>151</v>
      </c>
      <c r="AU289" s="13" t="s">
        <v>149</v>
      </c>
    </row>
    <row r="290" spans="2:65" s="1" customFormat="1" ht="24.2" customHeight="1">
      <c r="B290" s="134"/>
      <c r="C290" s="135" t="s">
        <v>590</v>
      </c>
      <c r="D290" s="135" t="s">
        <v>144</v>
      </c>
      <c r="E290" s="136" t="s">
        <v>591</v>
      </c>
      <c r="F290" s="137" t="s">
        <v>592</v>
      </c>
      <c r="G290" s="138" t="s">
        <v>196</v>
      </c>
      <c r="H290" s="139">
        <v>95</v>
      </c>
      <c r="I290" s="140">
        <v>0</v>
      </c>
      <c r="J290" s="140">
        <v>0</v>
      </c>
      <c r="K290" s="140">
        <f>ROUND(P290*H290,2)</f>
        <v>0</v>
      </c>
      <c r="L290" s="141"/>
      <c r="M290" s="25"/>
      <c r="N290" s="142" t="s">
        <v>1</v>
      </c>
      <c r="O290" s="143" t="s">
        <v>39</v>
      </c>
      <c r="P290" s="144">
        <f>I290+J290</f>
        <v>0</v>
      </c>
      <c r="Q290" s="144">
        <f>ROUND(I290*H290,2)</f>
        <v>0</v>
      </c>
      <c r="R290" s="144">
        <f>ROUND(J290*H290,2)</f>
        <v>0</v>
      </c>
      <c r="S290" s="145">
        <v>0.20399999999999999</v>
      </c>
      <c r="T290" s="145">
        <f>S290*H290</f>
        <v>19.38</v>
      </c>
      <c r="U290" s="145">
        <v>1.9000000000000001E-4</v>
      </c>
      <c r="V290" s="145">
        <f>U290*H290</f>
        <v>1.805E-2</v>
      </c>
      <c r="W290" s="145">
        <v>0</v>
      </c>
      <c r="X290" s="146">
        <f>W290*H290</f>
        <v>0</v>
      </c>
      <c r="AR290" s="147" t="s">
        <v>221</v>
      </c>
      <c r="AT290" s="147" t="s">
        <v>144</v>
      </c>
      <c r="AU290" s="147" t="s">
        <v>149</v>
      </c>
      <c r="AY290" s="13" t="s">
        <v>142</v>
      </c>
      <c r="BE290" s="148">
        <f>IF(O290="základná",K290,0)</f>
        <v>0</v>
      </c>
      <c r="BF290" s="148">
        <f>IF(O290="znížená",K290,0)</f>
        <v>0</v>
      </c>
      <c r="BG290" s="148">
        <f>IF(O290="zákl. prenesená",K290,0)</f>
        <v>0</v>
      </c>
      <c r="BH290" s="148">
        <f>IF(O290="zníž. prenesená",K290,0)</f>
        <v>0</v>
      </c>
      <c r="BI290" s="148">
        <f>IF(O290="nulová",K290,0)</f>
        <v>0</v>
      </c>
      <c r="BJ290" s="13" t="s">
        <v>149</v>
      </c>
      <c r="BK290" s="148">
        <f>ROUND(P290*H290,2)</f>
        <v>0</v>
      </c>
      <c r="BL290" s="13" t="s">
        <v>221</v>
      </c>
      <c r="BM290" s="147" t="s">
        <v>593</v>
      </c>
    </row>
    <row r="291" spans="2:65" s="1" customFormat="1" ht="16.5" customHeight="1">
      <c r="B291" s="134"/>
      <c r="C291" s="152" t="s">
        <v>594</v>
      </c>
      <c r="D291" s="152" t="s">
        <v>172</v>
      </c>
      <c r="E291" s="153" t="s">
        <v>595</v>
      </c>
      <c r="F291" s="154" t="s">
        <v>596</v>
      </c>
      <c r="G291" s="155" t="s">
        <v>196</v>
      </c>
      <c r="H291" s="156">
        <v>97.85</v>
      </c>
      <c r="I291" s="157">
        <v>0</v>
      </c>
      <c r="J291" s="158"/>
      <c r="K291" s="157">
        <f>ROUND(P291*H291,2)</f>
        <v>0</v>
      </c>
      <c r="L291" s="158"/>
      <c r="M291" s="159"/>
      <c r="N291" s="160" t="s">
        <v>1</v>
      </c>
      <c r="O291" s="143" t="s">
        <v>39</v>
      </c>
      <c r="P291" s="144">
        <f>I291+J291</f>
        <v>0</v>
      </c>
      <c r="Q291" s="144">
        <f>ROUND(I291*H291,2)</f>
        <v>0</v>
      </c>
      <c r="R291" s="144">
        <f>ROUND(J291*H291,2)</f>
        <v>0</v>
      </c>
      <c r="S291" s="145">
        <v>0</v>
      </c>
      <c r="T291" s="145">
        <f>S291*H291</f>
        <v>0</v>
      </c>
      <c r="U291" s="145">
        <v>5.0000000000000001E-4</v>
      </c>
      <c r="V291" s="145">
        <f>U291*H291</f>
        <v>4.8924999999999996E-2</v>
      </c>
      <c r="W291" s="145">
        <v>0</v>
      </c>
      <c r="X291" s="146">
        <f>W291*H291</f>
        <v>0</v>
      </c>
      <c r="AR291" s="147" t="s">
        <v>296</v>
      </c>
      <c r="AT291" s="147" t="s">
        <v>172</v>
      </c>
      <c r="AU291" s="147" t="s">
        <v>149</v>
      </c>
      <c r="AY291" s="13" t="s">
        <v>142</v>
      </c>
      <c r="BE291" s="148">
        <f>IF(O291="základná",K291,0)</f>
        <v>0</v>
      </c>
      <c r="BF291" s="148">
        <f>IF(O291="znížená",K291,0)</f>
        <v>0</v>
      </c>
      <c r="BG291" s="148">
        <f>IF(O291="zákl. prenesená",K291,0)</f>
        <v>0</v>
      </c>
      <c r="BH291" s="148">
        <f>IF(O291="zníž. prenesená",K291,0)</f>
        <v>0</v>
      </c>
      <c r="BI291" s="148">
        <f>IF(O291="nulová",K291,0)</f>
        <v>0</v>
      </c>
      <c r="BJ291" s="13" t="s">
        <v>149</v>
      </c>
      <c r="BK291" s="148">
        <f>ROUND(P291*H291,2)</f>
        <v>0</v>
      </c>
      <c r="BL291" s="13" t="s">
        <v>221</v>
      </c>
      <c r="BM291" s="147" t="s">
        <v>597</v>
      </c>
    </row>
    <row r="292" spans="2:65" s="1" customFormat="1" ht="24.2" customHeight="1">
      <c r="B292" s="134"/>
      <c r="C292" s="135" t="s">
        <v>598</v>
      </c>
      <c r="D292" s="135" t="s">
        <v>144</v>
      </c>
      <c r="E292" s="136" t="s">
        <v>599</v>
      </c>
      <c r="F292" s="137" t="s">
        <v>600</v>
      </c>
      <c r="G292" s="138" t="s">
        <v>175</v>
      </c>
      <c r="H292" s="139">
        <v>10.837</v>
      </c>
      <c r="I292" s="140"/>
      <c r="J292" s="140">
        <v>0</v>
      </c>
      <c r="K292" s="140">
        <f>ROUND(P292*H292,2)</f>
        <v>0</v>
      </c>
      <c r="L292" s="141"/>
      <c r="M292" s="25"/>
      <c r="N292" s="142" t="s">
        <v>1</v>
      </c>
      <c r="O292" s="143" t="s">
        <v>39</v>
      </c>
      <c r="P292" s="144">
        <f>I292+J292</f>
        <v>0</v>
      </c>
      <c r="Q292" s="144">
        <f>ROUND(I292*H292,2)</f>
        <v>0</v>
      </c>
      <c r="R292" s="144">
        <f>ROUND(J292*H292,2)</f>
        <v>0</v>
      </c>
      <c r="S292" s="145">
        <v>1.6020000000000001</v>
      </c>
      <c r="T292" s="145">
        <f>S292*H292</f>
        <v>17.360873999999999</v>
      </c>
      <c r="U292" s="145">
        <v>0</v>
      </c>
      <c r="V292" s="145">
        <f>U292*H292</f>
        <v>0</v>
      </c>
      <c r="W292" s="145">
        <v>0</v>
      </c>
      <c r="X292" s="146">
        <f>W292*H292</f>
        <v>0</v>
      </c>
      <c r="AR292" s="147" t="s">
        <v>221</v>
      </c>
      <c r="AT292" s="147" t="s">
        <v>144</v>
      </c>
      <c r="AU292" s="147" t="s">
        <v>149</v>
      </c>
      <c r="AY292" s="13" t="s">
        <v>142</v>
      </c>
      <c r="BE292" s="148">
        <f>IF(O292="základná",K292,0)</f>
        <v>0</v>
      </c>
      <c r="BF292" s="148">
        <f>IF(O292="znížená",K292,0)</f>
        <v>0</v>
      </c>
      <c r="BG292" s="148">
        <f>IF(O292="zákl. prenesená",K292,0)</f>
        <v>0</v>
      </c>
      <c r="BH292" s="148">
        <f>IF(O292="zníž. prenesená",K292,0)</f>
        <v>0</v>
      </c>
      <c r="BI292" s="148">
        <f>IF(O292="nulová",K292,0)</f>
        <v>0</v>
      </c>
      <c r="BJ292" s="13" t="s">
        <v>149</v>
      </c>
      <c r="BK292" s="148">
        <f>ROUND(P292*H292,2)</f>
        <v>0</v>
      </c>
      <c r="BL292" s="13" t="s">
        <v>221</v>
      </c>
      <c r="BM292" s="147" t="s">
        <v>601</v>
      </c>
    </row>
    <row r="293" spans="2:65" s="11" customFormat="1" ht="22.9" customHeight="1">
      <c r="B293" s="122"/>
      <c r="D293" s="123" t="s">
        <v>74</v>
      </c>
      <c r="E293" s="132" t="s">
        <v>602</v>
      </c>
      <c r="F293" s="132" t="s">
        <v>603</v>
      </c>
      <c r="K293" s="133">
        <f>BK293</f>
        <v>0</v>
      </c>
      <c r="M293" s="122"/>
      <c r="N293" s="126"/>
      <c r="Q293" s="127">
        <f>SUM(Q294:Q296)</f>
        <v>0</v>
      </c>
      <c r="R293" s="127">
        <f>SUM(R294:R296)</f>
        <v>0</v>
      </c>
      <c r="T293" s="128">
        <f>SUM(T294:T296)</f>
        <v>4.42</v>
      </c>
      <c r="V293" s="128">
        <f>SUM(V294:V296)</f>
        <v>1.0200000000000001E-2</v>
      </c>
      <c r="X293" s="129">
        <f>SUM(X294:X296)</f>
        <v>0</v>
      </c>
      <c r="AR293" s="123" t="s">
        <v>149</v>
      </c>
      <c r="AT293" s="130" t="s">
        <v>74</v>
      </c>
      <c r="AU293" s="130" t="s">
        <v>83</v>
      </c>
      <c r="AY293" s="123" t="s">
        <v>142</v>
      </c>
      <c r="BK293" s="131">
        <f>SUM(BK294:BK296)</f>
        <v>0</v>
      </c>
    </row>
    <row r="294" spans="2:65" s="1" customFormat="1" ht="33" customHeight="1">
      <c r="B294" s="134"/>
      <c r="C294" s="135" t="s">
        <v>604</v>
      </c>
      <c r="D294" s="135" t="s">
        <v>144</v>
      </c>
      <c r="E294" s="136" t="s">
        <v>605</v>
      </c>
      <c r="F294" s="137" t="s">
        <v>606</v>
      </c>
      <c r="G294" s="138" t="s">
        <v>147</v>
      </c>
      <c r="H294" s="139">
        <v>10</v>
      </c>
      <c r="I294" s="140"/>
      <c r="J294" s="140">
        <v>0</v>
      </c>
      <c r="K294" s="140">
        <f>ROUND(P294*H294,2)</f>
        <v>0</v>
      </c>
      <c r="L294" s="141"/>
      <c r="M294" s="25"/>
      <c r="N294" s="142" t="s">
        <v>1</v>
      </c>
      <c r="O294" s="143" t="s">
        <v>39</v>
      </c>
      <c r="P294" s="144">
        <f>I294+J294</f>
        <v>0</v>
      </c>
      <c r="Q294" s="144">
        <f>ROUND(I294*H294,2)</f>
        <v>0</v>
      </c>
      <c r="R294" s="144">
        <f>ROUND(J294*H294,2)</f>
        <v>0</v>
      </c>
      <c r="S294" s="145">
        <v>0.11</v>
      </c>
      <c r="T294" s="145">
        <f>S294*H294</f>
        <v>1.1000000000000001</v>
      </c>
      <c r="U294" s="145">
        <v>0</v>
      </c>
      <c r="V294" s="145">
        <f>U294*H294</f>
        <v>0</v>
      </c>
      <c r="W294" s="145">
        <v>0</v>
      </c>
      <c r="X294" s="146">
        <f>W294*H294</f>
        <v>0</v>
      </c>
      <c r="AR294" s="147" t="s">
        <v>221</v>
      </c>
      <c r="AT294" s="147" t="s">
        <v>144</v>
      </c>
      <c r="AU294" s="147" t="s">
        <v>149</v>
      </c>
      <c r="AY294" s="13" t="s">
        <v>142</v>
      </c>
      <c r="BE294" s="148">
        <f>IF(O294="základná",K294,0)</f>
        <v>0</v>
      </c>
      <c r="BF294" s="148">
        <f>IF(O294="znížená",K294,0)</f>
        <v>0</v>
      </c>
      <c r="BG294" s="148">
        <f>IF(O294="zákl. prenesená",K294,0)</f>
        <v>0</v>
      </c>
      <c r="BH294" s="148">
        <f>IF(O294="zníž. prenesená",K294,0)</f>
        <v>0</v>
      </c>
      <c r="BI294" s="148">
        <f>IF(O294="nulová",K294,0)</f>
        <v>0</v>
      </c>
      <c r="BJ294" s="13" t="s">
        <v>149</v>
      </c>
      <c r="BK294" s="148">
        <f>ROUND(P294*H294,2)</f>
        <v>0</v>
      </c>
      <c r="BL294" s="13" t="s">
        <v>221</v>
      </c>
      <c r="BM294" s="147" t="s">
        <v>607</v>
      </c>
    </row>
    <row r="295" spans="2:65" s="1" customFormat="1" ht="24.2" customHeight="1">
      <c r="B295" s="134"/>
      <c r="C295" s="135" t="s">
        <v>444</v>
      </c>
      <c r="D295" s="135" t="s">
        <v>144</v>
      </c>
      <c r="E295" s="136" t="s">
        <v>608</v>
      </c>
      <c r="F295" s="137" t="s">
        <v>609</v>
      </c>
      <c r="G295" s="138" t="s">
        <v>147</v>
      </c>
      <c r="H295" s="139">
        <v>10</v>
      </c>
      <c r="I295" s="140">
        <v>0</v>
      </c>
      <c r="J295" s="140">
        <v>0</v>
      </c>
      <c r="K295" s="140">
        <f>ROUND(P295*H295,2)</f>
        <v>0</v>
      </c>
      <c r="L295" s="141"/>
      <c r="M295" s="25"/>
      <c r="N295" s="142" t="s">
        <v>1</v>
      </c>
      <c r="O295" s="143" t="s">
        <v>39</v>
      </c>
      <c r="P295" s="144">
        <f>I295+J295</f>
        <v>0</v>
      </c>
      <c r="Q295" s="144">
        <f>ROUND(I295*H295,2)</f>
        <v>0</v>
      </c>
      <c r="R295" s="144">
        <f>ROUND(J295*H295,2)</f>
        <v>0</v>
      </c>
      <c r="S295" s="145">
        <v>0.28000000000000003</v>
      </c>
      <c r="T295" s="145">
        <f>S295*H295</f>
        <v>2.8000000000000003</v>
      </c>
      <c r="U295" s="145">
        <v>7.3999999999999999E-4</v>
      </c>
      <c r="V295" s="145">
        <f>U295*H295</f>
        <v>7.4000000000000003E-3</v>
      </c>
      <c r="W295" s="145">
        <v>0</v>
      </c>
      <c r="X295" s="146">
        <f>W295*H295</f>
        <v>0</v>
      </c>
      <c r="AR295" s="147" t="s">
        <v>221</v>
      </c>
      <c r="AT295" s="147" t="s">
        <v>144</v>
      </c>
      <c r="AU295" s="147" t="s">
        <v>149</v>
      </c>
      <c r="AY295" s="13" t="s">
        <v>142</v>
      </c>
      <c r="BE295" s="148">
        <f>IF(O295="základná",K295,0)</f>
        <v>0</v>
      </c>
      <c r="BF295" s="148">
        <f>IF(O295="znížená",K295,0)</f>
        <v>0</v>
      </c>
      <c r="BG295" s="148">
        <f>IF(O295="zákl. prenesená",K295,0)</f>
        <v>0</v>
      </c>
      <c r="BH295" s="148">
        <f>IF(O295="zníž. prenesená",K295,0)</f>
        <v>0</v>
      </c>
      <c r="BI295" s="148">
        <f>IF(O295="nulová",K295,0)</f>
        <v>0</v>
      </c>
      <c r="BJ295" s="13" t="s">
        <v>149</v>
      </c>
      <c r="BK295" s="148">
        <f>ROUND(P295*H295,2)</f>
        <v>0</v>
      </c>
      <c r="BL295" s="13" t="s">
        <v>221</v>
      </c>
      <c r="BM295" s="147" t="s">
        <v>610</v>
      </c>
    </row>
    <row r="296" spans="2:65" s="1" customFormat="1" ht="24.2" customHeight="1">
      <c r="B296" s="134"/>
      <c r="C296" s="135" t="s">
        <v>611</v>
      </c>
      <c r="D296" s="135" t="s">
        <v>144</v>
      </c>
      <c r="E296" s="136" t="s">
        <v>612</v>
      </c>
      <c r="F296" s="137" t="s">
        <v>613</v>
      </c>
      <c r="G296" s="138" t="s">
        <v>147</v>
      </c>
      <c r="H296" s="139">
        <v>10</v>
      </c>
      <c r="I296" s="140">
        <v>0</v>
      </c>
      <c r="J296" s="140">
        <v>0</v>
      </c>
      <c r="K296" s="140">
        <f>ROUND(P296*H296,2)</f>
        <v>0</v>
      </c>
      <c r="L296" s="141"/>
      <c r="M296" s="25"/>
      <c r="N296" s="142" t="s">
        <v>1</v>
      </c>
      <c r="O296" s="143" t="s">
        <v>39</v>
      </c>
      <c r="P296" s="144">
        <f>I296+J296</f>
        <v>0</v>
      </c>
      <c r="Q296" s="144">
        <f>ROUND(I296*H296,2)</f>
        <v>0</v>
      </c>
      <c r="R296" s="144">
        <f>ROUND(J296*H296,2)</f>
        <v>0</v>
      </c>
      <c r="S296" s="145">
        <v>5.1999999999999998E-2</v>
      </c>
      <c r="T296" s="145">
        <f>S296*H296</f>
        <v>0.52</v>
      </c>
      <c r="U296" s="145">
        <v>2.7999999999999998E-4</v>
      </c>
      <c r="V296" s="145">
        <f>U296*H296</f>
        <v>2.7999999999999995E-3</v>
      </c>
      <c r="W296" s="145">
        <v>0</v>
      </c>
      <c r="X296" s="146">
        <f>W296*H296</f>
        <v>0</v>
      </c>
      <c r="AR296" s="147" t="s">
        <v>221</v>
      </c>
      <c r="AT296" s="147" t="s">
        <v>144</v>
      </c>
      <c r="AU296" s="147" t="s">
        <v>149</v>
      </c>
      <c r="AY296" s="13" t="s">
        <v>142</v>
      </c>
      <c r="BE296" s="148">
        <f>IF(O296="základná",K296,0)</f>
        <v>0</v>
      </c>
      <c r="BF296" s="148">
        <f>IF(O296="znížená",K296,0)</f>
        <v>0</v>
      </c>
      <c r="BG296" s="148">
        <f>IF(O296="zákl. prenesená",K296,0)</f>
        <v>0</v>
      </c>
      <c r="BH296" s="148">
        <f>IF(O296="zníž. prenesená",K296,0)</f>
        <v>0</v>
      </c>
      <c r="BI296" s="148">
        <f>IF(O296="nulová",K296,0)</f>
        <v>0</v>
      </c>
      <c r="BJ296" s="13" t="s">
        <v>149</v>
      </c>
      <c r="BK296" s="148">
        <f>ROUND(P296*H296,2)</f>
        <v>0</v>
      </c>
      <c r="BL296" s="13" t="s">
        <v>221</v>
      </c>
      <c r="BM296" s="147" t="s">
        <v>614</v>
      </c>
    </row>
    <row r="297" spans="2:65" s="11" customFormat="1" ht="22.9" customHeight="1">
      <c r="B297" s="122"/>
      <c r="D297" s="123" t="s">
        <v>74</v>
      </c>
      <c r="E297" s="132" t="s">
        <v>615</v>
      </c>
      <c r="F297" s="132" t="s">
        <v>616</v>
      </c>
      <c r="K297" s="133">
        <f>BK297</f>
        <v>0</v>
      </c>
      <c r="M297" s="122"/>
      <c r="N297" s="126"/>
      <c r="Q297" s="127">
        <f>SUM(Q298:Q300)</f>
        <v>0</v>
      </c>
      <c r="R297" s="127">
        <f>SUM(R298:R300)</f>
        <v>0</v>
      </c>
      <c r="T297" s="128">
        <f>SUM(T298:T300)</f>
        <v>22.672800000000002</v>
      </c>
      <c r="V297" s="128">
        <f>SUM(V298:V300)</f>
        <v>5.2786953599999999E-2</v>
      </c>
      <c r="X297" s="129">
        <f>SUM(X298:X300)</f>
        <v>5.3495999999999995E-2</v>
      </c>
      <c r="AR297" s="123" t="s">
        <v>149</v>
      </c>
      <c r="AT297" s="130" t="s">
        <v>74</v>
      </c>
      <c r="AU297" s="130" t="s">
        <v>83</v>
      </c>
      <c r="AY297" s="123" t="s">
        <v>142</v>
      </c>
      <c r="BK297" s="131">
        <f>SUM(BK298:BK300)</f>
        <v>0</v>
      </c>
    </row>
    <row r="298" spans="2:65" s="1" customFormat="1" ht="24.2" customHeight="1">
      <c r="B298" s="134"/>
      <c r="C298" s="135" t="s">
        <v>617</v>
      </c>
      <c r="D298" s="135" t="s">
        <v>144</v>
      </c>
      <c r="E298" s="136" t="s">
        <v>618</v>
      </c>
      <c r="F298" s="137" t="s">
        <v>619</v>
      </c>
      <c r="G298" s="138" t="s">
        <v>147</v>
      </c>
      <c r="H298" s="139">
        <v>178.32</v>
      </c>
      <c r="I298" s="140">
        <v>0</v>
      </c>
      <c r="J298" s="140">
        <v>0</v>
      </c>
      <c r="K298" s="140">
        <f>ROUND(P298*H298,2)</f>
        <v>0</v>
      </c>
      <c r="L298" s="141"/>
      <c r="M298" s="25"/>
      <c r="N298" s="142" t="s">
        <v>1</v>
      </c>
      <c r="O298" s="143" t="s">
        <v>39</v>
      </c>
      <c r="P298" s="144">
        <f>I298+J298</f>
        <v>0</v>
      </c>
      <c r="Q298" s="144">
        <f>ROUND(I298*H298,2)</f>
        <v>0</v>
      </c>
      <c r="R298" s="144">
        <f>ROUND(J298*H298,2)</f>
        <v>0</v>
      </c>
      <c r="S298" s="145">
        <v>5.8000000000000003E-2</v>
      </c>
      <c r="T298" s="145">
        <f>S298*H298</f>
        <v>10.342560000000001</v>
      </c>
      <c r="U298" s="145">
        <v>3.4800000000000001E-6</v>
      </c>
      <c r="V298" s="145">
        <f>U298*H298</f>
        <v>6.2055360000000002E-4</v>
      </c>
      <c r="W298" s="145">
        <v>2.9999999999999997E-4</v>
      </c>
      <c r="X298" s="146">
        <f>W298*H298</f>
        <v>5.3495999999999995E-2</v>
      </c>
      <c r="AR298" s="147" t="s">
        <v>221</v>
      </c>
      <c r="AT298" s="147" t="s">
        <v>144</v>
      </c>
      <c r="AU298" s="147" t="s">
        <v>149</v>
      </c>
      <c r="AY298" s="13" t="s">
        <v>142</v>
      </c>
      <c r="BE298" s="148">
        <f>IF(O298="základná",K298,0)</f>
        <v>0</v>
      </c>
      <c r="BF298" s="148">
        <f>IF(O298="znížená",K298,0)</f>
        <v>0</v>
      </c>
      <c r="BG298" s="148">
        <f>IF(O298="zákl. prenesená",K298,0)</f>
        <v>0</v>
      </c>
      <c r="BH298" s="148">
        <f>IF(O298="zníž. prenesená",K298,0)</f>
        <v>0</v>
      </c>
      <c r="BI298" s="148">
        <f>IF(O298="nulová",K298,0)</f>
        <v>0</v>
      </c>
      <c r="BJ298" s="13" t="s">
        <v>149</v>
      </c>
      <c r="BK298" s="148">
        <f>ROUND(P298*H298,2)</f>
        <v>0</v>
      </c>
      <c r="BL298" s="13" t="s">
        <v>221</v>
      </c>
      <c r="BM298" s="147" t="s">
        <v>620</v>
      </c>
    </row>
    <row r="299" spans="2:65" s="1" customFormat="1" ht="19.5">
      <c r="B299" s="25"/>
      <c r="D299" s="149" t="s">
        <v>151</v>
      </c>
      <c r="F299" s="150" t="s">
        <v>621</v>
      </c>
      <c r="M299" s="25"/>
      <c r="N299" s="151"/>
      <c r="X299" s="51"/>
      <c r="AT299" s="13" t="s">
        <v>151</v>
      </c>
      <c r="AU299" s="13" t="s">
        <v>149</v>
      </c>
    </row>
    <row r="300" spans="2:65" s="1" customFormat="1" ht="33" customHeight="1">
      <c r="B300" s="134"/>
      <c r="C300" s="135" t="s">
        <v>622</v>
      </c>
      <c r="D300" s="135" t="s">
        <v>144</v>
      </c>
      <c r="E300" s="136" t="s">
        <v>623</v>
      </c>
      <c r="F300" s="137" t="s">
        <v>624</v>
      </c>
      <c r="G300" s="138" t="s">
        <v>147</v>
      </c>
      <c r="H300" s="139">
        <v>237.12</v>
      </c>
      <c r="I300" s="140">
        <v>0</v>
      </c>
      <c r="J300" s="140">
        <v>0</v>
      </c>
      <c r="K300" s="140">
        <f>ROUND(P300*H300,2)</f>
        <v>0</v>
      </c>
      <c r="L300" s="141"/>
      <c r="M300" s="25"/>
      <c r="N300" s="161" t="s">
        <v>1</v>
      </c>
      <c r="O300" s="162" t="s">
        <v>39</v>
      </c>
      <c r="P300" s="163">
        <f>I300+J300</f>
        <v>0</v>
      </c>
      <c r="Q300" s="163">
        <f>ROUND(I300*H300,2)</f>
        <v>0</v>
      </c>
      <c r="R300" s="163">
        <f>ROUND(J300*H300,2)</f>
        <v>0</v>
      </c>
      <c r="S300" s="164">
        <v>5.1999999999999998E-2</v>
      </c>
      <c r="T300" s="164">
        <f>S300*H300</f>
        <v>12.33024</v>
      </c>
      <c r="U300" s="164">
        <v>2.2000000000000001E-4</v>
      </c>
      <c r="V300" s="164">
        <f>U300*H300</f>
        <v>5.2166400000000002E-2</v>
      </c>
      <c r="W300" s="164">
        <v>0</v>
      </c>
      <c r="X300" s="165">
        <f>W300*H300</f>
        <v>0</v>
      </c>
      <c r="AR300" s="147" t="s">
        <v>221</v>
      </c>
      <c r="AT300" s="147" t="s">
        <v>144</v>
      </c>
      <c r="AU300" s="147" t="s">
        <v>149</v>
      </c>
      <c r="AY300" s="13" t="s">
        <v>142</v>
      </c>
      <c r="BE300" s="148">
        <f>IF(O300="základná",K300,0)</f>
        <v>0</v>
      </c>
      <c r="BF300" s="148">
        <f>IF(O300="znížená",K300,0)</f>
        <v>0</v>
      </c>
      <c r="BG300" s="148">
        <f>IF(O300="zákl. prenesená",K300,0)</f>
        <v>0</v>
      </c>
      <c r="BH300" s="148">
        <f>IF(O300="zníž. prenesená",K300,0)</f>
        <v>0</v>
      </c>
      <c r="BI300" s="148">
        <f>IF(O300="nulová",K300,0)</f>
        <v>0</v>
      </c>
      <c r="BJ300" s="13" t="s">
        <v>149</v>
      </c>
      <c r="BK300" s="148">
        <f>ROUND(P300*H300,2)</f>
        <v>0</v>
      </c>
      <c r="BL300" s="13" t="s">
        <v>221</v>
      </c>
      <c r="BM300" s="147" t="s">
        <v>625</v>
      </c>
    </row>
    <row r="301" spans="2:65" s="1" customFormat="1" ht="6.95" customHeight="1">
      <c r="B301" s="40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25"/>
    </row>
  </sheetData>
  <autoFilter ref="C132:L300" xr:uid="{00000000-0009-0000-0000-000001000000}"/>
  <mergeCells count="9">
    <mergeCell ref="E87:H87"/>
    <mergeCell ref="E123:H123"/>
    <mergeCell ref="E125:H125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6"/>
  <sheetViews>
    <sheetView showGridLines="0" topLeftCell="A127" workbookViewId="0">
      <selection activeCell="AB261" sqref="AB26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5" t="s">
        <v>6</v>
      </c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5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4" t="str">
        <f>'Rekapitulácia stavby'!K6</f>
        <v>Gymnázium VK - KUCHYŇA - stavebné úpravy a modernizácia</v>
      </c>
      <c r="F7" s="205"/>
      <c r="G7" s="205"/>
      <c r="H7" s="205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7" t="s">
        <v>626</v>
      </c>
      <c r="F9" s="203"/>
      <c r="G9" s="203"/>
      <c r="H9" s="203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5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89" t="str">
        <f>'Rekapitulácia stavby'!E14</f>
        <v xml:space="preserve"> </v>
      </c>
      <c r="F18" s="189"/>
      <c r="G18" s="189"/>
      <c r="H18" s="189"/>
      <c r="I18" s="22" t="s">
        <v>25</v>
      </c>
      <c r="J18" s="20" t="str">
        <f>'Rekapitulácia stavby'!AN14</f>
        <v/>
      </c>
      <c r="M18" s="25"/>
    </row>
    <row r="19" spans="2:13" s="1" customFormat="1" ht="6.95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">
        <v>1</v>
      </c>
      <c r="M20" s="25"/>
    </row>
    <row r="21" spans="2:13" s="1" customFormat="1" ht="18" customHeight="1">
      <c r="B21" s="25"/>
      <c r="E21" s="20" t="s">
        <v>627</v>
      </c>
      <c r="I21" s="22" t="s">
        <v>25</v>
      </c>
      <c r="J21" s="20" t="s">
        <v>1</v>
      </c>
      <c r="M21" s="25"/>
    </row>
    <row r="22" spans="2:13" s="1" customFormat="1" ht="6.95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">
        <v>1</v>
      </c>
      <c r="M23" s="25"/>
    </row>
    <row r="24" spans="2:13" s="1" customFormat="1" ht="18" customHeight="1">
      <c r="B24" s="25"/>
      <c r="E24" s="20" t="s">
        <v>628</v>
      </c>
      <c r="I24" s="22" t="s">
        <v>25</v>
      </c>
      <c r="J24" s="20" t="s">
        <v>1</v>
      </c>
      <c r="M24" s="25"/>
    </row>
    <row r="25" spans="2:13" s="1" customFormat="1" ht="6.95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91" t="s">
        <v>1</v>
      </c>
      <c r="F27" s="191"/>
      <c r="G27" s="191"/>
      <c r="H27" s="191"/>
      <c r="M27" s="85"/>
    </row>
    <row r="28" spans="2:13" s="1" customFormat="1" ht="6.95" customHeight="1">
      <c r="B28" s="25"/>
      <c r="M28" s="25"/>
    </row>
    <row r="29" spans="2:13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2.75">
      <c r="B30" s="25"/>
      <c r="E30" s="22" t="s">
        <v>98</v>
      </c>
      <c r="K30" s="86">
        <f>I96</f>
        <v>0</v>
      </c>
      <c r="M30" s="25"/>
    </row>
    <row r="31" spans="2:13" s="1" customFormat="1" ht="12.75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ROUND(K121, 2)</f>
        <v>0</v>
      </c>
      <c r="M32" s="25"/>
    </row>
    <row r="33" spans="2:13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8" t="s">
        <v>37</v>
      </c>
      <c r="E35" s="30" t="s">
        <v>38</v>
      </c>
      <c r="F35" s="89">
        <f>ROUND((SUM(BE121:BE275)),  2)</f>
        <v>0</v>
      </c>
      <c r="G35" s="90"/>
      <c r="H35" s="90"/>
      <c r="I35" s="91">
        <v>0.23</v>
      </c>
      <c r="J35" s="90"/>
      <c r="K35" s="89">
        <f>ROUND(((SUM(BE121:BE275))*I35),  2)</f>
        <v>0</v>
      </c>
      <c r="M35" s="25"/>
    </row>
    <row r="36" spans="2:13" s="1" customFormat="1" ht="14.45" customHeight="1">
      <c r="B36" s="25"/>
      <c r="E36" s="30" t="s">
        <v>39</v>
      </c>
      <c r="F36" s="86">
        <f>ROUND((SUM(BF121:BF275)),  2)</f>
        <v>0</v>
      </c>
      <c r="I36" s="92">
        <v>0.23</v>
      </c>
      <c r="K36" s="86">
        <f>ROUND(((SUM(BF121:BF275))*I36),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6">
        <f>ROUND((SUM(BG121:BG275)),  2)</f>
        <v>0</v>
      </c>
      <c r="I37" s="92">
        <v>0.23</v>
      </c>
      <c r="K37" s="86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6">
        <f>ROUND((SUM(BH121:BH275)),  2)</f>
        <v>0</v>
      </c>
      <c r="I38" s="92">
        <v>0.23</v>
      </c>
      <c r="K38" s="86">
        <f>0</f>
        <v>0</v>
      </c>
      <c r="M38" s="25"/>
    </row>
    <row r="39" spans="2:13" s="1" customFormat="1" ht="14.45" hidden="1" customHeight="1">
      <c r="B39" s="25"/>
      <c r="E39" s="30" t="s">
        <v>42</v>
      </c>
      <c r="F39" s="89">
        <f>ROUND((SUM(BI121:BI275)),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5" customHeight="1">
      <c r="B82" s="25"/>
      <c r="C82" s="17" t="s">
        <v>100</v>
      </c>
      <c r="M82" s="25"/>
    </row>
    <row r="83" spans="2:47" s="1" customFormat="1" ht="6.95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4" t="str">
        <f>E7</f>
        <v>Gymnázium VK - KUCHYŇA - stavebné úpravy a modernizácia</v>
      </c>
      <c r="F85" s="205"/>
      <c r="G85" s="205"/>
      <c r="H85" s="205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7" t="str">
        <f>E9</f>
        <v>EL - Gymnázium VK - KUCHYŇA -  stavebné úpravy a modernizázia - ELEKTROINŠTALÁCIA</v>
      </c>
      <c r="F87" s="203"/>
      <c r="G87" s="203"/>
      <c r="H87" s="203"/>
      <c r="M87" s="25"/>
    </row>
    <row r="88" spans="2:47" s="1" customFormat="1" ht="6.95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5" customHeight="1">
      <c r="B90" s="25"/>
      <c r="M90" s="25"/>
    </row>
    <row r="91" spans="2:47" s="1" customFormat="1" ht="15.2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Pavel Ruman</v>
      </c>
      <c r="M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PaRuM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" customHeight="1">
      <c r="B96" s="25"/>
      <c r="C96" s="103" t="s">
        <v>105</v>
      </c>
      <c r="I96" s="61">
        <f t="shared" ref="I96:J99" si="0">Q121</f>
        <v>0</v>
      </c>
      <c r="J96" s="61">
        <f t="shared" si="0"/>
        <v>0</v>
      </c>
      <c r="K96" s="61">
        <f>K121</f>
        <v>0</v>
      </c>
      <c r="M96" s="25"/>
      <c r="AU96" s="13" t="s">
        <v>106</v>
      </c>
    </row>
    <row r="97" spans="2:13" s="8" customFormat="1" ht="24.95" customHeight="1">
      <c r="B97" s="104"/>
      <c r="D97" s="105" t="s">
        <v>115</v>
      </c>
      <c r="E97" s="106"/>
      <c r="F97" s="106"/>
      <c r="G97" s="106"/>
      <c r="H97" s="106"/>
      <c r="I97" s="107">
        <f t="shared" si="0"/>
        <v>0</v>
      </c>
      <c r="J97" s="107">
        <f t="shared" si="0"/>
        <v>0</v>
      </c>
      <c r="K97" s="107">
        <f>K122</f>
        <v>0</v>
      </c>
      <c r="M97" s="104"/>
    </row>
    <row r="98" spans="2:13" s="8" customFormat="1" ht="24.95" customHeight="1">
      <c r="B98" s="104"/>
      <c r="D98" s="105" t="s">
        <v>629</v>
      </c>
      <c r="E98" s="106"/>
      <c r="F98" s="106"/>
      <c r="G98" s="106"/>
      <c r="H98" s="106"/>
      <c r="I98" s="107">
        <f t="shared" si="0"/>
        <v>0</v>
      </c>
      <c r="J98" s="107">
        <f t="shared" si="0"/>
        <v>0</v>
      </c>
      <c r="K98" s="107">
        <f>K123</f>
        <v>0</v>
      </c>
      <c r="M98" s="104"/>
    </row>
    <row r="99" spans="2:13" s="9" customFormat="1" ht="19.899999999999999" customHeight="1">
      <c r="B99" s="108"/>
      <c r="D99" s="109" t="s">
        <v>630</v>
      </c>
      <c r="E99" s="110"/>
      <c r="F99" s="110"/>
      <c r="G99" s="110"/>
      <c r="H99" s="110"/>
      <c r="I99" s="111">
        <f t="shared" si="0"/>
        <v>0</v>
      </c>
      <c r="J99" s="111">
        <f t="shared" si="0"/>
        <v>0</v>
      </c>
      <c r="K99" s="111">
        <f>K124</f>
        <v>0</v>
      </c>
      <c r="M99" s="108"/>
    </row>
    <row r="100" spans="2:13" s="9" customFormat="1" ht="19.899999999999999" customHeight="1">
      <c r="B100" s="108"/>
      <c r="D100" s="109" t="s">
        <v>631</v>
      </c>
      <c r="E100" s="110"/>
      <c r="F100" s="110"/>
      <c r="G100" s="110"/>
      <c r="H100" s="110"/>
      <c r="I100" s="111">
        <f>Q252</f>
        <v>0</v>
      </c>
      <c r="J100" s="111">
        <f>R252</f>
        <v>0</v>
      </c>
      <c r="K100" s="111">
        <f>K252</f>
        <v>0</v>
      </c>
      <c r="M100" s="108"/>
    </row>
    <row r="101" spans="2:13" s="8" customFormat="1" ht="24.95" customHeight="1">
      <c r="B101" s="104"/>
      <c r="D101" s="105" t="s">
        <v>632</v>
      </c>
      <c r="E101" s="106"/>
      <c r="F101" s="106"/>
      <c r="G101" s="106"/>
      <c r="H101" s="106"/>
      <c r="I101" s="107">
        <f>Q272</f>
        <v>0</v>
      </c>
      <c r="J101" s="107">
        <f>R272</f>
        <v>0</v>
      </c>
      <c r="K101" s="107">
        <f>K272</f>
        <v>0</v>
      </c>
      <c r="M101" s="104"/>
    </row>
    <row r="102" spans="2:13" s="1" customFormat="1" ht="21.75" customHeight="1">
      <c r="B102" s="25"/>
      <c r="M102" s="25"/>
    </row>
    <row r="103" spans="2:13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25"/>
    </row>
    <row r="107" spans="2:13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25"/>
    </row>
    <row r="108" spans="2:13" s="1" customFormat="1" ht="24.95" customHeight="1">
      <c r="B108" s="25"/>
      <c r="C108" s="17" t="s">
        <v>124</v>
      </c>
      <c r="M108" s="25"/>
    </row>
    <row r="109" spans="2:13" s="1" customFormat="1" ht="6.95" customHeight="1">
      <c r="B109" s="25"/>
      <c r="M109" s="25"/>
    </row>
    <row r="110" spans="2:13" s="1" customFormat="1" ht="12" customHeight="1">
      <c r="B110" s="25"/>
      <c r="C110" s="22" t="s">
        <v>14</v>
      </c>
      <c r="M110" s="25"/>
    </row>
    <row r="111" spans="2:13" s="1" customFormat="1" ht="16.5" customHeight="1">
      <c r="B111" s="25"/>
      <c r="E111" s="204" t="str">
        <f>E7</f>
        <v>Gymnázium VK - KUCHYŇA - stavebné úpravy a modernizácia</v>
      </c>
      <c r="F111" s="205"/>
      <c r="G111" s="205"/>
      <c r="H111" s="205"/>
      <c r="M111" s="25"/>
    </row>
    <row r="112" spans="2:13" s="1" customFormat="1" ht="12" customHeight="1">
      <c r="B112" s="25"/>
      <c r="C112" s="22" t="s">
        <v>96</v>
      </c>
      <c r="M112" s="25"/>
    </row>
    <row r="113" spans="2:65" s="1" customFormat="1" ht="30" customHeight="1">
      <c r="B113" s="25"/>
      <c r="E113" s="187" t="str">
        <f>E9</f>
        <v>EL - Gymnázium VK - KUCHYŇA -  stavebné úpravy a modernizázia - ELEKTROINŠTALÁCIA</v>
      </c>
      <c r="F113" s="203"/>
      <c r="G113" s="203"/>
      <c r="H113" s="203"/>
      <c r="M113" s="25"/>
    </row>
    <row r="114" spans="2:65" s="1" customFormat="1" ht="6.95" customHeight="1">
      <c r="B114" s="25"/>
      <c r="M114" s="25"/>
    </row>
    <row r="115" spans="2:65" s="1" customFormat="1" ht="12" customHeight="1">
      <c r="B115" s="25"/>
      <c r="C115" s="22" t="s">
        <v>18</v>
      </c>
      <c r="F115" s="20" t="str">
        <f>F12</f>
        <v>ul. Školská 21 VK</v>
      </c>
      <c r="I115" s="22" t="s">
        <v>20</v>
      </c>
      <c r="J115" s="48" t="str">
        <f>IF(J12="","",J12)</f>
        <v>12. 4. 2024</v>
      </c>
      <c r="M115" s="25"/>
    </row>
    <row r="116" spans="2:65" s="1" customFormat="1" ht="6.95" customHeight="1">
      <c r="B116" s="25"/>
      <c r="M116" s="25"/>
    </row>
    <row r="117" spans="2:65" s="1" customFormat="1" ht="15.2" customHeight="1">
      <c r="B117" s="25"/>
      <c r="C117" s="22" t="s">
        <v>22</v>
      </c>
      <c r="F117" s="20" t="str">
        <f>E15</f>
        <v>Gymnázium VK</v>
      </c>
      <c r="I117" s="22" t="s">
        <v>28</v>
      </c>
      <c r="J117" s="23" t="str">
        <f>E21</f>
        <v>Ing. Pavel Ruman</v>
      </c>
      <c r="M117" s="25"/>
    </row>
    <row r="118" spans="2:65" s="1" customFormat="1" ht="15.2" customHeight="1">
      <c r="B118" s="25"/>
      <c r="C118" s="22" t="s">
        <v>26</v>
      </c>
      <c r="F118" s="20" t="str">
        <f>IF(E18="","",E18)</f>
        <v xml:space="preserve"> </v>
      </c>
      <c r="I118" s="22" t="s">
        <v>30</v>
      </c>
      <c r="J118" s="23" t="str">
        <f>E24</f>
        <v>PaRuM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12"/>
      <c r="C120" s="113" t="s">
        <v>125</v>
      </c>
      <c r="D120" s="114" t="s">
        <v>58</v>
      </c>
      <c r="E120" s="114" t="s">
        <v>54</v>
      </c>
      <c r="F120" s="114" t="s">
        <v>55</v>
      </c>
      <c r="G120" s="114" t="s">
        <v>126</v>
      </c>
      <c r="H120" s="114" t="s">
        <v>127</v>
      </c>
      <c r="I120" s="114" t="s">
        <v>128</v>
      </c>
      <c r="J120" s="114" t="s">
        <v>129</v>
      </c>
      <c r="K120" s="115" t="s">
        <v>104</v>
      </c>
      <c r="L120" s="116" t="s">
        <v>130</v>
      </c>
      <c r="M120" s="112"/>
      <c r="N120" s="54" t="s">
        <v>1</v>
      </c>
      <c r="O120" s="55" t="s">
        <v>37</v>
      </c>
      <c r="P120" s="55" t="s">
        <v>131</v>
      </c>
      <c r="Q120" s="55" t="s">
        <v>132</v>
      </c>
      <c r="R120" s="55" t="s">
        <v>133</v>
      </c>
      <c r="S120" s="55" t="s">
        <v>134</v>
      </c>
      <c r="T120" s="55" t="s">
        <v>135</v>
      </c>
      <c r="U120" s="55" t="s">
        <v>136</v>
      </c>
      <c r="V120" s="55" t="s">
        <v>137</v>
      </c>
      <c r="W120" s="55" t="s">
        <v>138</v>
      </c>
      <c r="X120" s="56" t="s">
        <v>139</v>
      </c>
    </row>
    <row r="121" spans="2:65" s="1" customFormat="1" ht="22.9" customHeight="1">
      <c r="B121" s="25"/>
      <c r="C121" s="59" t="s">
        <v>105</v>
      </c>
      <c r="K121" s="117">
        <f>BK121</f>
        <v>0</v>
      </c>
      <c r="M121" s="25"/>
      <c r="N121" s="57"/>
      <c r="O121" s="49"/>
      <c r="P121" s="49"/>
      <c r="Q121" s="118">
        <f>Q122+Q123+Q272</f>
        <v>0</v>
      </c>
      <c r="R121" s="118">
        <f>R122+R123+R272</f>
        <v>0</v>
      </c>
      <c r="S121" s="49"/>
      <c r="T121" s="119">
        <f>T122+T123+T272</f>
        <v>451.85377500000004</v>
      </c>
      <c r="U121" s="49"/>
      <c r="V121" s="119">
        <f>V122+V123+V272</f>
        <v>0.77570850000000002</v>
      </c>
      <c r="W121" s="49"/>
      <c r="X121" s="120">
        <f>X122+X123+X272</f>
        <v>0</v>
      </c>
      <c r="AT121" s="13" t="s">
        <v>74</v>
      </c>
      <c r="AU121" s="13" t="s">
        <v>106</v>
      </c>
      <c r="BK121" s="121">
        <f>BK122+BK123+BK272</f>
        <v>0</v>
      </c>
    </row>
    <row r="122" spans="2:65" s="11" customFormat="1" ht="25.9" customHeight="1">
      <c r="B122" s="122"/>
      <c r="D122" s="123" t="s">
        <v>74</v>
      </c>
      <c r="E122" s="124" t="s">
        <v>450</v>
      </c>
      <c r="F122" s="124" t="s">
        <v>451</v>
      </c>
      <c r="K122" s="125">
        <f>BK122</f>
        <v>0</v>
      </c>
      <c r="M122" s="122"/>
      <c r="N122" s="126"/>
      <c r="Q122" s="127">
        <v>0</v>
      </c>
      <c r="R122" s="127">
        <v>0</v>
      </c>
      <c r="T122" s="128">
        <v>0</v>
      </c>
      <c r="V122" s="128">
        <v>0</v>
      </c>
      <c r="X122" s="129">
        <v>0</v>
      </c>
      <c r="AR122" s="123" t="s">
        <v>149</v>
      </c>
      <c r="AT122" s="130" t="s">
        <v>74</v>
      </c>
      <c r="AU122" s="130" t="s">
        <v>75</v>
      </c>
      <c r="AY122" s="123" t="s">
        <v>142</v>
      </c>
      <c r="BK122" s="131">
        <v>0</v>
      </c>
    </row>
    <row r="123" spans="2:65" s="11" customFormat="1" ht="25.9" customHeight="1">
      <c r="B123" s="122"/>
      <c r="D123" s="123" t="s">
        <v>74</v>
      </c>
      <c r="E123" s="124" t="s">
        <v>172</v>
      </c>
      <c r="F123" s="124" t="s">
        <v>633</v>
      </c>
      <c r="K123" s="125">
        <f>BK123</f>
        <v>0</v>
      </c>
      <c r="M123" s="122"/>
      <c r="N123" s="126"/>
      <c r="Q123" s="127">
        <f>Q124+Q252</f>
        <v>0</v>
      </c>
      <c r="R123" s="127">
        <f>R124+R252</f>
        <v>0</v>
      </c>
      <c r="T123" s="128">
        <f>T124+T252</f>
        <v>369.17377500000003</v>
      </c>
      <c r="V123" s="128">
        <f>V124+V252</f>
        <v>0.77570850000000002</v>
      </c>
      <c r="X123" s="129">
        <f>X124+X252</f>
        <v>0</v>
      </c>
      <c r="AR123" s="123" t="s">
        <v>158</v>
      </c>
      <c r="AT123" s="130" t="s">
        <v>74</v>
      </c>
      <c r="AU123" s="130" t="s">
        <v>75</v>
      </c>
      <c r="AY123" s="123" t="s">
        <v>142</v>
      </c>
      <c r="BK123" s="131">
        <f>BK124+BK252</f>
        <v>0</v>
      </c>
    </row>
    <row r="124" spans="2:65" s="11" customFormat="1" ht="22.9" customHeight="1">
      <c r="B124" s="122"/>
      <c r="D124" s="123" t="s">
        <v>74</v>
      </c>
      <c r="E124" s="132" t="s">
        <v>634</v>
      </c>
      <c r="F124" s="132" t="s">
        <v>635</v>
      </c>
      <c r="K124" s="133">
        <f>BK124</f>
        <v>0</v>
      </c>
      <c r="M124" s="122"/>
      <c r="N124" s="126"/>
      <c r="Q124" s="127">
        <f>SUM(Q125:Q251)</f>
        <v>0</v>
      </c>
      <c r="R124" s="127">
        <f>SUM(R125:R251)</f>
        <v>0</v>
      </c>
      <c r="T124" s="128">
        <f>SUM(T125:T251)</f>
        <v>369.17377500000003</v>
      </c>
      <c r="V124" s="128">
        <f>SUM(V125:V251)</f>
        <v>0.75176850000000006</v>
      </c>
      <c r="X124" s="129">
        <f>SUM(X125:X251)</f>
        <v>0</v>
      </c>
      <c r="AR124" s="123" t="s">
        <v>158</v>
      </c>
      <c r="AT124" s="130" t="s">
        <v>74</v>
      </c>
      <c r="AU124" s="130" t="s">
        <v>83</v>
      </c>
      <c r="AY124" s="123" t="s">
        <v>142</v>
      </c>
      <c r="BK124" s="131">
        <f>SUM(BK125:BK251)</f>
        <v>0</v>
      </c>
    </row>
    <row r="125" spans="2:65" s="1" customFormat="1" ht="24.2" customHeight="1">
      <c r="B125" s="134"/>
      <c r="C125" s="135" t="s">
        <v>83</v>
      </c>
      <c r="D125" s="135" t="s">
        <v>144</v>
      </c>
      <c r="E125" s="136" t="s">
        <v>636</v>
      </c>
      <c r="F125" s="137" t="s">
        <v>637</v>
      </c>
      <c r="G125" s="138" t="s">
        <v>196</v>
      </c>
      <c r="H125" s="139">
        <v>335</v>
      </c>
      <c r="I125" s="140"/>
      <c r="J125" s="140">
        <v>0</v>
      </c>
      <c r="K125" s="140">
        <f t="shared" ref="K125:K167" si="1">ROUND(P125*H125,2)</f>
        <v>0</v>
      </c>
      <c r="L125" s="141"/>
      <c r="M125" s="25"/>
      <c r="N125" s="142" t="s">
        <v>1</v>
      </c>
      <c r="O125" s="143" t="s">
        <v>39</v>
      </c>
      <c r="P125" s="144">
        <f t="shared" ref="P125:P167" si="2">I125+J125</f>
        <v>0</v>
      </c>
      <c r="Q125" s="144">
        <f t="shared" ref="Q125:Q167" si="3">ROUND(I125*H125,2)</f>
        <v>0</v>
      </c>
      <c r="R125" s="144">
        <f t="shared" ref="R125:R167" si="4">ROUND(J125*H125,2)</f>
        <v>0</v>
      </c>
      <c r="S125" s="145">
        <v>0.08</v>
      </c>
      <c r="T125" s="145">
        <f t="shared" ref="T125:T167" si="5">S125*H125</f>
        <v>26.8</v>
      </c>
      <c r="U125" s="145">
        <v>0</v>
      </c>
      <c r="V125" s="145">
        <f t="shared" ref="V125:V167" si="6">U125*H125</f>
        <v>0</v>
      </c>
      <c r="W125" s="145">
        <v>0</v>
      </c>
      <c r="X125" s="146">
        <f t="shared" ref="X125:X167" si="7">W125*H125</f>
        <v>0</v>
      </c>
      <c r="AR125" s="147" t="s">
        <v>436</v>
      </c>
      <c r="AT125" s="147" t="s">
        <v>144</v>
      </c>
      <c r="AU125" s="147" t="s">
        <v>149</v>
      </c>
      <c r="AY125" s="13" t="s">
        <v>142</v>
      </c>
      <c r="BE125" s="148">
        <f t="shared" ref="BE125:BE167" si="8">IF(O125="základná",K125,0)</f>
        <v>0</v>
      </c>
      <c r="BF125" s="148">
        <f t="shared" ref="BF125:BF167" si="9">IF(O125="znížená",K125,0)</f>
        <v>0</v>
      </c>
      <c r="BG125" s="148">
        <f t="shared" ref="BG125:BG167" si="10">IF(O125="zákl. prenesená",K125,0)</f>
        <v>0</v>
      </c>
      <c r="BH125" s="148">
        <f t="shared" ref="BH125:BH167" si="11">IF(O125="zníž. prenesená",K125,0)</f>
        <v>0</v>
      </c>
      <c r="BI125" s="148">
        <f t="shared" ref="BI125:BI167" si="12">IF(O125="nulová",K125,0)</f>
        <v>0</v>
      </c>
      <c r="BJ125" s="13" t="s">
        <v>149</v>
      </c>
      <c r="BK125" s="148">
        <f t="shared" ref="BK125:BK167" si="13">ROUND(P125*H125,2)</f>
        <v>0</v>
      </c>
      <c r="BL125" s="13" t="s">
        <v>436</v>
      </c>
      <c r="BM125" s="147" t="s">
        <v>638</v>
      </c>
    </row>
    <row r="126" spans="2:65" s="1" customFormat="1" ht="24.2" customHeight="1">
      <c r="B126" s="134"/>
      <c r="C126" s="152" t="s">
        <v>149</v>
      </c>
      <c r="D126" s="152" t="s">
        <v>172</v>
      </c>
      <c r="E126" s="153" t="s">
        <v>639</v>
      </c>
      <c r="F126" s="154" t="s">
        <v>640</v>
      </c>
      <c r="G126" s="155" t="s">
        <v>196</v>
      </c>
      <c r="H126" s="156">
        <v>335</v>
      </c>
      <c r="I126" s="157">
        <v>0</v>
      </c>
      <c r="J126" s="158"/>
      <c r="K126" s="157">
        <f t="shared" si="1"/>
        <v>0</v>
      </c>
      <c r="L126" s="158"/>
      <c r="M126" s="159"/>
      <c r="N126" s="160" t="s">
        <v>1</v>
      </c>
      <c r="O126" s="143" t="s">
        <v>39</v>
      </c>
      <c r="P126" s="144">
        <f t="shared" si="2"/>
        <v>0</v>
      </c>
      <c r="Q126" s="144">
        <f t="shared" si="3"/>
        <v>0</v>
      </c>
      <c r="R126" s="144">
        <f t="shared" si="4"/>
        <v>0</v>
      </c>
      <c r="S126" s="145">
        <v>0</v>
      </c>
      <c r="T126" s="145">
        <f t="shared" si="5"/>
        <v>0</v>
      </c>
      <c r="U126" s="145">
        <v>1.7000000000000001E-4</v>
      </c>
      <c r="V126" s="145">
        <f t="shared" si="6"/>
        <v>5.6950000000000001E-2</v>
      </c>
      <c r="W126" s="145">
        <v>0</v>
      </c>
      <c r="X126" s="146">
        <f t="shared" si="7"/>
        <v>0</v>
      </c>
      <c r="AR126" s="147" t="s">
        <v>641</v>
      </c>
      <c r="AT126" s="147" t="s">
        <v>172</v>
      </c>
      <c r="AU126" s="147" t="s">
        <v>149</v>
      </c>
      <c r="AY126" s="13" t="s">
        <v>142</v>
      </c>
      <c r="BE126" s="148">
        <f t="shared" si="8"/>
        <v>0</v>
      </c>
      <c r="BF126" s="148">
        <f t="shared" si="9"/>
        <v>0</v>
      </c>
      <c r="BG126" s="148">
        <f t="shared" si="10"/>
        <v>0</v>
      </c>
      <c r="BH126" s="148">
        <f t="shared" si="11"/>
        <v>0</v>
      </c>
      <c r="BI126" s="148">
        <f t="shared" si="12"/>
        <v>0</v>
      </c>
      <c r="BJ126" s="13" t="s">
        <v>149</v>
      </c>
      <c r="BK126" s="148">
        <f t="shared" si="13"/>
        <v>0</v>
      </c>
      <c r="BL126" s="13" t="s">
        <v>641</v>
      </c>
      <c r="BM126" s="147" t="s">
        <v>642</v>
      </c>
    </row>
    <row r="127" spans="2:65" s="1" customFormat="1" ht="24.2" customHeight="1">
      <c r="B127" s="134"/>
      <c r="C127" s="135" t="s">
        <v>158</v>
      </c>
      <c r="D127" s="135" t="s">
        <v>144</v>
      </c>
      <c r="E127" s="136" t="s">
        <v>643</v>
      </c>
      <c r="F127" s="137" t="s">
        <v>644</v>
      </c>
      <c r="G127" s="138" t="s">
        <v>196</v>
      </c>
      <c r="H127" s="139">
        <v>300</v>
      </c>
      <c r="I127" s="140"/>
      <c r="J127" s="140">
        <v>0</v>
      </c>
      <c r="K127" s="140">
        <f t="shared" si="1"/>
        <v>0</v>
      </c>
      <c r="L127" s="141"/>
      <c r="M127" s="25"/>
      <c r="N127" s="142" t="s">
        <v>1</v>
      </c>
      <c r="O127" s="143" t="s">
        <v>39</v>
      </c>
      <c r="P127" s="144">
        <f t="shared" si="2"/>
        <v>0</v>
      </c>
      <c r="Q127" s="144">
        <f t="shared" si="3"/>
        <v>0</v>
      </c>
      <c r="R127" s="144">
        <f t="shared" si="4"/>
        <v>0</v>
      </c>
      <c r="S127" s="145">
        <v>9.2999999999999999E-2</v>
      </c>
      <c r="T127" s="145">
        <f t="shared" si="5"/>
        <v>27.9</v>
      </c>
      <c r="U127" s="145">
        <v>0</v>
      </c>
      <c r="V127" s="145">
        <f t="shared" si="6"/>
        <v>0</v>
      </c>
      <c r="W127" s="145">
        <v>0</v>
      </c>
      <c r="X127" s="146">
        <f t="shared" si="7"/>
        <v>0</v>
      </c>
      <c r="AR127" s="147" t="s">
        <v>436</v>
      </c>
      <c r="AT127" s="147" t="s">
        <v>144</v>
      </c>
      <c r="AU127" s="147" t="s">
        <v>149</v>
      </c>
      <c r="AY127" s="13" t="s">
        <v>142</v>
      </c>
      <c r="BE127" s="148">
        <f t="shared" si="8"/>
        <v>0</v>
      </c>
      <c r="BF127" s="148">
        <f t="shared" si="9"/>
        <v>0</v>
      </c>
      <c r="BG127" s="148">
        <f t="shared" si="10"/>
        <v>0</v>
      </c>
      <c r="BH127" s="148">
        <f t="shared" si="11"/>
        <v>0</v>
      </c>
      <c r="BI127" s="148">
        <f t="shared" si="12"/>
        <v>0</v>
      </c>
      <c r="BJ127" s="13" t="s">
        <v>149</v>
      </c>
      <c r="BK127" s="148">
        <f t="shared" si="13"/>
        <v>0</v>
      </c>
      <c r="BL127" s="13" t="s">
        <v>436</v>
      </c>
      <c r="BM127" s="147" t="s">
        <v>645</v>
      </c>
    </row>
    <row r="128" spans="2:65" s="1" customFormat="1" ht="24.2" customHeight="1">
      <c r="B128" s="134"/>
      <c r="C128" s="152" t="s">
        <v>148</v>
      </c>
      <c r="D128" s="152" t="s">
        <v>172</v>
      </c>
      <c r="E128" s="153" t="s">
        <v>646</v>
      </c>
      <c r="F128" s="154" t="s">
        <v>647</v>
      </c>
      <c r="G128" s="155" t="s">
        <v>196</v>
      </c>
      <c r="H128" s="156">
        <v>300</v>
      </c>
      <c r="I128" s="157">
        <v>0</v>
      </c>
      <c r="J128" s="158"/>
      <c r="K128" s="157">
        <f t="shared" si="1"/>
        <v>0</v>
      </c>
      <c r="L128" s="158"/>
      <c r="M128" s="159"/>
      <c r="N128" s="160" t="s">
        <v>1</v>
      </c>
      <c r="O128" s="143" t="s">
        <v>39</v>
      </c>
      <c r="P128" s="144">
        <f t="shared" si="2"/>
        <v>0</v>
      </c>
      <c r="Q128" s="144">
        <f t="shared" si="3"/>
        <v>0</v>
      </c>
      <c r="R128" s="144">
        <f t="shared" si="4"/>
        <v>0</v>
      </c>
      <c r="S128" s="145">
        <v>0</v>
      </c>
      <c r="T128" s="145">
        <f t="shared" si="5"/>
        <v>0</v>
      </c>
      <c r="U128" s="145">
        <v>1.7000000000000001E-4</v>
      </c>
      <c r="V128" s="145">
        <f t="shared" si="6"/>
        <v>5.1000000000000004E-2</v>
      </c>
      <c r="W128" s="145">
        <v>0</v>
      </c>
      <c r="X128" s="146">
        <f t="shared" si="7"/>
        <v>0</v>
      </c>
      <c r="AR128" s="147" t="s">
        <v>641</v>
      </c>
      <c r="AT128" s="147" t="s">
        <v>172</v>
      </c>
      <c r="AU128" s="147" t="s">
        <v>149</v>
      </c>
      <c r="AY128" s="13" t="s">
        <v>142</v>
      </c>
      <c r="BE128" s="148">
        <f t="shared" si="8"/>
        <v>0</v>
      </c>
      <c r="BF128" s="148">
        <f t="shared" si="9"/>
        <v>0</v>
      </c>
      <c r="BG128" s="148">
        <f t="shared" si="10"/>
        <v>0</v>
      </c>
      <c r="BH128" s="148">
        <f t="shared" si="11"/>
        <v>0</v>
      </c>
      <c r="BI128" s="148">
        <f t="shared" si="12"/>
        <v>0</v>
      </c>
      <c r="BJ128" s="13" t="s">
        <v>149</v>
      </c>
      <c r="BK128" s="148">
        <f t="shared" si="13"/>
        <v>0</v>
      </c>
      <c r="BL128" s="13" t="s">
        <v>641</v>
      </c>
      <c r="BM128" s="147" t="s">
        <v>648</v>
      </c>
    </row>
    <row r="129" spans="2:65" s="1" customFormat="1" ht="24.2" customHeight="1">
      <c r="B129" s="134"/>
      <c r="C129" s="135" t="s">
        <v>166</v>
      </c>
      <c r="D129" s="135" t="s">
        <v>144</v>
      </c>
      <c r="E129" s="136" t="s">
        <v>649</v>
      </c>
      <c r="F129" s="137" t="s">
        <v>650</v>
      </c>
      <c r="G129" s="138" t="s">
        <v>196</v>
      </c>
      <c r="H129" s="139">
        <v>79</v>
      </c>
      <c r="I129" s="140"/>
      <c r="J129" s="140">
        <v>0</v>
      </c>
      <c r="K129" s="140">
        <f t="shared" si="1"/>
        <v>0</v>
      </c>
      <c r="L129" s="141"/>
      <c r="M129" s="25"/>
      <c r="N129" s="142" t="s">
        <v>1</v>
      </c>
      <c r="O129" s="143" t="s">
        <v>39</v>
      </c>
      <c r="P129" s="144">
        <f t="shared" si="2"/>
        <v>0</v>
      </c>
      <c r="Q129" s="144">
        <f t="shared" si="3"/>
        <v>0</v>
      </c>
      <c r="R129" s="144">
        <f t="shared" si="4"/>
        <v>0</v>
      </c>
      <c r="S129" s="145">
        <v>0.107</v>
      </c>
      <c r="T129" s="145">
        <f t="shared" si="5"/>
        <v>8.4529999999999994</v>
      </c>
      <c r="U129" s="145">
        <v>0</v>
      </c>
      <c r="V129" s="145">
        <f t="shared" si="6"/>
        <v>0</v>
      </c>
      <c r="W129" s="145">
        <v>0</v>
      </c>
      <c r="X129" s="146">
        <f t="shared" si="7"/>
        <v>0</v>
      </c>
      <c r="AR129" s="147" t="s">
        <v>436</v>
      </c>
      <c r="AT129" s="147" t="s">
        <v>144</v>
      </c>
      <c r="AU129" s="147" t="s">
        <v>149</v>
      </c>
      <c r="AY129" s="13" t="s">
        <v>142</v>
      </c>
      <c r="BE129" s="148">
        <f t="shared" si="8"/>
        <v>0</v>
      </c>
      <c r="BF129" s="148">
        <f t="shared" si="9"/>
        <v>0</v>
      </c>
      <c r="BG129" s="148">
        <f t="shared" si="10"/>
        <v>0</v>
      </c>
      <c r="BH129" s="148">
        <f t="shared" si="11"/>
        <v>0</v>
      </c>
      <c r="BI129" s="148">
        <f t="shared" si="12"/>
        <v>0</v>
      </c>
      <c r="BJ129" s="13" t="s">
        <v>149</v>
      </c>
      <c r="BK129" s="148">
        <f t="shared" si="13"/>
        <v>0</v>
      </c>
      <c r="BL129" s="13" t="s">
        <v>436</v>
      </c>
      <c r="BM129" s="147" t="s">
        <v>651</v>
      </c>
    </row>
    <row r="130" spans="2:65" s="1" customFormat="1" ht="24.2" customHeight="1">
      <c r="B130" s="134"/>
      <c r="C130" s="152" t="s">
        <v>171</v>
      </c>
      <c r="D130" s="152" t="s">
        <v>172</v>
      </c>
      <c r="E130" s="153" t="s">
        <v>652</v>
      </c>
      <c r="F130" s="154" t="s">
        <v>653</v>
      </c>
      <c r="G130" s="155" t="s">
        <v>196</v>
      </c>
      <c r="H130" s="156">
        <v>79</v>
      </c>
      <c r="I130" s="157">
        <v>0</v>
      </c>
      <c r="J130" s="158"/>
      <c r="K130" s="157">
        <f t="shared" si="1"/>
        <v>0</v>
      </c>
      <c r="L130" s="158"/>
      <c r="M130" s="159"/>
      <c r="N130" s="160" t="s">
        <v>1</v>
      </c>
      <c r="O130" s="143" t="s">
        <v>39</v>
      </c>
      <c r="P130" s="144">
        <f t="shared" si="2"/>
        <v>0</v>
      </c>
      <c r="Q130" s="144">
        <f t="shared" si="3"/>
        <v>0</v>
      </c>
      <c r="R130" s="144">
        <f t="shared" si="4"/>
        <v>0</v>
      </c>
      <c r="S130" s="145">
        <v>0</v>
      </c>
      <c r="T130" s="145">
        <f t="shared" si="5"/>
        <v>0</v>
      </c>
      <c r="U130" s="145">
        <v>2.5000000000000001E-4</v>
      </c>
      <c r="V130" s="145">
        <f t="shared" si="6"/>
        <v>1.975E-2</v>
      </c>
      <c r="W130" s="145">
        <v>0</v>
      </c>
      <c r="X130" s="146">
        <f t="shared" si="7"/>
        <v>0</v>
      </c>
      <c r="AR130" s="147" t="s">
        <v>641</v>
      </c>
      <c r="AT130" s="147" t="s">
        <v>172</v>
      </c>
      <c r="AU130" s="147" t="s">
        <v>149</v>
      </c>
      <c r="AY130" s="13" t="s">
        <v>142</v>
      </c>
      <c r="BE130" s="148">
        <f t="shared" si="8"/>
        <v>0</v>
      </c>
      <c r="BF130" s="148">
        <f t="shared" si="9"/>
        <v>0</v>
      </c>
      <c r="BG130" s="148">
        <f t="shared" si="10"/>
        <v>0</v>
      </c>
      <c r="BH130" s="148">
        <f t="shared" si="11"/>
        <v>0</v>
      </c>
      <c r="BI130" s="148">
        <f t="shared" si="12"/>
        <v>0</v>
      </c>
      <c r="BJ130" s="13" t="s">
        <v>149</v>
      </c>
      <c r="BK130" s="148">
        <f t="shared" si="13"/>
        <v>0</v>
      </c>
      <c r="BL130" s="13" t="s">
        <v>641</v>
      </c>
      <c r="BM130" s="147" t="s">
        <v>654</v>
      </c>
    </row>
    <row r="131" spans="2:65" s="1" customFormat="1" ht="24.2" customHeight="1">
      <c r="B131" s="134"/>
      <c r="C131" s="135" t="s">
        <v>178</v>
      </c>
      <c r="D131" s="135" t="s">
        <v>144</v>
      </c>
      <c r="E131" s="136" t="s">
        <v>655</v>
      </c>
      <c r="F131" s="137" t="s">
        <v>656</v>
      </c>
      <c r="G131" s="138" t="s">
        <v>196</v>
      </c>
      <c r="H131" s="139">
        <v>25</v>
      </c>
      <c r="I131" s="140"/>
      <c r="J131" s="140">
        <v>0</v>
      </c>
      <c r="K131" s="140">
        <f t="shared" si="1"/>
        <v>0</v>
      </c>
      <c r="L131" s="141"/>
      <c r="M131" s="25"/>
      <c r="N131" s="142" t="s">
        <v>1</v>
      </c>
      <c r="O131" s="143" t="s">
        <v>39</v>
      </c>
      <c r="P131" s="144">
        <f t="shared" si="2"/>
        <v>0</v>
      </c>
      <c r="Q131" s="144">
        <f t="shared" si="3"/>
        <v>0</v>
      </c>
      <c r="R131" s="144">
        <f t="shared" si="4"/>
        <v>0</v>
      </c>
      <c r="S131" s="145">
        <v>0.123</v>
      </c>
      <c r="T131" s="145">
        <f t="shared" si="5"/>
        <v>3.0750000000000002</v>
      </c>
      <c r="U131" s="145">
        <v>0</v>
      </c>
      <c r="V131" s="145">
        <f t="shared" si="6"/>
        <v>0</v>
      </c>
      <c r="W131" s="145">
        <v>0</v>
      </c>
      <c r="X131" s="146">
        <f t="shared" si="7"/>
        <v>0</v>
      </c>
      <c r="AR131" s="147" t="s">
        <v>436</v>
      </c>
      <c r="AT131" s="147" t="s">
        <v>144</v>
      </c>
      <c r="AU131" s="147" t="s">
        <v>149</v>
      </c>
      <c r="AY131" s="13" t="s">
        <v>142</v>
      </c>
      <c r="BE131" s="148">
        <f t="shared" si="8"/>
        <v>0</v>
      </c>
      <c r="BF131" s="148">
        <f t="shared" si="9"/>
        <v>0</v>
      </c>
      <c r="BG131" s="148">
        <f t="shared" si="10"/>
        <v>0</v>
      </c>
      <c r="BH131" s="148">
        <f t="shared" si="11"/>
        <v>0</v>
      </c>
      <c r="BI131" s="148">
        <f t="shared" si="12"/>
        <v>0</v>
      </c>
      <c r="BJ131" s="13" t="s">
        <v>149</v>
      </c>
      <c r="BK131" s="148">
        <f t="shared" si="13"/>
        <v>0</v>
      </c>
      <c r="BL131" s="13" t="s">
        <v>436</v>
      </c>
      <c r="BM131" s="147" t="s">
        <v>657</v>
      </c>
    </row>
    <row r="132" spans="2:65" s="1" customFormat="1" ht="24.2" customHeight="1">
      <c r="B132" s="134"/>
      <c r="C132" s="152" t="s">
        <v>176</v>
      </c>
      <c r="D132" s="152" t="s">
        <v>172</v>
      </c>
      <c r="E132" s="153" t="s">
        <v>658</v>
      </c>
      <c r="F132" s="154" t="s">
        <v>659</v>
      </c>
      <c r="G132" s="155" t="s">
        <v>196</v>
      </c>
      <c r="H132" s="156">
        <v>25</v>
      </c>
      <c r="I132" s="157">
        <v>0</v>
      </c>
      <c r="J132" s="158"/>
      <c r="K132" s="157">
        <f t="shared" si="1"/>
        <v>0</v>
      </c>
      <c r="L132" s="158"/>
      <c r="M132" s="159"/>
      <c r="N132" s="160" t="s">
        <v>1</v>
      </c>
      <c r="O132" s="143" t="s">
        <v>39</v>
      </c>
      <c r="P132" s="144">
        <f t="shared" si="2"/>
        <v>0</v>
      </c>
      <c r="Q132" s="144">
        <f t="shared" si="3"/>
        <v>0</v>
      </c>
      <c r="R132" s="144">
        <f t="shared" si="4"/>
        <v>0</v>
      </c>
      <c r="S132" s="145">
        <v>0</v>
      </c>
      <c r="T132" s="145">
        <f t="shared" si="5"/>
        <v>0</v>
      </c>
      <c r="U132" s="145">
        <v>2.5000000000000001E-4</v>
      </c>
      <c r="V132" s="145">
        <f t="shared" si="6"/>
        <v>6.2500000000000003E-3</v>
      </c>
      <c r="W132" s="145">
        <v>0</v>
      </c>
      <c r="X132" s="146">
        <f t="shared" si="7"/>
        <v>0</v>
      </c>
      <c r="AR132" s="147" t="s">
        <v>641</v>
      </c>
      <c r="AT132" s="147" t="s">
        <v>172</v>
      </c>
      <c r="AU132" s="147" t="s">
        <v>149</v>
      </c>
      <c r="AY132" s="13" t="s">
        <v>142</v>
      </c>
      <c r="BE132" s="148">
        <f t="shared" si="8"/>
        <v>0</v>
      </c>
      <c r="BF132" s="148">
        <f t="shared" si="9"/>
        <v>0</v>
      </c>
      <c r="BG132" s="148">
        <f t="shared" si="10"/>
        <v>0</v>
      </c>
      <c r="BH132" s="148">
        <f t="shared" si="11"/>
        <v>0</v>
      </c>
      <c r="BI132" s="148">
        <f t="shared" si="12"/>
        <v>0</v>
      </c>
      <c r="BJ132" s="13" t="s">
        <v>149</v>
      </c>
      <c r="BK132" s="148">
        <f t="shared" si="13"/>
        <v>0</v>
      </c>
      <c r="BL132" s="13" t="s">
        <v>641</v>
      </c>
      <c r="BM132" s="147" t="s">
        <v>660</v>
      </c>
    </row>
    <row r="133" spans="2:65" s="1" customFormat="1" ht="24.2" customHeight="1">
      <c r="B133" s="134"/>
      <c r="C133" s="135" t="s">
        <v>187</v>
      </c>
      <c r="D133" s="135" t="s">
        <v>144</v>
      </c>
      <c r="E133" s="136" t="s">
        <v>661</v>
      </c>
      <c r="F133" s="137" t="s">
        <v>662</v>
      </c>
      <c r="G133" s="138" t="s">
        <v>196</v>
      </c>
      <c r="H133" s="139">
        <v>20</v>
      </c>
      <c r="I133" s="140"/>
      <c r="J133" s="140">
        <v>0</v>
      </c>
      <c r="K133" s="140">
        <f t="shared" si="1"/>
        <v>0</v>
      </c>
      <c r="L133" s="141"/>
      <c r="M133" s="25"/>
      <c r="N133" s="142" t="s">
        <v>1</v>
      </c>
      <c r="O133" s="143" t="s">
        <v>39</v>
      </c>
      <c r="P133" s="144">
        <f t="shared" si="2"/>
        <v>0</v>
      </c>
      <c r="Q133" s="144">
        <f t="shared" si="3"/>
        <v>0</v>
      </c>
      <c r="R133" s="144">
        <f t="shared" si="4"/>
        <v>0</v>
      </c>
      <c r="S133" s="145">
        <v>0.17199999999999999</v>
      </c>
      <c r="T133" s="145">
        <f t="shared" si="5"/>
        <v>3.4399999999999995</v>
      </c>
      <c r="U133" s="145">
        <v>0</v>
      </c>
      <c r="V133" s="145">
        <f t="shared" si="6"/>
        <v>0</v>
      </c>
      <c r="W133" s="145">
        <v>0</v>
      </c>
      <c r="X133" s="146">
        <f t="shared" si="7"/>
        <v>0</v>
      </c>
      <c r="AR133" s="147" t="s">
        <v>436</v>
      </c>
      <c r="AT133" s="147" t="s">
        <v>144</v>
      </c>
      <c r="AU133" s="147" t="s">
        <v>149</v>
      </c>
      <c r="AY133" s="13" t="s">
        <v>142</v>
      </c>
      <c r="BE133" s="148">
        <f t="shared" si="8"/>
        <v>0</v>
      </c>
      <c r="BF133" s="148">
        <f t="shared" si="9"/>
        <v>0</v>
      </c>
      <c r="BG133" s="148">
        <f t="shared" si="10"/>
        <v>0</v>
      </c>
      <c r="BH133" s="148">
        <f t="shared" si="11"/>
        <v>0</v>
      </c>
      <c r="BI133" s="148">
        <f t="shared" si="12"/>
        <v>0</v>
      </c>
      <c r="BJ133" s="13" t="s">
        <v>149</v>
      </c>
      <c r="BK133" s="148">
        <f t="shared" si="13"/>
        <v>0</v>
      </c>
      <c r="BL133" s="13" t="s">
        <v>436</v>
      </c>
      <c r="BM133" s="147" t="s">
        <v>663</v>
      </c>
    </row>
    <row r="134" spans="2:65" s="1" customFormat="1" ht="24.2" customHeight="1">
      <c r="B134" s="134"/>
      <c r="C134" s="152" t="s">
        <v>193</v>
      </c>
      <c r="D134" s="152" t="s">
        <v>172</v>
      </c>
      <c r="E134" s="153" t="s">
        <v>664</v>
      </c>
      <c r="F134" s="154" t="s">
        <v>665</v>
      </c>
      <c r="G134" s="155" t="s">
        <v>196</v>
      </c>
      <c r="H134" s="156">
        <v>20</v>
      </c>
      <c r="I134" s="157">
        <v>0</v>
      </c>
      <c r="J134" s="158"/>
      <c r="K134" s="157">
        <f t="shared" si="1"/>
        <v>0</v>
      </c>
      <c r="L134" s="158"/>
      <c r="M134" s="159"/>
      <c r="N134" s="160" t="s">
        <v>1</v>
      </c>
      <c r="O134" s="143" t="s">
        <v>39</v>
      </c>
      <c r="P134" s="144">
        <f t="shared" si="2"/>
        <v>0</v>
      </c>
      <c r="Q134" s="144">
        <f t="shared" si="3"/>
        <v>0</v>
      </c>
      <c r="R134" s="144">
        <f t="shared" si="4"/>
        <v>0</v>
      </c>
      <c r="S134" s="145">
        <v>0</v>
      </c>
      <c r="T134" s="145">
        <f t="shared" si="5"/>
        <v>0</v>
      </c>
      <c r="U134" s="145">
        <v>5.0000000000000001E-4</v>
      </c>
      <c r="V134" s="145">
        <f t="shared" si="6"/>
        <v>0.01</v>
      </c>
      <c r="W134" s="145">
        <v>0</v>
      </c>
      <c r="X134" s="146">
        <f t="shared" si="7"/>
        <v>0</v>
      </c>
      <c r="AR134" s="147" t="s">
        <v>641</v>
      </c>
      <c r="AT134" s="147" t="s">
        <v>172</v>
      </c>
      <c r="AU134" s="147" t="s">
        <v>149</v>
      </c>
      <c r="AY134" s="13" t="s">
        <v>142</v>
      </c>
      <c r="BE134" s="148">
        <f t="shared" si="8"/>
        <v>0</v>
      </c>
      <c r="BF134" s="148">
        <f t="shared" si="9"/>
        <v>0</v>
      </c>
      <c r="BG134" s="148">
        <f t="shared" si="10"/>
        <v>0</v>
      </c>
      <c r="BH134" s="148">
        <f t="shared" si="11"/>
        <v>0</v>
      </c>
      <c r="BI134" s="148">
        <f t="shared" si="12"/>
        <v>0</v>
      </c>
      <c r="BJ134" s="13" t="s">
        <v>149</v>
      </c>
      <c r="BK134" s="148">
        <f t="shared" si="13"/>
        <v>0</v>
      </c>
      <c r="BL134" s="13" t="s">
        <v>641</v>
      </c>
      <c r="BM134" s="147" t="s">
        <v>666</v>
      </c>
    </row>
    <row r="135" spans="2:65" s="1" customFormat="1" ht="21.75" customHeight="1">
      <c r="B135" s="134"/>
      <c r="C135" s="135" t="s">
        <v>199</v>
      </c>
      <c r="D135" s="135" t="s">
        <v>144</v>
      </c>
      <c r="E135" s="136" t="s">
        <v>667</v>
      </c>
      <c r="F135" s="137" t="s">
        <v>668</v>
      </c>
      <c r="G135" s="138" t="s">
        <v>206</v>
      </c>
      <c r="H135" s="139">
        <v>34</v>
      </c>
      <c r="I135" s="140"/>
      <c r="J135" s="140">
        <v>0</v>
      </c>
      <c r="K135" s="140">
        <f t="shared" si="1"/>
        <v>0</v>
      </c>
      <c r="L135" s="141"/>
      <c r="M135" s="25"/>
      <c r="N135" s="142" t="s">
        <v>1</v>
      </c>
      <c r="O135" s="143" t="s">
        <v>39</v>
      </c>
      <c r="P135" s="144">
        <f t="shared" si="2"/>
        <v>0</v>
      </c>
      <c r="Q135" s="144">
        <f t="shared" si="3"/>
        <v>0</v>
      </c>
      <c r="R135" s="144">
        <f t="shared" si="4"/>
        <v>0</v>
      </c>
      <c r="S135" s="145">
        <v>8.5999999999999993E-2</v>
      </c>
      <c r="T135" s="145">
        <f t="shared" si="5"/>
        <v>2.9239999999999999</v>
      </c>
      <c r="U135" s="145">
        <v>0</v>
      </c>
      <c r="V135" s="145">
        <f t="shared" si="6"/>
        <v>0</v>
      </c>
      <c r="W135" s="145">
        <v>0</v>
      </c>
      <c r="X135" s="146">
        <f t="shared" si="7"/>
        <v>0</v>
      </c>
      <c r="AR135" s="147" t="s">
        <v>436</v>
      </c>
      <c r="AT135" s="147" t="s">
        <v>144</v>
      </c>
      <c r="AU135" s="147" t="s">
        <v>149</v>
      </c>
      <c r="AY135" s="13" t="s">
        <v>142</v>
      </c>
      <c r="BE135" s="148">
        <f t="shared" si="8"/>
        <v>0</v>
      </c>
      <c r="BF135" s="148">
        <f t="shared" si="9"/>
        <v>0</v>
      </c>
      <c r="BG135" s="148">
        <f t="shared" si="10"/>
        <v>0</v>
      </c>
      <c r="BH135" s="148">
        <f t="shared" si="11"/>
        <v>0</v>
      </c>
      <c r="BI135" s="148">
        <f t="shared" si="12"/>
        <v>0</v>
      </c>
      <c r="BJ135" s="13" t="s">
        <v>149</v>
      </c>
      <c r="BK135" s="148">
        <f t="shared" si="13"/>
        <v>0</v>
      </c>
      <c r="BL135" s="13" t="s">
        <v>436</v>
      </c>
      <c r="BM135" s="147" t="s">
        <v>669</v>
      </c>
    </row>
    <row r="136" spans="2:65" s="1" customFormat="1" ht="16.5" customHeight="1">
      <c r="B136" s="134"/>
      <c r="C136" s="152" t="s">
        <v>203</v>
      </c>
      <c r="D136" s="152" t="s">
        <v>172</v>
      </c>
      <c r="E136" s="153" t="s">
        <v>670</v>
      </c>
      <c r="F136" s="154" t="s">
        <v>671</v>
      </c>
      <c r="G136" s="155" t="s">
        <v>206</v>
      </c>
      <c r="H136" s="156">
        <v>34</v>
      </c>
      <c r="I136" s="157">
        <v>0</v>
      </c>
      <c r="J136" s="158"/>
      <c r="K136" s="157">
        <f t="shared" si="1"/>
        <v>0</v>
      </c>
      <c r="L136" s="158"/>
      <c r="M136" s="159"/>
      <c r="N136" s="160" t="s">
        <v>1</v>
      </c>
      <c r="O136" s="143" t="s">
        <v>39</v>
      </c>
      <c r="P136" s="144">
        <f t="shared" si="2"/>
        <v>0</v>
      </c>
      <c r="Q136" s="144">
        <f t="shared" si="3"/>
        <v>0</v>
      </c>
      <c r="R136" s="144">
        <f t="shared" si="4"/>
        <v>0</v>
      </c>
      <c r="S136" s="145">
        <v>0</v>
      </c>
      <c r="T136" s="145">
        <f t="shared" si="5"/>
        <v>0</v>
      </c>
      <c r="U136" s="145">
        <v>3.0000000000000001E-5</v>
      </c>
      <c r="V136" s="145">
        <f t="shared" si="6"/>
        <v>1.0200000000000001E-3</v>
      </c>
      <c r="W136" s="145">
        <v>0</v>
      </c>
      <c r="X136" s="146">
        <f t="shared" si="7"/>
        <v>0</v>
      </c>
      <c r="AR136" s="147" t="s">
        <v>641</v>
      </c>
      <c r="AT136" s="147" t="s">
        <v>172</v>
      </c>
      <c r="AU136" s="147" t="s">
        <v>149</v>
      </c>
      <c r="AY136" s="13" t="s">
        <v>142</v>
      </c>
      <c r="BE136" s="148">
        <f t="shared" si="8"/>
        <v>0</v>
      </c>
      <c r="BF136" s="148">
        <f t="shared" si="9"/>
        <v>0</v>
      </c>
      <c r="BG136" s="148">
        <f t="shared" si="10"/>
        <v>0</v>
      </c>
      <c r="BH136" s="148">
        <f t="shared" si="11"/>
        <v>0</v>
      </c>
      <c r="BI136" s="148">
        <f t="shared" si="12"/>
        <v>0</v>
      </c>
      <c r="BJ136" s="13" t="s">
        <v>149</v>
      </c>
      <c r="BK136" s="148">
        <f t="shared" si="13"/>
        <v>0</v>
      </c>
      <c r="BL136" s="13" t="s">
        <v>641</v>
      </c>
      <c r="BM136" s="147" t="s">
        <v>672</v>
      </c>
    </row>
    <row r="137" spans="2:65" s="1" customFormat="1" ht="24.2" customHeight="1">
      <c r="B137" s="134"/>
      <c r="C137" s="135" t="s">
        <v>208</v>
      </c>
      <c r="D137" s="135" t="s">
        <v>144</v>
      </c>
      <c r="E137" s="136" t="s">
        <v>673</v>
      </c>
      <c r="F137" s="137" t="s">
        <v>674</v>
      </c>
      <c r="G137" s="138" t="s">
        <v>206</v>
      </c>
      <c r="H137" s="139">
        <v>9</v>
      </c>
      <c r="I137" s="140"/>
      <c r="J137" s="140">
        <v>0</v>
      </c>
      <c r="K137" s="140">
        <f t="shared" si="1"/>
        <v>0</v>
      </c>
      <c r="L137" s="141"/>
      <c r="M137" s="25"/>
      <c r="N137" s="142" t="s">
        <v>1</v>
      </c>
      <c r="O137" s="143" t="s">
        <v>39</v>
      </c>
      <c r="P137" s="144">
        <f t="shared" si="2"/>
        <v>0</v>
      </c>
      <c r="Q137" s="144">
        <f t="shared" si="3"/>
        <v>0</v>
      </c>
      <c r="R137" s="144">
        <f t="shared" si="4"/>
        <v>0</v>
      </c>
      <c r="S137" s="145">
        <v>0.36699999999999999</v>
      </c>
      <c r="T137" s="145">
        <f t="shared" si="5"/>
        <v>3.3029999999999999</v>
      </c>
      <c r="U137" s="145">
        <v>0</v>
      </c>
      <c r="V137" s="145">
        <f t="shared" si="6"/>
        <v>0</v>
      </c>
      <c r="W137" s="145">
        <v>0</v>
      </c>
      <c r="X137" s="146">
        <f t="shared" si="7"/>
        <v>0</v>
      </c>
      <c r="AR137" s="147" t="s">
        <v>436</v>
      </c>
      <c r="AT137" s="147" t="s">
        <v>144</v>
      </c>
      <c r="AU137" s="147" t="s">
        <v>149</v>
      </c>
      <c r="AY137" s="13" t="s">
        <v>142</v>
      </c>
      <c r="BE137" s="148">
        <f t="shared" si="8"/>
        <v>0</v>
      </c>
      <c r="BF137" s="148">
        <f t="shared" si="9"/>
        <v>0</v>
      </c>
      <c r="BG137" s="148">
        <f t="shared" si="10"/>
        <v>0</v>
      </c>
      <c r="BH137" s="148">
        <f t="shared" si="11"/>
        <v>0</v>
      </c>
      <c r="BI137" s="148">
        <f t="shared" si="12"/>
        <v>0</v>
      </c>
      <c r="BJ137" s="13" t="s">
        <v>149</v>
      </c>
      <c r="BK137" s="148">
        <f t="shared" si="13"/>
        <v>0</v>
      </c>
      <c r="BL137" s="13" t="s">
        <v>436</v>
      </c>
      <c r="BM137" s="147" t="s">
        <v>675</v>
      </c>
    </row>
    <row r="138" spans="2:65" s="1" customFormat="1" ht="24.2" customHeight="1">
      <c r="B138" s="134"/>
      <c r="C138" s="152" t="s">
        <v>212</v>
      </c>
      <c r="D138" s="152" t="s">
        <v>172</v>
      </c>
      <c r="E138" s="153" t="s">
        <v>676</v>
      </c>
      <c r="F138" s="154" t="s">
        <v>677</v>
      </c>
      <c r="G138" s="155" t="s">
        <v>206</v>
      </c>
      <c r="H138" s="156">
        <v>9</v>
      </c>
      <c r="I138" s="157">
        <v>0</v>
      </c>
      <c r="J138" s="158"/>
      <c r="K138" s="157">
        <f t="shared" si="1"/>
        <v>0</v>
      </c>
      <c r="L138" s="158"/>
      <c r="M138" s="159"/>
      <c r="N138" s="160" t="s">
        <v>1</v>
      </c>
      <c r="O138" s="143" t="s">
        <v>39</v>
      </c>
      <c r="P138" s="144">
        <f t="shared" si="2"/>
        <v>0</v>
      </c>
      <c r="Q138" s="144">
        <f t="shared" si="3"/>
        <v>0</v>
      </c>
      <c r="R138" s="144">
        <f t="shared" si="4"/>
        <v>0</v>
      </c>
      <c r="S138" s="145">
        <v>0</v>
      </c>
      <c r="T138" s="145">
        <f t="shared" si="5"/>
        <v>0</v>
      </c>
      <c r="U138" s="145">
        <v>1E-4</v>
      </c>
      <c r="V138" s="145">
        <f t="shared" si="6"/>
        <v>9.0000000000000008E-4</v>
      </c>
      <c r="W138" s="145">
        <v>0</v>
      </c>
      <c r="X138" s="146">
        <f t="shared" si="7"/>
        <v>0</v>
      </c>
      <c r="AR138" s="147" t="s">
        <v>641</v>
      </c>
      <c r="AT138" s="147" t="s">
        <v>172</v>
      </c>
      <c r="AU138" s="147" t="s">
        <v>149</v>
      </c>
      <c r="AY138" s="13" t="s">
        <v>142</v>
      </c>
      <c r="BE138" s="148">
        <f t="shared" si="8"/>
        <v>0</v>
      </c>
      <c r="BF138" s="148">
        <f t="shared" si="9"/>
        <v>0</v>
      </c>
      <c r="BG138" s="148">
        <f t="shared" si="10"/>
        <v>0</v>
      </c>
      <c r="BH138" s="148">
        <f t="shared" si="11"/>
        <v>0</v>
      </c>
      <c r="BI138" s="148">
        <f t="shared" si="12"/>
        <v>0</v>
      </c>
      <c r="BJ138" s="13" t="s">
        <v>149</v>
      </c>
      <c r="BK138" s="148">
        <f t="shared" si="13"/>
        <v>0</v>
      </c>
      <c r="BL138" s="13" t="s">
        <v>641</v>
      </c>
      <c r="BM138" s="147" t="s">
        <v>678</v>
      </c>
    </row>
    <row r="139" spans="2:65" s="1" customFormat="1" ht="37.9" customHeight="1">
      <c r="B139" s="134"/>
      <c r="C139" s="135" t="s">
        <v>216</v>
      </c>
      <c r="D139" s="135" t="s">
        <v>144</v>
      </c>
      <c r="E139" s="136" t="s">
        <v>679</v>
      </c>
      <c r="F139" s="137" t="s">
        <v>680</v>
      </c>
      <c r="G139" s="138" t="s">
        <v>206</v>
      </c>
      <c r="H139" s="139">
        <v>28</v>
      </c>
      <c r="I139" s="140"/>
      <c r="J139" s="140">
        <v>0</v>
      </c>
      <c r="K139" s="140">
        <f t="shared" si="1"/>
        <v>0</v>
      </c>
      <c r="L139" s="141"/>
      <c r="M139" s="25"/>
      <c r="N139" s="142" t="s">
        <v>1</v>
      </c>
      <c r="O139" s="143" t="s">
        <v>39</v>
      </c>
      <c r="P139" s="144">
        <f t="shared" si="2"/>
        <v>0</v>
      </c>
      <c r="Q139" s="144">
        <f t="shared" si="3"/>
        <v>0</v>
      </c>
      <c r="R139" s="144">
        <f t="shared" si="4"/>
        <v>0</v>
      </c>
      <c r="S139" s="145">
        <v>0.79400000000000004</v>
      </c>
      <c r="T139" s="145">
        <f t="shared" si="5"/>
        <v>22.231999999999999</v>
      </c>
      <c r="U139" s="145">
        <v>0</v>
      </c>
      <c r="V139" s="145">
        <f t="shared" si="6"/>
        <v>0</v>
      </c>
      <c r="W139" s="145">
        <v>0</v>
      </c>
      <c r="X139" s="146">
        <f t="shared" si="7"/>
        <v>0</v>
      </c>
      <c r="AR139" s="147" t="s">
        <v>436</v>
      </c>
      <c r="AT139" s="147" t="s">
        <v>144</v>
      </c>
      <c r="AU139" s="147" t="s">
        <v>149</v>
      </c>
      <c r="AY139" s="13" t="s">
        <v>142</v>
      </c>
      <c r="BE139" s="148">
        <f t="shared" si="8"/>
        <v>0</v>
      </c>
      <c r="BF139" s="148">
        <f t="shared" si="9"/>
        <v>0</v>
      </c>
      <c r="BG139" s="148">
        <f t="shared" si="10"/>
        <v>0</v>
      </c>
      <c r="BH139" s="148">
        <f t="shared" si="11"/>
        <v>0</v>
      </c>
      <c r="BI139" s="148">
        <f t="shared" si="12"/>
        <v>0</v>
      </c>
      <c r="BJ139" s="13" t="s">
        <v>149</v>
      </c>
      <c r="BK139" s="148">
        <f t="shared" si="13"/>
        <v>0</v>
      </c>
      <c r="BL139" s="13" t="s">
        <v>436</v>
      </c>
      <c r="BM139" s="147" t="s">
        <v>681</v>
      </c>
    </row>
    <row r="140" spans="2:65" s="1" customFormat="1" ht="24.2" customHeight="1">
      <c r="B140" s="134"/>
      <c r="C140" s="152" t="s">
        <v>221</v>
      </c>
      <c r="D140" s="152" t="s">
        <v>172</v>
      </c>
      <c r="E140" s="153" t="s">
        <v>682</v>
      </c>
      <c r="F140" s="154" t="s">
        <v>683</v>
      </c>
      <c r="G140" s="155" t="s">
        <v>206</v>
      </c>
      <c r="H140" s="156">
        <v>28</v>
      </c>
      <c r="I140" s="157">
        <v>0</v>
      </c>
      <c r="J140" s="158"/>
      <c r="K140" s="157">
        <f t="shared" si="1"/>
        <v>0</v>
      </c>
      <c r="L140" s="158"/>
      <c r="M140" s="159"/>
      <c r="N140" s="160" t="s">
        <v>1</v>
      </c>
      <c r="O140" s="143" t="s">
        <v>39</v>
      </c>
      <c r="P140" s="144">
        <f t="shared" si="2"/>
        <v>0</v>
      </c>
      <c r="Q140" s="144">
        <f t="shared" si="3"/>
        <v>0</v>
      </c>
      <c r="R140" s="144">
        <f t="shared" si="4"/>
        <v>0</v>
      </c>
      <c r="S140" s="145">
        <v>0</v>
      </c>
      <c r="T140" s="145">
        <f t="shared" si="5"/>
        <v>0</v>
      </c>
      <c r="U140" s="145">
        <v>1E-4</v>
      </c>
      <c r="V140" s="145">
        <f t="shared" si="6"/>
        <v>2.8E-3</v>
      </c>
      <c r="W140" s="145">
        <v>0</v>
      </c>
      <c r="X140" s="146">
        <f t="shared" si="7"/>
        <v>0</v>
      </c>
      <c r="AR140" s="147" t="s">
        <v>641</v>
      </c>
      <c r="AT140" s="147" t="s">
        <v>172</v>
      </c>
      <c r="AU140" s="147" t="s">
        <v>149</v>
      </c>
      <c r="AY140" s="13" t="s">
        <v>142</v>
      </c>
      <c r="BE140" s="148">
        <f t="shared" si="8"/>
        <v>0</v>
      </c>
      <c r="BF140" s="148">
        <f t="shared" si="9"/>
        <v>0</v>
      </c>
      <c r="BG140" s="148">
        <f t="shared" si="10"/>
        <v>0</v>
      </c>
      <c r="BH140" s="148">
        <f t="shared" si="11"/>
        <v>0</v>
      </c>
      <c r="BI140" s="148">
        <f t="shared" si="12"/>
        <v>0</v>
      </c>
      <c r="BJ140" s="13" t="s">
        <v>149</v>
      </c>
      <c r="BK140" s="148">
        <f t="shared" si="13"/>
        <v>0</v>
      </c>
      <c r="BL140" s="13" t="s">
        <v>641</v>
      </c>
      <c r="BM140" s="147" t="s">
        <v>684</v>
      </c>
    </row>
    <row r="141" spans="2:65" s="1" customFormat="1" ht="24.2" customHeight="1">
      <c r="B141" s="134"/>
      <c r="C141" s="135" t="s">
        <v>226</v>
      </c>
      <c r="D141" s="135" t="s">
        <v>144</v>
      </c>
      <c r="E141" s="136" t="s">
        <v>685</v>
      </c>
      <c r="F141" s="137" t="s">
        <v>686</v>
      </c>
      <c r="G141" s="138" t="s">
        <v>206</v>
      </c>
      <c r="H141" s="139">
        <v>43</v>
      </c>
      <c r="I141" s="140"/>
      <c r="J141" s="140">
        <v>0</v>
      </c>
      <c r="K141" s="140">
        <f t="shared" si="1"/>
        <v>0</v>
      </c>
      <c r="L141" s="141"/>
      <c r="M141" s="25"/>
      <c r="N141" s="142" t="s">
        <v>1</v>
      </c>
      <c r="O141" s="143" t="s">
        <v>39</v>
      </c>
      <c r="P141" s="144">
        <f t="shared" si="2"/>
        <v>0</v>
      </c>
      <c r="Q141" s="144">
        <f t="shared" si="3"/>
        <v>0</v>
      </c>
      <c r="R141" s="144">
        <f t="shared" si="4"/>
        <v>0</v>
      </c>
      <c r="S141" s="145">
        <v>0.77</v>
      </c>
      <c r="T141" s="145">
        <f t="shared" si="5"/>
        <v>33.11</v>
      </c>
      <c r="U141" s="145">
        <v>0</v>
      </c>
      <c r="V141" s="145">
        <f t="shared" si="6"/>
        <v>0</v>
      </c>
      <c r="W141" s="145">
        <v>0</v>
      </c>
      <c r="X141" s="146">
        <f t="shared" si="7"/>
        <v>0</v>
      </c>
      <c r="AR141" s="147" t="s">
        <v>436</v>
      </c>
      <c r="AT141" s="147" t="s">
        <v>144</v>
      </c>
      <c r="AU141" s="147" t="s">
        <v>149</v>
      </c>
      <c r="AY141" s="13" t="s">
        <v>142</v>
      </c>
      <c r="BE141" s="148">
        <f t="shared" si="8"/>
        <v>0</v>
      </c>
      <c r="BF141" s="148">
        <f t="shared" si="9"/>
        <v>0</v>
      </c>
      <c r="BG141" s="148">
        <f t="shared" si="10"/>
        <v>0</v>
      </c>
      <c r="BH141" s="148">
        <f t="shared" si="11"/>
        <v>0</v>
      </c>
      <c r="BI141" s="148">
        <f t="shared" si="12"/>
        <v>0</v>
      </c>
      <c r="BJ141" s="13" t="s">
        <v>149</v>
      </c>
      <c r="BK141" s="148">
        <f t="shared" si="13"/>
        <v>0</v>
      </c>
      <c r="BL141" s="13" t="s">
        <v>436</v>
      </c>
      <c r="BM141" s="147" t="s">
        <v>687</v>
      </c>
    </row>
    <row r="142" spans="2:65" s="1" customFormat="1" ht="16.5" customHeight="1">
      <c r="B142" s="134"/>
      <c r="C142" s="152" t="s">
        <v>231</v>
      </c>
      <c r="D142" s="152" t="s">
        <v>172</v>
      </c>
      <c r="E142" s="153" t="s">
        <v>688</v>
      </c>
      <c r="F142" s="154" t="s">
        <v>689</v>
      </c>
      <c r="G142" s="155" t="s">
        <v>206</v>
      </c>
      <c r="H142" s="156">
        <v>43</v>
      </c>
      <c r="I142" s="157">
        <v>0</v>
      </c>
      <c r="J142" s="158"/>
      <c r="K142" s="157">
        <f t="shared" si="1"/>
        <v>0</v>
      </c>
      <c r="L142" s="158"/>
      <c r="M142" s="159"/>
      <c r="N142" s="160" t="s">
        <v>1</v>
      </c>
      <c r="O142" s="143" t="s">
        <v>39</v>
      </c>
      <c r="P142" s="144">
        <f t="shared" si="2"/>
        <v>0</v>
      </c>
      <c r="Q142" s="144">
        <f t="shared" si="3"/>
        <v>0</v>
      </c>
      <c r="R142" s="144">
        <f t="shared" si="4"/>
        <v>0</v>
      </c>
      <c r="S142" s="145">
        <v>0</v>
      </c>
      <c r="T142" s="145">
        <f t="shared" si="5"/>
        <v>0</v>
      </c>
      <c r="U142" s="145">
        <v>1.0000000000000001E-5</v>
      </c>
      <c r="V142" s="145">
        <f t="shared" si="6"/>
        <v>4.3000000000000004E-4</v>
      </c>
      <c r="W142" s="145">
        <v>0</v>
      </c>
      <c r="X142" s="146">
        <f t="shared" si="7"/>
        <v>0</v>
      </c>
      <c r="AR142" s="147" t="s">
        <v>641</v>
      </c>
      <c r="AT142" s="147" t="s">
        <v>172</v>
      </c>
      <c r="AU142" s="147" t="s">
        <v>149</v>
      </c>
      <c r="AY142" s="13" t="s">
        <v>142</v>
      </c>
      <c r="BE142" s="148">
        <f t="shared" si="8"/>
        <v>0</v>
      </c>
      <c r="BF142" s="148">
        <f t="shared" si="9"/>
        <v>0</v>
      </c>
      <c r="BG142" s="148">
        <f t="shared" si="10"/>
        <v>0</v>
      </c>
      <c r="BH142" s="148">
        <f t="shared" si="11"/>
        <v>0</v>
      </c>
      <c r="BI142" s="148">
        <f t="shared" si="12"/>
        <v>0</v>
      </c>
      <c r="BJ142" s="13" t="s">
        <v>149</v>
      </c>
      <c r="BK142" s="148">
        <f t="shared" si="13"/>
        <v>0</v>
      </c>
      <c r="BL142" s="13" t="s">
        <v>641</v>
      </c>
      <c r="BM142" s="147" t="s">
        <v>690</v>
      </c>
    </row>
    <row r="143" spans="2:65" s="1" customFormat="1" ht="24.2" customHeight="1">
      <c r="B143" s="134"/>
      <c r="C143" s="135" t="s">
        <v>236</v>
      </c>
      <c r="D143" s="135" t="s">
        <v>144</v>
      </c>
      <c r="E143" s="136" t="s">
        <v>691</v>
      </c>
      <c r="F143" s="137" t="s">
        <v>692</v>
      </c>
      <c r="G143" s="138" t="s">
        <v>206</v>
      </c>
      <c r="H143" s="139">
        <v>92</v>
      </c>
      <c r="I143" s="140"/>
      <c r="J143" s="140">
        <v>0</v>
      </c>
      <c r="K143" s="140">
        <f t="shared" si="1"/>
        <v>0</v>
      </c>
      <c r="L143" s="141"/>
      <c r="M143" s="25"/>
      <c r="N143" s="142" t="s">
        <v>1</v>
      </c>
      <c r="O143" s="143" t="s">
        <v>39</v>
      </c>
      <c r="P143" s="144">
        <f t="shared" si="2"/>
        <v>0</v>
      </c>
      <c r="Q143" s="144">
        <f t="shared" si="3"/>
        <v>0</v>
      </c>
      <c r="R143" s="144">
        <f t="shared" si="4"/>
        <v>0</v>
      </c>
      <c r="S143" s="145">
        <v>9.5000000000000001E-2</v>
      </c>
      <c r="T143" s="145">
        <f t="shared" si="5"/>
        <v>8.74</v>
      </c>
      <c r="U143" s="145">
        <v>0</v>
      </c>
      <c r="V143" s="145">
        <f t="shared" si="6"/>
        <v>0</v>
      </c>
      <c r="W143" s="145">
        <v>0</v>
      </c>
      <c r="X143" s="146">
        <f t="shared" si="7"/>
        <v>0</v>
      </c>
      <c r="AR143" s="147" t="s">
        <v>436</v>
      </c>
      <c r="AT143" s="147" t="s">
        <v>144</v>
      </c>
      <c r="AU143" s="147" t="s">
        <v>149</v>
      </c>
      <c r="AY143" s="13" t="s">
        <v>142</v>
      </c>
      <c r="BE143" s="148">
        <f t="shared" si="8"/>
        <v>0</v>
      </c>
      <c r="BF143" s="148">
        <f t="shared" si="9"/>
        <v>0</v>
      </c>
      <c r="BG143" s="148">
        <f t="shared" si="10"/>
        <v>0</v>
      </c>
      <c r="BH143" s="148">
        <f t="shared" si="11"/>
        <v>0</v>
      </c>
      <c r="BI143" s="148">
        <f t="shared" si="12"/>
        <v>0</v>
      </c>
      <c r="BJ143" s="13" t="s">
        <v>149</v>
      </c>
      <c r="BK143" s="148">
        <f t="shared" si="13"/>
        <v>0</v>
      </c>
      <c r="BL143" s="13" t="s">
        <v>436</v>
      </c>
      <c r="BM143" s="147" t="s">
        <v>693</v>
      </c>
    </row>
    <row r="144" spans="2:65" s="1" customFormat="1" ht="24.2" customHeight="1">
      <c r="B144" s="134"/>
      <c r="C144" s="135" t="s">
        <v>240</v>
      </c>
      <c r="D144" s="135" t="s">
        <v>144</v>
      </c>
      <c r="E144" s="136" t="s">
        <v>694</v>
      </c>
      <c r="F144" s="137" t="s">
        <v>695</v>
      </c>
      <c r="G144" s="138" t="s">
        <v>206</v>
      </c>
      <c r="H144" s="139">
        <v>35</v>
      </c>
      <c r="I144" s="140"/>
      <c r="J144" s="140">
        <v>0</v>
      </c>
      <c r="K144" s="140">
        <f t="shared" si="1"/>
        <v>0</v>
      </c>
      <c r="L144" s="141"/>
      <c r="M144" s="25"/>
      <c r="N144" s="142" t="s">
        <v>1</v>
      </c>
      <c r="O144" s="143" t="s">
        <v>39</v>
      </c>
      <c r="P144" s="144">
        <f t="shared" si="2"/>
        <v>0</v>
      </c>
      <c r="Q144" s="144">
        <f t="shared" si="3"/>
        <v>0</v>
      </c>
      <c r="R144" s="144">
        <f t="shared" si="4"/>
        <v>0</v>
      </c>
      <c r="S144" s="145">
        <v>0.124</v>
      </c>
      <c r="T144" s="145">
        <f t="shared" si="5"/>
        <v>4.34</v>
      </c>
      <c r="U144" s="145">
        <v>0</v>
      </c>
      <c r="V144" s="145">
        <f t="shared" si="6"/>
        <v>0</v>
      </c>
      <c r="W144" s="145">
        <v>0</v>
      </c>
      <c r="X144" s="146">
        <f t="shared" si="7"/>
        <v>0</v>
      </c>
      <c r="AR144" s="147" t="s">
        <v>436</v>
      </c>
      <c r="AT144" s="147" t="s">
        <v>144</v>
      </c>
      <c r="AU144" s="147" t="s">
        <v>149</v>
      </c>
      <c r="AY144" s="13" t="s">
        <v>142</v>
      </c>
      <c r="BE144" s="148">
        <f t="shared" si="8"/>
        <v>0</v>
      </c>
      <c r="BF144" s="148">
        <f t="shared" si="9"/>
        <v>0</v>
      </c>
      <c r="BG144" s="148">
        <f t="shared" si="10"/>
        <v>0</v>
      </c>
      <c r="BH144" s="148">
        <f t="shared" si="11"/>
        <v>0</v>
      </c>
      <c r="BI144" s="148">
        <f t="shared" si="12"/>
        <v>0</v>
      </c>
      <c r="BJ144" s="13" t="s">
        <v>149</v>
      </c>
      <c r="BK144" s="148">
        <f t="shared" si="13"/>
        <v>0</v>
      </c>
      <c r="BL144" s="13" t="s">
        <v>436</v>
      </c>
      <c r="BM144" s="147" t="s">
        <v>696</v>
      </c>
    </row>
    <row r="145" spans="2:65" s="1" customFormat="1" ht="24.2" customHeight="1">
      <c r="B145" s="134"/>
      <c r="C145" s="135" t="s">
        <v>244</v>
      </c>
      <c r="D145" s="135" t="s">
        <v>144</v>
      </c>
      <c r="E145" s="136" t="s">
        <v>697</v>
      </c>
      <c r="F145" s="137" t="s">
        <v>698</v>
      </c>
      <c r="G145" s="138" t="s">
        <v>206</v>
      </c>
      <c r="H145" s="139">
        <v>2</v>
      </c>
      <c r="I145" s="140"/>
      <c r="J145" s="140">
        <v>0</v>
      </c>
      <c r="K145" s="140">
        <f t="shared" si="1"/>
        <v>0</v>
      </c>
      <c r="L145" s="141"/>
      <c r="M145" s="25"/>
      <c r="N145" s="142" t="s">
        <v>1</v>
      </c>
      <c r="O145" s="143" t="s">
        <v>39</v>
      </c>
      <c r="P145" s="144">
        <f t="shared" si="2"/>
        <v>0</v>
      </c>
      <c r="Q145" s="144">
        <f t="shared" si="3"/>
        <v>0</v>
      </c>
      <c r="R145" s="144">
        <f t="shared" si="4"/>
        <v>0</v>
      </c>
      <c r="S145" s="145">
        <v>0.20399999999999999</v>
      </c>
      <c r="T145" s="145">
        <f t="shared" si="5"/>
        <v>0.40799999999999997</v>
      </c>
      <c r="U145" s="145">
        <v>0</v>
      </c>
      <c r="V145" s="145">
        <f t="shared" si="6"/>
        <v>0</v>
      </c>
      <c r="W145" s="145">
        <v>0</v>
      </c>
      <c r="X145" s="146">
        <f t="shared" si="7"/>
        <v>0</v>
      </c>
      <c r="AR145" s="147" t="s">
        <v>436</v>
      </c>
      <c r="AT145" s="147" t="s">
        <v>144</v>
      </c>
      <c r="AU145" s="147" t="s">
        <v>149</v>
      </c>
      <c r="AY145" s="13" t="s">
        <v>142</v>
      </c>
      <c r="BE145" s="148">
        <f t="shared" si="8"/>
        <v>0</v>
      </c>
      <c r="BF145" s="148">
        <f t="shared" si="9"/>
        <v>0</v>
      </c>
      <c r="BG145" s="148">
        <f t="shared" si="10"/>
        <v>0</v>
      </c>
      <c r="BH145" s="148">
        <f t="shared" si="11"/>
        <v>0</v>
      </c>
      <c r="BI145" s="148">
        <f t="shared" si="12"/>
        <v>0</v>
      </c>
      <c r="BJ145" s="13" t="s">
        <v>149</v>
      </c>
      <c r="BK145" s="148">
        <f t="shared" si="13"/>
        <v>0</v>
      </c>
      <c r="BL145" s="13" t="s">
        <v>436</v>
      </c>
      <c r="BM145" s="147" t="s">
        <v>699</v>
      </c>
    </row>
    <row r="146" spans="2:65" s="1" customFormat="1" ht="24.2" customHeight="1">
      <c r="B146" s="134"/>
      <c r="C146" s="135" t="s">
        <v>249</v>
      </c>
      <c r="D146" s="135" t="s">
        <v>144</v>
      </c>
      <c r="E146" s="136" t="s">
        <v>700</v>
      </c>
      <c r="F146" s="137" t="s">
        <v>701</v>
      </c>
      <c r="G146" s="138" t="s">
        <v>206</v>
      </c>
      <c r="H146" s="139">
        <v>3</v>
      </c>
      <c r="I146" s="140"/>
      <c r="J146" s="140">
        <v>0</v>
      </c>
      <c r="K146" s="140">
        <f t="shared" si="1"/>
        <v>0</v>
      </c>
      <c r="L146" s="141"/>
      <c r="M146" s="25"/>
      <c r="N146" s="142" t="s">
        <v>1</v>
      </c>
      <c r="O146" s="143" t="s">
        <v>39</v>
      </c>
      <c r="P146" s="144">
        <f t="shared" si="2"/>
        <v>0</v>
      </c>
      <c r="Q146" s="144">
        <f t="shared" si="3"/>
        <v>0</v>
      </c>
      <c r="R146" s="144">
        <f t="shared" si="4"/>
        <v>0</v>
      </c>
      <c r="S146" s="145">
        <v>1.1419999999999999</v>
      </c>
      <c r="T146" s="145">
        <f t="shared" si="5"/>
        <v>3.4259999999999997</v>
      </c>
      <c r="U146" s="145">
        <v>0</v>
      </c>
      <c r="V146" s="145">
        <f t="shared" si="6"/>
        <v>0</v>
      </c>
      <c r="W146" s="145">
        <v>0</v>
      </c>
      <c r="X146" s="146">
        <f t="shared" si="7"/>
        <v>0</v>
      </c>
      <c r="AR146" s="147" t="s">
        <v>436</v>
      </c>
      <c r="AT146" s="147" t="s">
        <v>144</v>
      </c>
      <c r="AU146" s="147" t="s">
        <v>149</v>
      </c>
      <c r="AY146" s="13" t="s">
        <v>142</v>
      </c>
      <c r="BE146" s="148">
        <f t="shared" si="8"/>
        <v>0</v>
      </c>
      <c r="BF146" s="148">
        <f t="shared" si="9"/>
        <v>0</v>
      </c>
      <c r="BG146" s="148">
        <f t="shared" si="10"/>
        <v>0</v>
      </c>
      <c r="BH146" s="148">
        <f t="shared" si="11"/>
        <v>0</v>
      </c>
      <c r="BI146" s="148">
        <f t="shared" si="12"/>
        <v>0</v>
      </c>
      <c r="BJ146" s="13" t="s">
        <v>149</v>
      </c>
      <c r="BK146" s="148">
        <f t="shared" si="13"/>
        <v>0</v>
      </c>
      <c r="BL146" s="13" t="s">
        <v>436</v>
      </c>
      <c r="BM146" s="147" t="s">
        <v>702</v>
      </c>
    </row>
    <row r="147" spans="2:65" s="1" customFormat="1" ht="24.2" customHeight="1">
      <c r="B147" s="134"/>
      <c r="C147" s="152" t="s">
        <v>8</v>
      </c>
      <c r="D147" s="152" t="s">
        <v>172</v>
      </c>
      <c r="E147" s="153" t="s">
        <v>703</v>
      </c>
      <c r="F147" s="154" t="s">
        <v>704</v>
      </c>
      <c r="G147" s="155" t="s">
        <v>206</v>
      </c>
      <c r="H147" s="156">
        <v>3</v>
      </c>
      <c r="I147" s="157">
        <v>0</v>
      </c>
      <c r="J147" s="158"/>
      <c r="K147" s="157">
        <f t="shared" si="1"/>
        <v>0</v>
      </c>
      <c r="L147" s="158"/>
      <c r="M147" s="159"/>
      <c r="N147" s="160" t="s">
        <v>1</v>
      </c>
      <c r="O147" s="143" t="s">
        <v>39</v>
      </c>
      <c r="P147" s="144">
        <f t="shared" si="2"/>
        <v>0</v>
      </c>
      <c r="Q147" s="144">
        <f t="shared" si="3"/>
        <v>0</v>
      </c>
      <c r="R147" s="144">
        <f t="shared" si="4"/>
        <v>0</v>
      </c>
      <c r="S147" s="145">
        <v>0</v>
      </c>
      <c r="T147" s="145">
        <f t="shared" si="5"/>
        <v>0</v>
      </c>
      <c r="U147" s="145">
        <v>2.9999999999999997E-4</v>
      </c>
      <c r="V147" s="145">
        <f t="shared" si="6"/>
        <v>8.9999999999999998E-4</v>
      </c>
      <c r="W147" s="145">
        <v>0</v>
      </c>
      <c r="X147" s="146">
        <f t="shared" si="7"/>
        <v>0</v>
      </c>
      <c r="AR147" s="147" t="s">
        <v>641</v>
      </c>
      <c r="AT147" s="147" t="s">
        <v>172</v>
      </c>
      <c r="AU147" s="147" t="s">
        <v>149</v>
      </c>
      <c r="AY147" s="13" t="s">
        <v>142</v>
      </c>
      <c r="BE147" s="148">
        <f t="shared" si="8"/>
        <v>0</v>
      </c>
      <c r="BF147" s="148">
        <f t="shared" si="9"/>
        <v>0</v>
      </c>
      <c r="BG147" s="148">
        <f t="shared" si="10"/>
        <v>0</v>
      </c>
      <c r="BH147" s="148">
        <f t="shared" si="11"/>
        <v>0</v>
      </c>
      <c r="BI147" s="148">
        <f t="shared" si="12"/>
        <v>0</v>
      </c>
      <c r="BJ147" s="13" t="s">
        <v>149</v>
      </c>
      <c r="BK147" s="148">
        <f t="shared" si="13"/>
        <v>0</v>
      </c>
      <c r="BL147" s="13" t="s">
        <v>641</v>
      </c>
      <c r="BM147" s="147" t="s">
        <v>705</v>
      </c>
    </row>
    <row r="148" spans="2:65" s="1" customFormat="1" ht="24.2" customHeight="1">
      <c r="B148" s="134"/>
      <c r="C148" s="152" t="s">
        <v>258</v>
      </c>
      <c r="D148" s="152" t="s">
        <v>172</v>
      </c>
      <c r="E148" s="153" t="s">
        <v>706</v>
      </c>
      <c r="F148" s="154" t="s">
        <v>707</v>
      </c>
      <c r="G148" s="155" t="s">
        <v>206</v>
      </c>
      <c r="H148" s="156">
        <v>3</v>
      </c>
      <c r="I148" s="157">
        <v>0</v>
      </c>
      <c r="J148" s="158"/>
      <c r="K148" s="157">
        <f t="shared" si="1"/>
        <v>0</v>
      </c>
      <c r="L148" s="158"/>
      <c r="M148" s="159"/>
      <c r="N148" s="160" t="s">
        <v>1</v>
      </c>
      <c r="O148" s="143" t="s">
        <v>39</v>
      </c>
      <c r="P148" s="144">
        <f t="shared" si="2"/>
        <v>0</v>
      </c>
      <c r="Q148" s="144">
        <f t="shared" si="3"/>
        <v>0</v>
      </c>
      <c r="R148" s="144">
        <f t="shared" si="4"/>
        <v>0</v>
      </c>
      <c r="S148" s="145">
        <v>0</v>
      </c>
      <c r="T148" s="145">
        <f t="shared" si="5"/>
        <v>0</v>
      </c>
      <c r="U148" s="145">
        <v>1E-4</v>
      </c>
      <c r="V148" s="145">
        <f t="shared" si="6"/>
        <v>3.0000000000000003E-4</v>
      </c>
      <c r="W148" s="145">
        <v>0</v>
      </c>
      <c r="X148" s="146">
        <f t="shared" si="7"/>
        <v>0</v>
      </c>
      <c r="AR148" s="147" t="s">
        <v>641</v>
      </c>
      <c r="AT148" s="147" t="s">
        <v>172</v>
      </c>
      <c r="AU148" s="147" t="s">
        <v>149</v>
      </c>
      <c r="AY148" s="13" t="s">
        <v>142</v>
      </c>
      <c r="BE148" s="148">
        <f t="shared" si="8"/>
        <v>0</v>
      </c>
      <c r="BF148" s="148">
        <f t="shared" si="9"/>
        <v>0</v>
      </c>
      <c r="BG148" s="148">
        <f t="shared" si="10"/>
        <v>0</v>
      </c>
      <c r="BH148" s="148">
        <f t="shared" si="11"/>
        <v>0</v>
      </c>
      <c r="BI148" s="148">
        <f t="shared" si="12"/>
        <v>0</v>
      </c>
      <c r="BJ148" s="13" t="s">
        <v>149</v>
      </c>
      <c r="BK148" s="148">
        <f t="shared" si="13"/>
        <v>0</v>
      </c>
      <c r="BL148" s="13" t="s">
        <v>641</v>
      </c>
      <c r="BM148" s="147" t="s">
        <v>708</v>
      </c>
    </row>
    <row r="149" spans="2:65" s="1" customFormat="1" ht="24.2" customHeight="1">
      <c r="B149" s="134"/>
      <c r="C149" s="135" t="s">
        <v>263</v>
      </c>
      <c r="D149" s="135" t="s">
        <v>144</v>
      </c>
      <c r="E149" s="136" t="s">
        <v>709</v>
      </c>
      <c r="F149" s="137" t="s">
        <v>710</v>
      </c>
      <c r="G149" s="138" t="s">
        <v>206</v>
      </c>
      <c r="H149" s="139">
        <v>2</v>
      </c>
      <c r="I149" s="140"/>
      <c r="J149" s="140">
        <v>0</v>
      </c>
      <c r="K149" s="140">
        <f t="shared" si="1"/>
        <v>0</v>
      </c>
      <c r="L149" s="141"/>
      <c r="M149" s="25"/>
      <c r="N149" s="142" t="s">
        <v>1</v>
      </c>
      <c r="O149" s="143" t="s">
        <v>39</v>
      </c>
      <c r="P149" s="144">
        <f t="shared" si="2"/>
        <v>0</v>
      </c>
      <c r="Q149" s="144">
        <f t="shared" si="3"/>
        <v>0</v>
      </c>
      <c r="R149" s="144">
        <f t="shared" si="4"/>
        <v>0</v>
      </c>
      <c r="S149" s="145">
        <v>1.2629999999999999</v>
      </c>
      <c r="T149" s="145">
        <f t="shared" si="5"/>
        <v>2.5259999999999998</v>
      </c>
      <c r="U149" s="145">
        <v>0</v>
      </c>
      <c r="V149" s="145">
        <f t="shared" si="6"/>
        <v>0</v>
      </c>
      <c r="W149" s="145">
        <v>0</v>
      </c>
      <c r="X149" s="146">
        <f t="shared" si="7"/>
        <v>0</v>
      </c>
      <c r="AR149" s="147" t="s">
        <v>436</v>
      </c>
      <c r="AT149" s="147" t="s">
        <v>144</v>
      </c>
      <c r="AU149" s="147" t="s">
        <v>149</v>
      </c>
      <c r="AY149" s="13" t="s">
        <v>142</v>
      </c>
      <c r="BE149" s="148">
        <f t="shared" si="8"/>
        <v>0</v>
      </c>
      <c r="BF149" s="148">
        <f t="shared" si="9"/>
        <v>0</v>
      </c>
      <c r="BG149" s="148">
        <f t="shared" si="10"/>
        <v>0</v>
      </c>
      <c r="BH149" s="148">
        <f t="shared" si="11"/>
        <v>0</v>
      </c>
      <c r="BI149" s="148">
        <f t="shared" si="12"/>
        <v>0</v>
      </c>
      <c r="BJ149" s="13" t="s">
        <v>149</v>
      </c>
      <c r="BK149" s="148">
        <f t="shared" si="13"/>
        <v>0</v>
      </c>
      <c r="BL149" s="13" t="s">
        <v>436</v>
      </c>
      <c r="BM149" s="147" t="s">
        <v>711</v>
      </c>
    </row>
    <row r="150" spans="2:65" s="1" customFormat="1" ht="24.2" customHeight="1">
      <c r="B150" s="134"/>
      <c r="C150" s="152" t="s">
        <v>268</v>
      </c>
      <c r="D150" s="152" t="s">
        <v>172</v>
      </c>
      <c r="E150" s="153" t="s">
        <v>712</v>
      </c>
      <c r="F150" s="154" t="s">
        <v>713</v>
      </c>
      <c r="G150" s="155" t="s">
        <v>206</v>
      </c>
      <c r="H150" s="156">
        <v>2</v>
      </c>
      <c r="I150" s="157">
        <v>0</v>
      </c>
      <c r="J150" s="158"/>
      <c r="K150" s="157">
        <f t="shared" si="1"/>
        <v>0</v>
      </c>
      <c r="L150" s="158"/>
      <c r="M150" s="159"/>
      <c r="N150" s="160" t="s">
        <v>1</v>
      </c>
      <c r="O150" s="143" t="s">
        <v>39</v>
      </c>
      <c r="P150" s="144">
        <f t="shared" si="2"/>
        <v>0</v>
      </c>
      <c r="Q150" s="144">
        <f t="shared" si="3"/>
        <v>0</v>
      </c>
      <c r="R150" s="144">
        <f t="shared" si="4"/>
        <v>0</v>
      </c>
      <c r="S150" s="145">
        <v>0</v>
      </c>
      <c r="T150" s="145">
        <f t="shared" si="5"/>
        <v>0</v>
      </c>
      <c r="U150" s="145">
        <v>2.9999999999999997E-4</v>
      </c>
      <c r="V150" s="145">
        <f t="shared" si="6"/>
        <v>5.9999999999999995E-4</v>
      </c>
      <c r="W150" s="145">
        <v>0</v>
      </c>
      <c r="X150" s="146">
        <f t="shared" si="7"/>
        <v>0</v>
      </c>
      <c r="AR150" s="147" t="s">
        <v>641</v>
      </c>
      <c r="AT150" s="147" t="s">
        <v>172</v>
      </c>
      <c r="AU150" s="147" t="s">
        <v>149</v>
      </c>
      <c r="AY150" s="13" t="s">
        <v>142</v>
      </c>
      <c r="BE150" s="148">
        <f t="shared" si="8"/>
        <v>0</v>
      </c>
      <c r="BF150" s="148">
        <f t="shared" si="9"/>
        <v>0</v>
      </c>
      <c r="BG150" s="148">
        <f t="shared" si="10"/>
        <v>0</v>
      </c>
      <c r="BH150" s="148">
        <f t="shared" si="11"/>
        <v>0</v>
      </c>
      <c r="BI150" s="148">
        <f t="shared" si="12"/>
        <v>0</v>
      </c>
      <c r="BJ150" s="13" t="s">
        <v>149</v>
      </c>
      <c r="BK150" s="148">
        <f t="shared" si="13"/>
        <v>0</v>
      </c>
      <c r="BL150" s="13" t="s">
        <v>641</v>
      </c>
      <c r="BM150" s="147" t="s">
        <v>714</v>
      </c>
    </row>
    <row r="151" spans="2:65" s="1" customFormat="1" ht="24.2" customHeight="1">
      <c r="B151" s="134"/>
      <c r="C151" s="152" t="s">
        <v>273</v>
      </c>
      <c r="D151" s="152" t="s">
        <v>172</v>
      </c>
      <c r="E151" s="153" t="s">
        <v>715</v>
      </c>
      <c r="F151" s="154" t="s">
        <v>716</v>
      </c>
      <c r="G151" s="155" t="s">
        <v>206</v>
      </c>
      <c r="H151" s="156">
        <v>2</v>
      </c>
      <c r="I151" s="157">
        <v>0</v>
      </c>
      <c r="J151" s="158"/>
      <c r="K151" s="157">
        <f t="shared" si="1"/>
        <v>0</v>
      </c>
      <c r="L151" s="158"/>
      <c r="M151" s="159"/>
      <c r="N151" s="160" t="s">
        <v>1</v>
      </c>
      <c r="O151" s="143" t="s">
        <v>39</v>
      </c>
      <c r="P151" s="144">
        <f t="shared" si="2"/>
        <v>0</v>
      </c>
      <c r="Q151" s="144">
        <f t="shared" si="3"/>
        <v>0</v>
      </c>
      <c r="R151" s="144">
        <f t="shared" si="4"/>
        <v>0</v>
      </c>
      <c r="S151" s="145">
        <v>0</v>
      </c>
      <c r="T151" s="145">
        <f t="shared" si="5"/>
        <v>0</v>
      </c>
      <c r="U151" s="145">
        <v>1.1E-4</v>
      </c>
      <c r="V151" s="145">
        <f t="shared" si="6"/>
        <v>2.2000000000000001E-4</v>
      </c>
      <c r="W151" s="145">
        <v>0</v>
      </c>
      <c r="X151" s="146">
        <f t="shared" si="7"/>
        <v>0</v>
      </c>
      <c r="AR151" s="147" t="s">
        <v>641</v>
      </c>
      <c r="AT151" s="147" t="s">
        <v>172</v>
      </c>
      <c r="AU151" s="147" t="s">
        <v>149</v>
      </c>
      <c r="AY151" s="13" t="s">
        <v>142</v>
      </c>
      <c r="BE151" s="148">
        <f t="shared" si="8"/>
        <v>0</v>
      </c>
      <c r="BF151" s="148">
        <f t="shared" si="9"/>
        <v>0</v>
      </c>
      <c r="BG151" s="148">
        <f t="shared" si="10"/>
        <v>0</v>
      </c>
      <c r="BH151" s="148">
        <f t="shared" si="11"/>
        <v>0</v>
      </c>
      <c r="BI151" s="148">
        <f t="shared" si="12"/>
        <v>0</v>
      </c>
      <c r="BJ151" s="13" t="s">
        <v>149</v>
      </c>
      <c r="BK151" s="148">
        <f t="shared" si="13"/>
        <v>0</v>
      </c>
      <c r="BL151" s="13" t="s">
        <v>641</v>
      </c>
      <c r="BM151" s="147" t="s">
        <v>717</v>
      </c>
    </row>
    <row r="152" spans="2:65" s="1" customFormat="1" ht="24.2" customHeight="1">
      <c r="B152" s="134"/>
      <c r="C152" s="135" t="s">
        <v>278</v>
      </c>
      <c r="D152" s="135" t="s">
        <v>144</v>
      </c>
      <c r="E152" s="136" t="s">
        <v>718</v>
      </c>
      <c r="F152" s="137" t="s">
        <v>719</v>
      </c>
      <c r="G152" s="138" t="s">
        <v>206</v>
      </c>
      <c r="H152" s="139">
        <v>40</v>
      </c>
      <c r="I152" s="140"/>
      <c r="J152" s="140">
        <v>0</v>
      </c>
      <c r="K152" s="140">
        <f t="shared" si="1"/>
        <v>0</v>
      </c>
      <c r="L152" s="141"/>
      <c r="M152" s="25"/>
      <c r="N152" s="142" t="s">
        <v>1</v>
      </c>
      <c r="O152" s="143" t="s">
        <v>39</v>
      </c>
      <c r="P152" s="144">
        <f t="shared" si="2"/>
        <v>0</v>
      </c>
      <c r="Q152" s="144">
        <f t="shared" si="3"/>
        <v>0</v>
      </c>
      <c r="R152" s="144">
        <f t="shared" si="4"/>
        <v>0</v>
      </c>
      <c r="S152" s="145">
        <v>0.32800000000000001</v>
      </c>
      <c r="T152" s="145">
        <f t="shared" si="5"/>
        <v>13.120000000000001</v>
      </c>
      <c r="U152" s="145">
        <v>0</v>
      </c>
      <c r="V152" s="145">
        <f t="shared" si="6"/>
        <v>0</v>
      </c>
      <c r="W152" s="145">
        <v>0</v>
      </c>
      <c r="X152" s="146">
        <f t="shared" si="7"/>
        <v>0</v>
      </c>
      <c r="AR152" s="147" t="s">
        <v>436</v>
      </c>
      <c r="AT152" s="147" t="s">
        <v>144</v>
      </c>
      <c r="AU152" s="147" t="s">
        <v>149</v>
      </c>
      <c r="AY152" s="13" t="s">
        <v>142</v>
      </c>
      <c r="BE152" s="148">
        <f t="shared" si="8"/>
        <v>0</v>
      </c>
      <c r="BF152" s="148">
        <f t="shared" si="9"/>
        <v>0</v>
      </c>
      <c r="BG152" s="148">
        <f t="shared" si="10"/>
        <v>0</v>
      </c>
      <c r="BH152" s="148">
        <f t="shared" si="11"/>
        <v>0</v>
      </c>
      <c r="BI152" s="148">
        <f t="shared" si="12"/>
        <v>0</v>
      </c>
      <c r="BJ152" s="13" t="s">
        <v>149</v>
      </c>
      <c r="BK152" s="148">
        <f t="shared" si="13"/>
        <v>0</v>
      </c>
      <c r="BL152" s="13" t="s">
        <v>436</v>
      </c>
      <c r="BM152" s="147" t="s">
        <v>720</v>
      </c>
    </row>
    <row r="153" spans="2:65" s="1" customFormat="1" ht="24.2" customHeight="1">
      <c r="B153" s="134"/>
      <c r="C153" s="152" t="s">
        <v>282</v>
      </c>
      <c r="D153" s="152" t="s">
        <v>172</v>
      </c>
      <c r="E153" s="153" t="s">
        <v>721</v>
      </c>
      <c r="F153" s="154" t="s">
        <v>722</v>
      </c>
      <c r="G153" s="155" t="s">
        <v>206</v>
      </c>
      <c r="H153" s="156">
        <v>40</v>
      </c>
      <c r="I153" s="157">
        <v>0</v>
      </c>
      <c r="J153" s="158"/>
      <c r="K153" s="157">
        <f t="shared" si="1"/>
        <v>0</v>
      </c>
      <c r="L153" s="158"/>
      <c r="M153" s="159"/>
      <c r="N153" s="160" t="s">
        <v>1</v>
      </c>
      <c r="O153" s="143" t="s">
        <v>39</v>
      </c>
      <c r="P153" s="144">
        <f t="shared" si="2"/>
        <v>0</v>
      </c>
      <c r="Q153" s="144">
        <f t="shared" si="3"/>
        <v>0</v>
      </c>
      <c r="R153" s="144">
        <f t="shared" si="4"/>
        <v>0</v>
      </c>
      <c r="S153" s="145">
        <v>0</v>
      </c>
      <c r="T153" s="145">
        <f t="shared" si="5"/>
        <v>0</v>
      </c>
      <c r="U153" s="145">
        <v>2.2000000000000001E-4</v>
      </c>
      <c r="V153" s="145">
        <f t="shared" si="6"/>
        <v>8.8000000000000005E-3</v>
      </c>
      <c r="W153" s="145">
        <v>0</v>
      </c>
      <c r="X153" s="146">
        <f t="shared" si="7"/>
        <v>0</v>
      </c>
      <c r="AR153" s="147" t="s">
        <v>641</v>
      </c>
      <c r="AT153" s="147" t="s">
        <v>172</v>
      </c>
      <c r="AU153" s="147" t="s">
        <v>149</v>
      </c>
      <c r="AY153" s="13" t="s">
        <v>142</v>
      </c>
      <c r="BE153" s="148">
        <f t="shared" si="8"/>
        <v>0</v>
      </c>
      <c r="BF153" s="148">
        <f t="shared" si="9"/>
        <v>0</v>
      </c>
      <c r="BG153" s="148">
        <f t="shared" si="10"/>
        <v>0</v>
      </c>
      <c r="BH153" s="148">
        <f t="shared" si="11"/>
        <v>0</v>
      </c>
      <c r="BI153" s="148">
        <f t="shared" si="12"/>
        <v>0</v>
      </c>
      <c r="BJ153" s="13" t="s">
        <v>149</v>
      </c>
      <c r="BK153" s="148">
        <f t="shared" si="13"/>
        <v>0</v>
      </c>
      <c r="BL153" s="13" t="s">
        <v>641</v>
      </c>
      <c r="BM153" s="147" t="s">
        <v>723</v>
      </c>
    </row>
    <row r="154" spans="2:65" s="1" customFormat="1" ht="24.2" customHeight="1">
      <c r="B154" s="134"/>
      <c r="C154" s="135" t="s">
        <v>286</v>
      </c>
      <c r="D154" s="135" t="s">
        <v>144</v>
      </c>
      <c r="E154" s="136" t="s">
        <v>724</v>
      </c>
      <c r="F154" s="137" t="s">
        <v>725</v>
      </c>
      <c r="G154" s="138" t="s">
        <v>206</v>
      </c>
      <c r="H154" s="139">
        <v>4</v>
      </c>
      <c r="I154" s="140"/>
      <c r="J154" s="140">
        <v>0</v>
      </c>
      <c r="K154" s="140">
        <f t="shared" si="1"/>
        <v>0</v>
      </c>
      <c r="L154" s="141"/>
      <c r="M154" s="25"/>
      <c r="N154" s="142" t="s">
        <v>1</v>
      </c>
      <c r="O154" s="143" t="s">
        <v>39</v>
      </c>
      <c r="P154" s="144">
        <f t="shared" si="2"/>
        <v>0</v>
      </c>
      <c r="Q154" s="144">
        <f t="shared" si="3"/>
        <v>0</v>
      </c>
      <c r="R154" s="144">
        <f t="shared" si="4"/>
        <v>0</v>
      </c>
      <c r="S154" s="145">
        <v>0.39700000000000002</v>
      </c>
      <c r="T154" s="145">
        <f t="shared" si="5"/>
        <v>1.5880000000000001</v>
      </c>
      <c r="U154" s="145">
        <v>0</v>
      </c>
      <c r="V154" s="145">
        <f t="shared" si="6"/>
        <v>0</v>
      </c>
      <c r="W154" s="145">
        <v>0</v>
      </c>
      <c r="X154" s="146">
        <f t="shared" si="7"/>
        <v>0</v>
      </c>
      <c r="AR154" s="147" t="s">
        <v>436</v>
      </c>
      <c r="AT154" s="147" t="s">
        <v>144</v>
      </c>
      <c r="AU154" s="147" t="s">
        <v>149</v>
      </c>
      <c r="AY154" s="13" t="s">
        <v>142</v>
      </c>
      <c r="BE154" s="148">
        <f t="shared" si="8"/>
        <v>0</v>
      </c>
      <c r="BF154" s="148">
        <f t="shared" si="9"/>
        <v>0</v>
      </c>
      <c r="BG154" s="148">
        <f t="shared" si="10"/>
        <v>0</v>
      </c>
      <c r="BH154" s="148">
        <f t="shared" si="11"/>
        <v>0</v>
      </c>
      <c r="BI154" s="148">
        <f t="shared" si="12"/>
        <v>0</v>
      </c>
      <c r="BJ154" s="13" t="s">
        <v>149</v>
      </c>
      <c r="BK154" s="148">
        <f t="shared" si="13"/>
        <v>0</v>
      </c>
      <c r="BL154" s="13" t="s">
        <v>436</v>
      </c>
      <c r="BM154" s="147" t="s">
        <v>726</v>
      </c>
    </row>
    <row r="155" spans="2:65" s="1" customFormat="1" ht="24.2" customHeight="1">
      <c r="B155" s="134"/>
      <c r="C155" s="152" t="s">
        <v>291</v>
      </c>
      <c r="D155" s="152" t="s">
        <v>172</v>
      </c>
      <c r="E155" s="153" t="s">
        <v>727</v>
      </c>
      <c r="F155" s="154" t="s">
        <v>728</v>
      </c>
      <c r="G155" s="155" t="s">
        <v>206</v>
      </c>
      <c r="H155" s="156">
        <v>4</v>
      </c>
      <c r="I155" s="157">
        <v>0</v>
      </c>
      <c r="J155" s="158"/>
      <c r="K155" s="157">
        <f t="shared" si="1"/>
        <v>0</v>
      </c>
      <c r="L155" s="158"/>
      <c r="M155" s="159"/>
      <c r="N155" s="160" t="s">
        <v>1</v>
      </c>
      <c r="O155" s="143" t="s">
        <v>39</v>
      </c>
      <c r="P155" s="144">
        <f t="shared" si="2"/>
        <v>0</v>
      </c>
      <c r="Q155" s="144">
        <f t="shared" si="3"/>
        <v>0</v>
      </c>
      <c r="R155" s="144">
        <f t="shared" si="4"/>
        <v>0</v>
      </c>
      <c r="S155" s="145">
        <v>0</v>
      </c>
      <c r="T155" s="145">
        <f t="shared" si="5"/>
        <v>0</v>
      </c>
      <c r="U155" s="145">
        <v>2.9E-4</v>
      </c>
      <c r="V155" s="145">
        <f t="shared" si="6"/>
        <v>1.16E-3</v>
      </c>
      <c r="W155" s="145">
        <v>0</v>
      </c>
      <c r="X155" s="146">
        <f t="shared" si="7"/>
        <v>0</v>
      </c>
      <c r="AR155" s="147" t="s">
        <v>641</v>
      </c>
      <c r="AT155" s="147" t="s">
        <v>172</v>
      </c>
      <c r="AU155" s="147" t="s">
        <v>149</v>
      </c>
      <c r="AY155" s="13" t="s">
        <v>142</v>
      </c>
      <c r="BE155" s="148">
        <f t="shared" si="8"/>
        <v>0</v>
      </c>
      <c r="BF155" s="148">
        <f t="shared" si="9"/>
        <v>0</v>
      </c>
      <c r="BG155" s="148">
        <f t="shared" si="10"/>
        <v>0</v>
      </c>
      <c r="BH155" s="148">
        <f t="shared" si="11"/>
        <v>0</v>
      </c>
      <c r="BI155" s="148">
        <f t="shared" si="12"/>
        <v>0</v>
      </c>
      <c r="BJ155" s="13" t="s">
        <v>149</v>
      </c>
      <c r="BK155" s="148">
        <f t="shared" si="13"/>
        <v>0</v>
      </c>
      <c r="BL155" s="13" t="s">
        <v>641</v>
      </c>
      <c r="BM155" s="147" t="s">
        <v>729</v>
      </c>
    </row>
    <row r="156" spans="2:65" s="1" customFormat="1" ht="24.2" customHeight="1">
      <c r="B156" s="134"/>
      <c r="C156" s="135" t="s">
        <v>296</v>
      </c>
      <c r="D156" s="135" t="s">
        <v>144</v>
      </c>
      <c r="E156" s="136" t="s">
        <v>730</v>
      </c>
      <c r="F156" s="137" t="s">
        <v>731</v>
      </c>
      <c r="G156" s="138" t="s">
        <v>206</v>
      </c>
      <c r="H156" s="139">
        <v>5</v>
      </c>
      <c r="I156" s="140"/>
      <c r="J156" s="140">
        <v>0</v>
      </c>
      <c r="K156" s="140">
        <f t="shared" si="1"/>
        <v>0</v>
      </c>
      <c r="L156" s="141"/>
      <c r="M156" s="25"/>
      <c r="N156" s="142" t="s">
        <v>1</v>
      </c>
      <c r="O156" s="143" t="s">
        <v>39</v>
      </c>
      <c r="P156" s="144">
        <f t="shared" si="2"/>
        <v>0</v>
      </c>
      <c r="Q156" s="144">
        <f t="shared" si="3"/>
        <v>0</v>
      </c>
      <c r="R156" s="144">
        <f t="shared" si="4"/>
        <v>0</v>
      </c>
      <c r="S156" s="145">
        <v>0.29699999999999999</v>
      </c>
      <c r="T156" s="145">
        <f t="shared" si="5"/>
        <v>1.4849999999999999</v>
      </c>
      <c r="U156" s="145">
        <v>0</v>
      </c>
      <c r="V156" s="145">
        <f t="shared" si="6"/>
        <v>0</v>
      </c>
      <c r="W156" s="145">
        <v>0</v>
      </c>
      <c r="X156" s="146">
        <f t="shared" si="7"/>
        <v>0</v>
      </c>
      <c r="AR156" s="147" t="s">
        <v>436</v>
      </c>
      <c r="AT156" s="147" t="s">
        <v>144</v>
      </c>
      <c r="AU156" s="147" t="s">
        <v>149</v>
      </c>
      <c r="AY156" s="13" t="s">
        <v>142</v>
      </c>
      <c r="BE156" s="148">
        <f t="shared" si="8"/>
        <v>0</v>
      </c>
      <c r="BF156" s="148">
        <f t="shared" si="9"/>
        <v>0</v>
      </c>
      <c r="BG156" s="148">
        <f t="shared" si="10"/>
        <v>0</v>
      </c>
      <c r="BH156" s="148">
        <f t="shared" si="11"/>
        <v>0</v>
      </c>
      <c r="BI156" s="148">
        <f t="shared" si="12"/>
        <v>0</v>
      </c>
      <c r="BJ156" s="13" t="s">
        <v>149</v>
      </c>
      <c r="BK156" s="148">
        <f t="shared" si="13"/>
        <v>0</v>
      </c>
      <c r="BL156" s="13" t="s">
        <v>436</v>
      </c>
      <c r="BM156" s="147" t="s">
        <v>732</v>
      </c>
    </row>
    <row r="157" spans="2:65" s="1" customFormat="1" ht="24.2" customHeight="1">
      <c r="B157" s="134"/>
      <c r="C157" s="152" t="s">
        <v>301</v>
      </c>
      <c r="D157" s="152" t="s">
        <v>172</v>
      </c>
      <c r="E157" s="153" t="s">
        <v>733</v>
      </c>
      <c r="F157" s="154" t="s">
        <v>734</v>
      </c>
      <c r="G157" s="155" t="s">
        <v>206</v>
      </c>
      <c r="H157" s="156">
        <v>5</v>
      </c>
      <c r="I157" s="157">
        <v>0</v>
      </c>
      <c r="J157" s="158"/>
      <c r="K157" s="157">
        <f t="shared" si="1"/>
        <v>0</v>
      </c>
      <c r="L157" s="158"/>
      <c r="M157" s="159"/>
      <c r="N157" s="160" t="s">
        <v>1</v>
      </c>
      <c r="O157" s="143" t="s">
        <v>39</v>
      </c>
      <c r="P157" s="144">
        <f t="shared" si="2"/>
        <v>0</v>
      </c>
      <c r="Q157" s="144">
        <f t="shared" si="3"/>
        <v>0</v>
      </c>
      <c r="R157" s="144">
        <f t="shared" si="4"/>
        <v>0</v>
      </c>
      <c r="S157" s="145">
        <v>0</v>
      </c>
      <c r="T157" s="145">
        <f t="shared" si="5"/>
        <v>0</v>
      </c>
      <c r="U157" s="145">
        <v>1.2999999999999999E-4</v>
      </c>
      <c r="V157" s="145">
        <f t="shared" si="6"/>
        <v>6.4999999999999997E-4</v>
      </c>
      <c r="W157" s="145">
        <v>0</v>
      </c>
      <c r="X157" s="146">
        <f t="shared" si="7"/>
        <v>0</v>
      </c>
      <c r="AR157" s="147" t="s">
        <v>641</v>
      </c>
      <c r="AT157" s="147" t="s">
        <v>172</v>
      </c>
      <c r="AU157" s="147" t="s">
        <v>149</v>
      </c>
      <c r="AY157" s="13" t="s">
        <v>142</v>
      </c>
      <c r="BE157" s="148">
        <f t="shared" si="8"/>
        <v>0</v>
      </c>
      <c r="BF157" s="148">
        <f t="shared" si="9"/>
        <v>0</v>
      </c>
      <c r="BG157" s="148">
        <f t="shared" si="10"/>
        <v>0</v>
      </c>
      <c r="BH157" s="148">
        <f t="shared" si="11"/>
        <v>0</v>
      </c>
      <c r="BI157" s="148">
        <f t="shared" si="12"/>
        <v>0</v>
      </c>
      <c r="BJ157" s="13" t="s">
        <v>149</v>
      </c>
      <c r="BK157" s="148">
        <f t="shared" si="13"/>
        <v>0</v>
      </c>
      <c r="BL157" s="13" t="s">
        <v>641</v>
      </c>
      <c r="BM157" s="147" t="s">
        <v>735</v>
      </c>
    </row>
    <row r="158" spans="2:65" s="1" customFormat="1" ht="24.2" customHeight="1">
      <c r="B158" s="134"/>
      <c r="C158" s="135" t="s">
        <v>305</v>
      </c>
      <c r="D158" s="135" t="s">
        <v>144</v>
      </c>
      <c r="E158" s="136" t="s">
        <v>736</v>
      </c>
      <c r="F158" s="137" t="s">
        <v>737</v>
      </c>
      <c r="G158" s="138" t="s">
        <v>206</v>
      </c>
      <c r="H158" s="139">
        <v>4</v>
      </c>
      <c r="I158" s="140"/>
      <c r="J158" s="140">
        <v>0</v>
      </c>
      <c r="K158" s="140">
        <f t="shared" si="1"/>
        <v>0</v>
      </c>
      <c r="L158" s="141"/>
      <c r="M158" s="25"/>
      <c r="N158" s="142" t="s">
        <v>1</v>
      </c>
      <c r="O158" s="143" t="s">
        <v>39</v>
      </c>
      <c r="P158" s="144">
        <f t="shared" si="2"/>
        <v>0</v>
      </c>
      <c r="Q158" s="144">
        <f t="shared" si="3"/>
        <v>0</v>
      </c>
      <c r="R158" s="144">
        <f t="shared" si="4"/>
        <v>0</v>
      </c>
      <c r="S158" s="145">
        <v>0.32</v>
      </c>
      <c r="T158" s="145">
        <f t="shared" si="5"/>
        <v>1.28</v>
      </c>
      <c r="U158" s="145">
        <v>0</v>
      </c>
      <c r="V158" s="145">
        <f t="shared" si="6"/>
        <v>0</v>
      </c>
      <c r="W158" s="145">
        <v>0</v>
      </c>
      <c r="X158" s="146">
        <f t="shared" si="7"/>
        <v>0</v>
      </c>
      <c r="AR158" s="147" t="s">
        <v>436</v>
      </c>
      <c r="AT158" s="147" t="s">
        <v>144</v>
      </c>
      <c r="AU158" s="147" t="s">
        <v>149</v>
      </c>
      <c r="AY158" s="13" t="s">
        <v>142</v>
      </c>
      <c r="BE158" s="148">
        <f t="shared" si="8"/>
        <v>0</v>
      </c>
      <c r="BF158" s="148">
        <f t="shared" si="9"/>
        <v>0</v>
      </c>
      <c r="BG158" s="148">
        <f t="shared" si="10"/>
        <v>0</v>
      </c>
      <c r="BH158" s="148">
        <f t="shared" si="11"/>
        <v>0</v>
      </c>
      <c r="BI158" s="148">
        <f t="shared" si="12"/>
        <v>0</v>
      </c>
      <c r="BJ158" s="13" t="s">
        <v>149</v>
      </c>
      <c r="BK158" s="148">
        <f t="shared" si="13"/>
        <v>0</v>
      </c>
      <c r="BL158" s="13" t="s">
        <v>436</v>
      </c>
      <c r="BM158" s="147" t="s">
        <v>738</v>
      </c>
    </row>
    <row r="159" spans="2:65" s="1" customFormat="1" ht="21.75" customHeight="1">
      <c r="B159" s="134"/>
      <c r="C159" s="152" t="s">
        <v>309</v>
      </c>
      <c r="D159" s="152" t="s">
        <v>172</v>
      </c>
      <c r="E159" s="153" t="s">
        <v>739</v>
      </c>
      <c r="F159" s="154" t="s">
        <v>740</v>
      </c>
      <c r="G159" s="155" t="s">
        <v>206</v>
      </c>
      <c r="H159" s="156">
        <v>4</v>
      </c>
      <c r="I159" s="157">
        <v>0</v>
      </c>
      <c r="J159" s="158"/>
      <c r="K159" s="157">
        <f t="shared" si="1"/>
        <v>0</v>
      </c>
      <c r="L159" s="158"/>
      <c r="M159" s="159"/>
      <c r="N159" s="160" t="s">
        <v>1</v>
      </c>
      <c r="O159" s="143" t="s">
        <v>39</v>
      </c>
      <c r="P159" s="144">
        <f t="shared" si="2"/>
        <v>0</v>
      </c>
      <c r="Q159" s="144">
        <f t="shared" si="3"/>
        <v>0</v>
      </c>
      <c r="R159" s="144">
        <f t="shared" si="4"/>
        <v>0</v>
      </c>
      <c r="S159" s="145">
        <v>0</v>
      </c>
      <c r="T159" s="145">
        <f t="shared" si="5"/>
        <v>0</v>
      </c>
      <c r="U159" s="145">
        <v>1.3999999999999999E-4</v>
      </c>
      <c r="V159" s="145">
        <f t="shared" si="6"/>
        <v>5.5999999999999995E-4</v>
      </c>
      <c r="W159" s="145">
        <v>0</v>
      </c>
      <c r="X159" s="146">
        <f t="shared" si="7"/>
        <v>0</v>
      </c>
      <c r="AR159" s="147" t="s">
        <v>641</v>
      </c>
      <c r="AT159" s="147" t="s">
        <v>172</v>
      </c>
      <c r="AU159" s="147" t="s">
        <v>149</v>
      </c>
      <c r="AY159" s="13" t="s">
        <v>142</v>
      </c>
      <c r="BE159" s="148">
        <f t="shared" si="8"/>
        <v>0</v>
      </c>
      <c r="BF159" s="148">
        <f t="shared" si="9"/>
        <v>0</v>
      </c>
      <c r="BG159" s="148">
        <f t="shared" si="10"/>
        <v>0</v>
      </c>
      <c r="BH159" s="148">
        <f t="shared" si="11"/>
        <v>0</v>
      </c>
      <c r="BI159" s="148">
        <f t="shared" si="12"/>
        <v>0</v>
      </c>
      <c r="BJ159" s="13" t="s">
        <v>149</v>
      </c>
      <c r="BK159" s="148">
        <f t="shared" si="13"/>
        <v>0</v>
      </c>
      <c r="BL159" s="13" t="s">
        <v>641</v>
      </c>
      <c r="BM159" s="147" t="s">
        <v>741</v>
      </c>
    </row>
    <row r="160" spans="2:65" s="1" customFormat="1" ht="24.2" customHeight="1">
      <c r="B160" s="134"/>
      <c r="C160" s="135" t="s">
        <v>314</v>
      </c>
      <c r="D160" s="135" t="s">
        <v>144</v>
      </c>
      <c r="E160" s="136" t="s">
        <v>742</v>
      </c>
      <c r="F160" s="137" t="s">
        <v>743</v>
      </c>
      <c r="G160" s="138" t="s">
        <v>206</v>
      </c>
      <c r="H160" s="139">
        <v>9</v>
      </c>
      <c r="I160" s="140"/>
      <c r="J160" s="140">
        <v>0</v>
      </c>
      <c r="K160" s="140">
        <f t="shared" si="1"/>
        <v>0</v>
      </c>
      <c r="L160" s="141"/>
      <c r="M160" s="25"/>
      <c r="N160" s="142" t="s">
        <v>1</v>
      </c>
      <c r="O160" s="143" t="s">
        <v>39</v>
      </c>
      <c r="P160" s="144">
        <f t="shared" si="2"/>
        <v>0</v>
      </c>
      <c r="Q160" s="144">
        <f t="shared" si="3"/>
        <v>0</v>
      </c>
      <c r="R160" s="144">
        <f t="shared" si="4"/>
        <v>0</v>
      </c>
      <c r="S160" s="145">
        <v>0.182</v>
      </c>
      <c r="T160" s="145">
        <f t="shared" si="5"/>
        <v>1.6379999999999999</v>
      </c>
      <c r="U160" s="145">
        <v>0</v>
      </c>
      <c r="V160" s="145">
        <f t="shared" si="6"/>
        <v>0</v>
      </c>
      <c r="W160" s="145">
        <v>0</v>
      </c>
      <c r="X160" s="146">
        <f t="shared" si="7"/>
        <v>0</v>
      </c>
      <c r="AR160" s="147" t="s">
        <v>436</v>
      </c>
      <c r="AT160" s="147" t="s">
        <v>144</v>
      </c>
      <c r="AU160" s="147" t="s">
        <v>149</v>
      </c>
      <c r="AY160" s="13" t="s">
        <v>142</v>
      </c>
      <c r="BE160" s="148">
        <f t="shared" si="8"/>
        <v>0</v>
      </c>
      <c r="BF160" s="148">
        <f t="shared" si="9"/>
        <v>0</v>
      </c>
      <c r="BG160" s="148">
        <f t="shared" si="10"/>
        <v>0</v>
      </c>
      <c r="BH160" s="148">
        <f t="shared" si="11"/>
        <v>0</v>
      </c>
      <c r="BI160" s="148">
        <f t="shared" si="12"/>
        <v>0</v>
      </c>
      <c r="BJ160" s="13" t="s">
        <v>149</v>
      </c>
      <c r="BK160" s="148">
        <f t="shared" si="13"/>
        <v>0</v>
      </c>
      <c r="BL160" s="13" t="s">
        <v>436</v>
      </c>
      <c r="BM160" s="147" t="s">
        <v>744</v>
      </c>
    </row>
    <row r="161" spans="2:65" s="1" customFormat="1" ht="21.75" customHeight="1">
      <c r="B161" s="134"/>
      <c r="C161" s="152" t="s">
        <v>320</v>
      </c>
      <c r="D161" s="152" t="s">
        <v>172</v>
      </c>
      <c r="E161" s="153" t="s">
        <v>745</v>
      </c>
      <c r="F161" s="154" t="s">
        <v>746</v>
      </c>
      <c r="G161" s="155" t="s">
        <v>206</v>
      </c>
      <c r="H161" s="156">
        <v>9</v>
      </c>
      <c r="I161" s="157">
        <v>0</v>
      </c>
      <c r="J161" s="158"/>
      <c r="K161" s="157">
        <f t="shared" si="1"/>
        <v>0</v>
      </c>
      <c r="L161" s="158"/>
      <c r="M161" s="159"/>
      <c r="N161" s="160" t="s">
        <v>1</v>
      </c>
      <c r="O161" s="143" t="s">
        <v>39</v>
      </c>
      <c r="P161" s="144">
        <f t="shared" si="2"/>
        <v>0</v>
      </c>
      <c r="Q161" s="144">
        <f t="shared" si="3"/>
        <v>0</v>
      </c>
      <c r="R161" s="144">
        <f t="shared" si="4"/>
        <v>0</v>
      </c>
      <c r="S161" s="145">
        <v>0</v>
      </c>
      <c r="T161" s="145">
        <f t="shared" si="5"/>
        <v>0</v>
      </c>
      <c r="U161" s="145">
        <v>6.9999999999999994E-5</v>
      </c>
      <c r="V161" s="145">
        <f t="shared" si="6"/>
        <v>6.2999999999999992E-4</v>
      </c>
      <c r="W161" s="145">
        <v>0</v>
      </c>
      <c r="X161" s="146">
        <f t="shared" si="7"/>
        <v>0</v>
      </c>
      <c r="AR161" s="147" t="s">
        <v>641</v>
      </c>
      <c r="AT161" s="147" t="s">
        <v>172</v>
      </c>
      <c r="AU161" s="147" t="s">
        <v>149</v>
      </c>
      <c r="AY161" s="13" t="s">
        <v>142</v>
      </c>
      <c r="BE161" s="148">
        <f t="shared" si="8"/>
        <v>0</v>
      </c>
      <c r="BF161" s="148">
        <f t="shared" si="9"/>
        <v>0</v>
      </c>
      <c r="BG161" s="148">
        <f t="shared" si="10"/>
        <v>0</v>
      </c>
      <c r="BH161" s="148">
        <f t="shared" si="11"/>
        <v>0</v>
      </c>
      <c r="BI161" s="148">
        <f t="shared" si="12"/>
        <v>0</v>
      </c>
      <c r="BJ161" s="13" t="s">
        <v>149</v>
      </c>
      <c r="BK161" s="148">
        <f t="shared" si="13"/>
        <v>0</v>
      </c>
      <c r="BL161" s="13" t="s">
        <v>641</v>
      </c>
      <c r="BM161" s="147" t="s">
        <v>747</v>
      </c>
    </row>
    <row r="162" spans="2:65" s="1" customFormat="1" ht="16.5" customHeight="1">
      <c r="B162" s="134"/>
      <c r="C162" s="152" t="s">
        <v>325</v>
      </c>
      <c r="D162" s="152" t="s">
        <v>172</v>
      </c>
      <c r="E162" s="153" t="s">
        <v>748</v>
      </c>
      <c r="F162" s="154" t="s">
        <v>749</v>
      </c>
      <c r="G162" s="155" t="s">
        <v>206</v>
      </c>
      <c r="H162" s="156">
        <v>9</v>
      </c>
      <c r="I162" s="157">
        <v>0</v>
      </c>
      <c r="J162" s="158"/>
      <c r="K162" s="157">
        <f t="shared" si="1"/>
        <v>0</v>
      </c>
      <c r="L162" s="158"/>
      <c r="M162" s="159"/>
      <c r="N162" s="160" t="s">
        <v>1</v>
      </c>
      <c r="O162" s="143" t="s">
        <v>39</v>
      </c>
      <c r="P162" s="144">
        <f t="shared" si="2"/>
        <v>0</v>
      </c>
      <c r="Q162" s="144">
        <f t="shared" si="3"/>
        <v>0</v>
      </c>
      <c r="R162" s="144">
        <f t="shared" si="4"/>
        <v>0</v>
      </c>
      <c r="S162" s="145">
        <v>0</v>
      </c>
      <c r="T162" s="145">
        <f t="shared" si="5"/>
        <v>0</v>
      </c>
      <c r="U162" s="145">
        <v>3.0000000000000001E-5</v>
      </c>
      <c r="V162" s="145">
        <f t="shared" si="6"/>
        <v>2.7E-4</v>
      </c>
      <c r="W162" s="145">
        <v>0</v>
      </c>
      <c r="X162" s="146">
        <f t="shared" si="7"/>
        <v>0</v>
      </c>
      <c r="AR162" s="147" t="s">
        <v>641</v>
      </c>
      <c r="AT162" s="147" t="s">
        <v>172</v>
      </c>
      <c r="AU162" s="147" t="s">
        <v>149</v>
      </c>
      <c r="AY162" s="13" t="s">
        <v>142</v>
      </c>
      <c r="BE162" s="148">
        <f t="shared" si="8"/>
        <v>0</v>
      </c>
      <c r="BF162" s="148">
        <f t="shared" si="9"/>
        <v>0</v>
      </c>
      <c r="BG162" s="148">
        <f t="shared" si="10"/>
        <v>0</v>
      </c>
      <c r="BH162" s="148">
        <f t="shared" si="11"/>
        <v>0</v>
      </c>
      <c r="BI162" s="148">
        <f t="shared" si="12"/>
        <v>0</v>
      </c>
      <c r="BJ162" s="13" t="s">
        <v>149</v>
      </c>
      <c r="BK162" s="148">
        <f t="shared" si="13"/>
        <v>0</v>
      </c>
      <c r="BL162" s="13" t="s">
        <v>641</v>
      </c>
      <c r="BM162" s="147" t="s">
        <v>750</v>
      </c>
    </row>
    <row r="163" spans="2:65" s="1" customFormat="1" ht="24.2" customHeight="1">
      <c r="B163" s="134"/>
      <c r="C163" s="135" t="s">
        <v>329</v>
      </c>
      <c r="D163" s="135" t="s">
        <v>144</v>
      </c>
      <c r="E163" s="136" t="s">
        <v>751</v>
      </c>
      <c r="F163" s="137" t="s">
        <v>752</v>
      </c>
      <c r="G163" s="138" t="s">
        <v>206</v>
      </c>
      <c r="H163" s="139">
        <v>2</v>
      </c>
      <c r="I163" s="140"/>
      <c r="J163" s="140">
        <v>0</v>
      </c>
      <c r="K163" s="140">
        <f t="shared" si="1"/>
        <v>0</v>
      </c>
      <c r="L163" s="141"/>
      <c r="M163" s="25"/>
      <c r="N163" s="142" t="s">
        <v>1</v>
      </c>
      <c r="O163" s="143" t="s">
        <v>39</v>
      </c>
      <c r="P163" s="144">
        <f t="shared" si="2"/>
        <v>0</v>
      </c>
      <c r="Q163" s="144">
        <f t="shared" si="3"/>
        <v>0</v>
      </c>
      <c r="R163" s="144">
        <f t="shared" si="4"/>
        <v>0</v>
      </c>
      <c r="S163" s="145">
        <v>0.159</v>
      </c>
      <c r="T163" s="145">
        <f t="shared" si="5"/>
        <v>0.318</v>
      </c>
      <c r="U163" s="145">
        <v>0</v>
      </c>
      <c r="V163" s="145">
        <f t="shared" si="6"/>
        <v>0</v>
      </c>
      <c r="W163" s="145">
        <v>0</v>
      </c>
      <c r="X163" s="146">
        <f t="shared" si="7"/>
        <v>0</v>
      </c>
      <c r="AR163" s="147" t="s">
        <v>436</v>
      </c>
      <c r="AT163" s="147" t="s">
        <v>144</v>
      </c>
      <c r="AU163" s="147" t="s">
        <v>149</v>
      </c>
      <c r="AY163" s="13" t="s">
        <v>142</v>
      </c>
      <c r="BE163" s="148">
        <f t="shared" si="8"/>
        <v>0</v>
      </c>
      <c r="BF163" s="148">
        <f t="shared" si="9"/>
        <v>0</v>
      </c>
      <c r="BG163" s="148">
        <f t="shared" si="10"/>
        <v>0</v>
      </c>
      <c r="BH163" s="148">
        <f t="shared" si="11"/>
        <v>0</v>
      </c>
      <c r="BI163" s="148">
        <f t="shared" si="12"/>
        <v>0</v>
      </c>
      <c r="BJ163" s="13" t="s">
        <v>149</v>
      </c>
      <c r="BK163" s="148">
        <f t="shared" si="13"/>
        <v>0</v>
      </c>
      <c r="BL163" s="13" t="s">
        <v>436</v>
      </c>
      <c r="BM163" s="147" t="s">
        <v>753</v>
      </c>
    </row>
    <row r="164" spans="2:65" s="1" customFormat="1" ht="24.2" customHeight="1">
      <c r="B164" s="134"/>
      <c r="C164" s="152" t="s">
        <v>334</v>
      </c>
      <c r="D164" s="152" t="s">
        <v>172</v>
      </c>
      <c r="E164" s="153" t="s">
        <v>754</v>
      </c>
      <c r="F164" s="154" t="s">
        <v>755</v>
      </c>
      <c r="G164" s="155" t="s">
        <v>206</v>
      </c>
      <c r="H164" s="156">
        <v>2</v>
      </c>
      <c r="I164" s="157">
        <v>0</v>
      </c>
      <c r="J164" s="158"/>
      <c r="K164" s="157">
        <f t="shared" si="1"/>
        <v>0</v>
      </c>
      <c r="L164" s="158"/>
      <c r="M164" s="159"/>
      <c r="N164" s="160" t="s">
        <v>1</v>
      </c>
      <c r="O164" s="143" t="s">
        <v>39</v>
      </c>
      <c r="P164" s="144">
        <f t="shared" si="2"/>
        <v>0</v>
      </c>
      <c r="Q164" s="144">
        <f t="shared" si="3"/>
        <v>0</v>
      </c>
      <c r="R164" s="144">
        <f t="shared" si="4"/>
        <v>0</v>
      </c>
      <c r="S164" s="145">
        <v>0</v>
      </c>
      <c r="T164" s="145">
        <f t="shared" si="5"/>
        <v>0</v>
      </c>
      <c r="U164" s="145">
        <v>6.9999999999999994E-5</v>
      </c>
      <c r="V164" s="145">
        <f t="shared" si="6"/>
        <v>1.3999999999999999E-4</v>
      </c>
      <c r="W164" s="145">
        <v>0</v>
      </c>
      <c r="X164" s="146">
        <f t="shared" si="7"/>
        <v>0</v>
      </c>
      <c r="AR164" s="147" t="s">
        <v>641</v>
      </c>
      <c r="AT164" s="147" t="s">
        <v>172</v>
      </c>
      <c r="AU164" s="147" t="s">
        <v>149</v>
      </c>
      <c r="AY164" s="13" t="s">
        <v>142</v>
      </c>
      <c r="BE164" s="148">
        <f t="shared" si="8"/>
        <v>0</v>
      </c>
      <c r="BF164" s="148">
        <f t="shared" si="9"/>
        <v>0</v>
      </c>
      <c r="BG164" s="148">
        <f t="shared" si="10"/>
        <v>0</v>
      </c>
      <c r="BH164" s="148">
        <f t="shared" si="11"/>
        <v>0</v>
      </c>
      <c r="BI164" s="148">
        <f t="shared" si="12"/>
        <v>0</v>
      </c>
      <c r="BJ164" s="13" t="s">
        <v>149</v>
      </c>
      <c r="BK164" s="148">
        <f t="shared" si="13"/>
        <v>0</v>
      </c>
      <c r="BL164" s="13" t="s">
        <v>641</v>
      </c>
      <c r="BM164" s="147" t="s">
        <v>756</v>
      </c>
    </row>
    <row r="165" spans="2:65" s="1" customFormat="1" ht="16.5" customHeight="1">
      <c r="B165" s="134"/>
      <c r="C165" s="152" t="s">
        <v>339</v>
      </c>
      <c r="D165" s="152" t="s">
        <v>172</v>
      </c>
      <c r="E165" s="153" t="s">
        <v>748</v>
      </c>
      <c r="F165" s="154" t="s">
        <v>749</v>
      </c>
      <c r="G165" s="155" t="s">
        <v>206</v>
      </c>
      <c r="H165" s="156">
        <v>2</v>
      </c>
      <c r="I165" s="157">
        <v>0</v>
      </c>
      <c r="J165" s="158"/>
      <c r="K165" s="157">
        <f t="shared" si="1"/>
        <v>0</v>
      </c>
      <c r="L165" s="158"/>
      <c r="M165" s="159"/>
      <c r="N165" s="160" t="s">
        <v>1</v>
      </c>
      <c r="O165" s="143" t="s">
        <v>39</v>
      </c>
      <c r="P165" s="144">
        <f t="shared" si="2"/>
        <v>0</v>
      </c>
      <c r="Q165" s="144">
        <f t="shared" si="3"/>
        <v>0</v>
      </c>
      <c r="R165" s="144">
        <f t="shared" si="4"/>
        <v>0</v>
      </c>
      <c r="S165" s="145">
        <v>0</v>
      </c>
      <c r="T165" s="145">
        <f t="shared" si="5"/>
        <v>0</v>
      </c>
      <c r="U165" s="145">
        <v>3.0000000000000001E-5</v>
      </c>
      <c r="V165" s="145">
        <f t="shared" si="6"/>
        <v>6.0000000000000002E-5</v>
      </c>
      <c r="W165" s="145">
        <v>0</v>
      </c>
      <c r="X165" s="146">
        <f t="shared" si="7"/>
        <v>0</v>
      </c>
      <c r="AR165" s="147" t="s">
        <v>641</v>
      </c>
      <c r="AT165" s="147" t="s">
        <v>172</v>
      </c>
      <c r="AU165" s="147" t="s">
        <v>149</v>
      </c>
      <c r="AY165" s="13" t="s">
        <v>142</v>
      </c>
      <c r="BE165" s="148">
        <f t="shared" si="8"/>
        <v>0</v>
      </c>
      <c r="BF165" s="148">
        <f t="shared" si="9"/>
        <v>0</v>
      </c>
      <c r="BG165" s="148">
        <f t="shared" si="10"/>
        <v>0</v>
      </c>
      <c r="BH165" s="148">
        <f t="shared" si="11"/>
        <v>0</v>
      </c>
      <c r="BI165" s="148">
        <f t="shared" si="12"/>
        <v>0</v>
      </c>
      <c r="BJ165" s="13" t="s">
        <v>149</v>
      </c>
      <c r="BK165" s="148">
        <f t="shared" si="13"/>
        <v>0</v>
      </c>
      <c r="BL165" s="13" t="s">
        <v>641</v>
      </c>
      <c r="BM165" s="147" t="s">
        <v>757</v>
      </c>
    </row>
    <row r="166" spans="2:65" s="1" customFormat="1" ht="16.5" customHeight="1">
      <c r="B166" s="134"/>
      <c r="C166" s="135" t="s">
        <v>344</v>
      </c>
      <c r="D166" s="135" t="s">
        <v>144</v>
      </c>
      <c r="E166" s="136" t="s">
        <v>758</v>
      </c>
      <c r="F166" s="137" t="s">
        <v>759</v>
      </c>
      <c r="G166" s="138" t="s">
        <v>206</v>
      </c>
      <c r="H166" s="139">
        <v>3</v>
      </c>
      <c r="I166" s="140"/>
      <c r="J166" s="140">
        <v>0</v>
      </c>
      <c r="K166" s="140">
        <f t="shared" si="1"/>
        <v>0</v>
      </c>
      <c r="L166" s="141"/>
      <c r="M166" s="25"/>
      <c r="N166" s="142" t="s">
        <v>1</v>
      </c>
      <c r="O166" s="143" t="s">
        <v>39</v>
      </c>
      <c r="P166" s="144">
        <f t="shared" si="2"/>
        <v>0</v>
      </c>
      <c r="Q166" s="144">
        <f t="shared" si="3"/>
        <v>0</v>
      </c>
      <c r="R166" s="144">
        <f t="shared" si="4"/>
        <v>0</v>
      </c>
      <c r="S166" s="145">
        <v>0.36199999999999999</v>
      </c>
      <c r="T166" s="145">
        <f t="shared" si="5"/>
        <v>1.0859999999999999</v>
      </c>
      <c r="U166" s="145">
        <v>0</v>
      </c>
      <c r="V166" s="145">
        <f t="shared" si="6"/>
        <v>0</v>
      </c>
      <c r="W166" s="145">
        <v>0</v>
      </c>
      <c r="X166" s="146">
        <f t="shared" si="7"/>
        <v>0</v>
      </c>
      <c r="AR166" s="147" t="s">
        <v>436</v>
      </c>
      <c r="AT166" s="147" t="s">
        <v>144</v>
      </c>
      <c r="AU166" s="147" t="s">
        <v>149</v>
      </c>
      <c r="AY166" s="13" t="s">
        <v>142</v>
      </c>
      <c r="BE166" s="148">
        <f t="shared" si="8"/>
        <v>0</v>
      </c>
      <c r="BF166" s="148">
        <f t="shared" si="9"/>
        <v>0</v>
      </c>
      <c r="BG166" s="148">
        <f t="shared" si="10"/>
        <v>0</v>
      </c>
      <c r="BH166" s="148">
        <f t="shared" si="11"/>
        <v>0</v>
      </c>
      <c r="BI166" s="148">
        <f t="shared" si="12"/>
        <v>0</v>
      </c>
      <c r="BJ166" s="13" t="s">
        <v>149</v>
      </c>
      <c r="BK166" s="148">
        <f t="shared" si="13"/>
        <v>0</v>
      </c>
      <c r="BL166" s="13" t="s">
        <v>436</v>
      </c>
      <c r="BM166" s="147" t="s">
        <v>760</v>
      </c>
    </row>
    <row r="167" spans="2:65" s="1" customFormat="1" ht="16.5" customHeight="1">
      <c r="B167" s="134"/>
      <c r="C167" s="152" t="s">
        <v>348</v>
      </c>
      <c r="D167" s="152" t="s">
        <v>172</v>
      </c>
      <c r="E167" s="153" t="s">
        <v>761</v>
      </c>
      <c r="F167" s="154" t="s">
        <v>762</v>
      </c>
      <c r="G167" s="155" t="s">
        <v>206</v>
      </c>
      <c r="H167" s="156">
        <v>3</v>
      </c>
      <c r="I167" s="157">
        <v>0</v>
      </c>
      <c r="J167" s="158"/>
      <c r="K167" s="157">
        <f t="shared" si="1"/>
        <v>0</v>
      </c>
      <c r="L167" s="158"/>
      <c r="M167" s="159"/>
      <c r="N167" s="160" t="s">
        <v>1</v>
      </c>
      <c r="O167" s="143" t="s">
        <v>39</v>
      </c>
      <c r="P167" s="144">
        <f t="shared" si="2"/>
        <v>0</v>
      </c>
      <c r="Q167" s="144">
        <f t="shared" si="3"/>
        <v>0</v>
      </c>
      <c r="R167" s="144">
        <f t="shared" si="4"/>
        <v>0</v>
      </c>
      <c r="S167" s="145">
        <v>0</v>
      </c>
      <c r="T167" s="145">
        <f t="shared" si="5"/>
        <v>0</v>
      </c>
      <c r="U167" s="145">
        <v>1E-4</v>
      </c>
      <c r="V167" s="145">
        <f t="shared" si="6"/>
        <v>3.0000000000000003E-4</v>
      </c>
      <c r="W167" s="145">
        <v>0</v>
      </c>
      <c r="X167" s="146">
        <f t="shared" si="7"/>
        <v>0</v>
      </c>
      <c r="AR167" s="147" t="s">
        <v>641</v>
      </c>
      <c r="AT167" s="147" t="s">
        <v>172</v>
      </c>
      <c r="AU167" s="147" t="s">
        <v>149</v>
      </c>
      <c r="AY167" s="13" t="s">
        <v>142</v>
      </c>
      <c r="BE167" s="148">
        <f t="shared" si="8"/>
        <v>0</v>
      </c>
      <c r="BF167" s="148">
        <f t="shared" si="9"/>
        <v>0</v>
      </c>
      <c r="BG167" s="148">
        <f t="shared" si="10"/>
        <v>0</v>
      </c>
      <c r="BH167" s="148">
        <f t="shared" si="11"/>
        <v>0</v>
      </c>
      <c r="BI167" s="148">
        <f t="shared" si="12"/>
        <v>0</v>
      </c>
      <c r="BJ167" s="13" t="s">
        <v>149</v>
      </c>
      <c r="BK167" s="148">
        <f t="shared" si="13"/>
        <v>0</v>
      </c>
      <c r="BL167" s="13" t="s">
        <v>641</v>
      </c>
      <c r="BM167" s="147" t="s">
        <v>763</v>
      </c>
    </row>
    <row r="168" spans="2:65" s="1" customFormat="1" ht="19.5">
      <c r="B168" s="25"/>
      <c r="D168" s="149" t="s">
        <v>151</v>
      </c>
      <c r="F168" s="150" t="s">
        <v>764</v>
      </c>
      <c r="M168" s="25"/>
      <c r="N168" s="151"/>
      <c r="X168" s="51"/>
      <c r="AT168" s="13" t="s">
        <v>151</v>
      </c>
      <c r="AU168" s="13" t="s">
        <v>149</v>
      </c>
    </row>
    <row r="169" spans="2:65" s="1" customFormat="1" ht="16.5" customHeight="1">
      <c r="B169" s="134"/>
      <c r="C169" s="135" t="s">
        <v>352</v>
      </c>
      <c r="D169" s="135" t="s">
        <v>144</v>
      </c>
      <c r="E169" s="136" t="s">
        <v>765</v>
      </c>
      <c r="F169" s="137" t="s">
        <v>766</v>
      </c>
      <c r="G169" s="138" t="s">
        <v>206</v>
      </c>
      <c r="H169" s="139">
        <v>3</v>
      </c>
      <c r="I169" s="140"/>
      <c r="J169" s="140">
        <v>0</v>
      </c>
      <c r="K169" s="140">
        <f t="shared" ref="K169:K181" si="14">ROUND(P169*H169,2)</f>
        <v>0</v>
      </c>
      <c r="L169" s="141"/>
      <c r="M169" s="25"/>
      <c r="N169" s="142" t="s">
        <v>1</v>
      </c>
      <c r="O169" s="143" t="s">
        <v>39</v>
      </c>
      <c r="P169" s="144">
        <f t="shared" ref="P169:P181" si="15">I169+J169</f>
        <v>0</v>
      </c>
      <c r="Q169" s="144">
        <f t="shared" ref="Q169:Q181" si="16">ROUND(I169*H169,2)</f>
        <v>0</v>
      </c>
      <c r="R169" s="144">
        <f t="shared" ref="R169:R181" si="17">ROUND(J169*H169,2)</f>
        <v>0</v>
      </c>
      <c r="S169" s="145">
        <v>0.42</v>
      </c>
      <c r="T169" s="145">
        <f t="shared" ref="T169:T181" si="18">S169*H169</f>
        <v>1.26</v>
      </c>
      <c r="U169" s="145">
        <v>0</v>
      </c>
      <c r="V169" s="145">
        <f t="shared" ref="V169:V181" si="19">U169*H169</f>
        <v>0</v>
      </c>
      <c r="W169" s="145">
        <v>0</v>
      </c>
      <c r="X169" s="146">
        <f t="shared" ref="X169:X181" si="20">W169*H169</f>
        <v>0</v>
      </c>
      <c r="AR169" s="147" t="s">
        <v>436</v>
      </c>
      <c r="AT169" s="147" t="s">
        <v>144</v>
      </c>
      <c r="AU169" s="147" t="s">
        <v>149</v>
      </c>
      <c r="AY169" s="13" t="s">
        <v>142</v>
      </c>
      <c r="BE169" s="148">
        <f t="shared" ref="BE169:BE181" si="21">IF(O169="základná",K169,0)</f>
        <v>0</v>
      </c>
      <c r="BF169" s="148">
        <f t="shared" ref="BF169:BF181" si="22">IF(O169="znížená",K169,0)</f>
        <v>0</v>
      </c>
      <c r="BG169" s="148">
        <f t="shared" ref="BG169:BG181" si="23">IF(O169="zákl. prenesená",K169,0)</f>
        <v>0</v>
      </c>
      <c r="BH169" s="148">
        <f t="shared" ref="BH169:BH181" si="24">IF(O169="zníž. prenesená",K169,0)</f>
        <v>0</v>
      </c>
      <c r="BI169" s="148">
        <f t="shared" ref="BI169:BI181" si="25">IF(O169="nulová",K169,0)</f>
        <v>0</v>
      </c>
      <c r="BJ169" s="13" t="s">
        <v>149</v>
      </c>
      <c r="BK169" s="148">
        <f t="shared" ref="BK169:BK181" si="26">ROUND(P169*H169,2)</f>
        <v>0</v>
      </c>
      <c r="BL169" s="13" t="s">
        <v>436</v>
      </c>
      <c r="BM169" s="147" t="s">
        <v>767</v>
      </c>
    </row>
    <row r="170" spans="2:65" s="1" customFormat="1" ht="16.5" customHeight="1">
      <c r="B170" s="134"/>
      <c r="C170" s="152" t="s">
        <v>357</v>
      </c>
      <c r="D170" s="152" t="s">
        <v>172</v>
      </c>
      <c r="E170" s="153" t="s">
        <v>768</v>
      </c>
      <c r="F170" s="154" t="s">
        <v>769</v>
      </c>
      <c r="G170" s="155" t="s">
        <v>206</v>
      </c>
      <c r="H170" s="156">
        <v>3</v>
      </c>
      <c r="I170" s="157">
        <v>0</v>
      </c>
      <c r="J170" s="158"/>
      <c r="K170" s="157">
        <f t="shared" si="14"/>
        <v>0</v>
      </c>
      <c r="L170" s="158"/>
      <c r="M170" s="159"/>
      <c r="N170" s="160" t="s">
        <v>1</v>
      </c>
      <c r="O170" s="143" t="s">
        <v>39</v>
      </c>
      <c r="P170" s="144">
        <f t="shared" si="15"/>
        <v>0</v>
      </c>
      <c r="Q170" s="144">
        <f t="shared" si="16"/>
        <v>0</v>
      </c>
      <c r="R170" s="144">
        <f t="shared" si="17"/>
        <v>0</v>
      </c>
      <c r="S170" s="145">
        <v>0</v>
      </c>
      <c r="T170" s="145">
        <f t="shared" si="18"/>
        <v>0</v>
      </c>
      <c r="U170" s="145">
        <v>1.1E-4</v>
      </c>
      <c r="V170" s="145">
        <f t="shared" si="19"/>
        <v>3.3E-4</v>
      </c>
      <c r="W170" s="145">
        <v>0</v>
      </c>
      <c r="X170" s="146">
        <f t="shared" si="20"/>
        <v>0</v>
      </c>
      <c r="AR170" s="147" t="s">
        <v>641</v>
      </c>
      <c r="AT170" s="147" t="s">
        <v>172</v>
      </c>
      <c r="AU170" s="147" t="s">
        <v>149</v>
      </c>
      <c r="AY170" s="13" t="s">
        <v>142</v>
      </c>
      <c r="BE170" s="148">
        <f t="shared" si="21"/>
        <v>0</v>
      </c>
      <c r="BF170" s="148">
        <f t="shared" si="22"/>
        <v>0</v>
      </c>
      <c r="BG170" s="148">
        <f t="shared" si="23"/>
        <v>0</v>
      </c>
      <c r="BH170" s="148">
        <f t="shared" si="24"/>
        <v>0</v>
      </c>
      <c r="BI170" s="148">
        <f t="shared" si="25"/>
        <v>0</v>
      </c>
      <c r="BJ170" s="13" t="s">
        <v>149</v>
      </c>
      <c r="BK170" s="148">
        <f t="shared" si="26"/>
        <v>0</v>
      </c>
      <c r="BL170" s="13" t="s">
        <v>641</v>
      </c>
      <c r="BM170" s="147" t="s">
        <v>770</v>
      </c>
    </row>
    <row r="171" spans="2:65" s="1" customFormat="1" ht="16.5" customHeight="1">
      <c r="B171" s="134"/>
      <c r="C171" s="135" t="s">
        <v>361</v>
      </c>
      <c r="D171" s="135" t="s">
        <v>144</v>
      </c>
      <c r="E171" s="136" t="s">
        <v>771</v>
      </c>
      <c r="F171" s="137" t="s">
        <v>772</v>
      </c>
      <c r="G171" s="138" t="s">
        <v>206</v>
      </c>
      <c r="H171" s="139">
        <v>9</v>
      </c>
      <c r="I171" s="140"/>
      <c r="J171" s="140">
        <v>0</v>
      </c>
      <c r="K171" s="140">
        <f t="shared" si="14"/>
        <v>0</v>
      </c>
      <c r="L171" s="141"/>
      <c r="M171" s="25"/>
      <c r="N171" s="142" t="s">
        <v>1</v>
      </c>
      <c r="O171" s="143" t="s">
        <v>39</v>
      </c>
      <c r="P171" s="144">
        <f t="shared" si="15"/>
        <v>0</v>
      </c>
      <c r="Q171" s="144">
        <f t="shared" si="16"/>
        <v>0</v>
      </c>
      <c r="R171" s="144">
        <f t="shared" si="17"/>
        <v>0</v>
      </c>
      <c r="S171" s="145">
        <v>0.65500000000000003</v>
      </c>
      <c r="T171" s="145">
        <f t="shared" si="18"/>
        <v>5.8950000000000005</v>
      </c>
      <c r="U171" s="145">
        <v>0</v>
      </c>
      <c r="V171" s="145">
        <f t="shared" si="19"/>
        <v>0</v>
      </c>
      <c r="W171" s="145">
        <v>0</v>
      </c>
      <c r="X171" s="146">
        <f t="shared" si="20"/>
        <v>0</v>
      </c>
      <c r="AR171" s="147" t="s">
        <v>436</v>
      </c>
      <c r="AT171" s="147" t="s">
        <v>144</v>
      </c>
      <c r="AU171" s="147" t="s">
        <v>149</v>
      </c>
      <c r="AY171" s="13" t="s">
        <v>142</v>
      </c>
      <c r="BE171" s="148">
        <f t="shared" si="21"/>
        <v>0</v>
      </c>
      <c r="BF171" s="148">
        <f t="shared" si="22"/>
        <v>0</v>
      </c>
      <c r="BG171" s="148">
        <f t="shared" si="23"/>
        <v>0</v>
      </c>
      <c r="BH171" s="148">
        <f t="shared" si="24"/>
        <v>0</v>
      </c>
      <c r="BI171" s="148">
        <f t="shared" si="25"/>
        <v>0</v>
      </c>
      <c r="BJ171" s="13" t="s">
        <v>149</v>
      </c>
      <c r="BK171" s="148">
        <f t="shared" si="26"/>
        <v>0</v>
      </c>
      <c r="BL171" s="13" t="s">
        <v>436</v>
      </c>
      <c r="BM171" s="147" t="s">
        <v>773</v>
      </c>
    </row>
    <row r="172" spans="2:65" s="1" customFormat="1" ht="16.5" customHeight="1">
      <c r="B172" s="134"/>
      <c r="C172" s="152" t="s">
        <v>366</v>
      </c>
      <c r="D172" s="152" t="s">
        <v>172</v>
      </c>
      <c r="E172" s="153" t="s">
        <v>774</v>
      </c>
      <c r="F172" s="154" t="s">
        <v>775</v>
      </c>
      <c r="G172" s="155" t="s">
        <v>206</v>
      </c>
      <c r="H172" s="156">
        <v>6</v>
      </c>
      <c r="I172" s="157">
        <v>0</v>
      </c>
      <c r="J172" s="158"/>
      <c r="K172" s="157">
        <f t="shared" si="14"/>
        <v>0</v>
      </c>
      <c r="L172" s="158"/>
      <c r="M172" s="159"/>
      <c r="N172" s="160" t="s">
        <v>1</v>
      </c>
      <c r="O172" s="143" t="s">
        <v>39</v>
      </c>
      <c r="P172" s="144">
        <f t="shared" si="15"/>
        <v>0</v>
      </c>
      <c r="Q172" s="144">
        <f t="shared" si="16"/>
        <v>0</v>
      </c>
      <c r="R172" s="144">
        <f t="shared" si="17"/>
        <v>0</v>
      </c>
      <c r="S172" s="145">
        <v>0</v>
      </c>
      <c r="T172" s="145">
        <f t="shared" si="18"/>
        <v>0</v>
      </c>
      <c r="U172" s="145">
        <v>3.1E-4</v>
      </c>
      <c r="V172" s="145">
        <f t="shared" si="19"/>
        <v>1.8600000000000001E-3</v>
      </c>
      <c r="W172" s="145">
        <v>0</v>
      </c>
      <c r="X172" s="146">
        <f t="shared" si="20"/>
        <v>0</v>
      </c>
      <c r="AR172" s="147" t="s">
        <v>641</v>
      </c>
      <c r="AT172" s="147" t="s">
        <v>172</v>
      </c>
      <c r="AU172" s="147" t="s">
        <v>149</v>
      </c>
      <c r="AY172" s="13" t="s">
        <v>142</v>
      </c>
      <c r="BE172" s="148">
        <f t="shared" si="21"/>
        <v>0</v>
      </c>
      <c r="BF172" s="148">
        <f t="shared" si="22"/>
        <v>0</v>
      </c>
      <c r="BG172" s="148">
        <f t="shared" si="23"/>
        <v>0</v>
      </c>
      <c r="BH172" s="148">
        <f t="shared" si="24"/>
        <v>0</v>
      </c>
      <c r="BI172" s="148">
        <f t="shared" si="25"/>
        <v>0</v>
      </c>
      <c r="BJ172" s="13" t="s">
        <v>149</v>
      </c>
      <c r="BK172" s="148">
        <f t="shared" si="26"/>
        <v>0</v>
      </c>
      <c r="BL172" s="13" t="s">
        <v>641</v>
      </c>
      <c r="BM172" s="147" t="s">
        <v>776</v>
      </c>
    </row>
    <row r="173" spans="2:65" s="1" customFormat="1" ht="16.5" customHeight="1">
      <c r="B173" s="134"/>
      <c r="C173" s="152" t="s">
        <v>370</v>
      </c>
      <c r="D173" s="152" t="s">
        <v>172</v>
      </c>
      <c r="E173" s="153" t="s">
        <v>777</v>
      </c>
      <c r="F173" s="154" t="s">
        <v>778</v>
      </c>
      <c r="G173" s="155" t="s">
        <v>206</v>
      </c>
      <c r="H173" s="156">
        <v>3</v>
      </c>
      <c r="I173" s="157">
        <v>0</v>
      </c>
      <c r="J173" s="158"/>
      <c r="K173" s="157">
        <f t="shared" si="14"/>
        <v>0</v>
      </c>
      <c r="L173" s="158"/>
      <c r="M173" s="159"/>
      <c r="N173" s="160" t="s">
        <v>1</v>
      </c>
      <c r="O173" s="143" t="s">
        <v>39</v>
      </c>
      <c r="P173" s="144">
        <f t="shared" si="15"/>
        <v>0</v>
      </c>
      <c r="Q173" s="144">
        <f t="shared" si="16"/>
        <v>0</v>
      </c>
      <c r="R173" s="144">
        <f t="shared" si="17"/>
        <v>0</v>
      </c>
      <c r="S173" s="145">
        <v>0</v>
      </c>
      <c r="T173" s="145">
        <f t="shared" si="18"/>
        <v>0</v>
      </c>
      <c r="U173" s="145">
        <v>0</v>
      </c>
      <c r="V173" s="145">
        <f t="shared" si="19"/>
        <v>0</v>
      </c>
      <c r="W173" s="145">
        <v>0</v>
      </c>
      <c r="X173" s="146">
        <f t="shared" si="20"/>
        <v>0</v>
      </c>
      <c r="AR173" s="147" t="s">
        <v>641</v>
      </c>
      <c r="AT173" s="147" t="s">
        <v>172</v>
      </c>
      <c r="AU173" s="147" t="s">
        <v>149</v>
      </c>
      <c r="AY173" s="13" t="s">
        <v>142</v>
      </c>
      <c r="BE173" s="148">
        <f t="shared" si="21"/>
        <v>0</v>
      </c>
      <c r="BF173" s="148">
        <f t="shared" si="22"/>
        <v>0</v>
      </c>
      <c r="BG173" s="148">
        <f t="shared" si="23"/>
        <v>0</v>
      </c>
      <c r="BH173" s="148">
        <f t="shared" si="24"/>
        <v>0</v>
      </c>
      <c r="BI173" s="148">
        <f t="shared" si="25"/>
        <v>0</v>
      </c>
      <c r="BJ173" s="13" t="s">
        <v>149</v>
      </c>
      <c r="BK173" s="148">
        <f t="shared" si="26"/>
        <v>0</v>
      </c>
      <c r="BL173" s="13" t="s">
        <v>641</v>
      </c>
      <c r="BM173" s="147" t="s">
        <v>779</v>
      </c>
    </row>
    <row r="174" spans="2:65" s="1" customFormat="1" ht="24.2" customHeight="1">
      <c r="B174" s="134"/>
      <c r="C174" s="135" t="s">
        <v>375</v>
      </c>
      <c r="D174" s="135" t="s">
        <v>144</v>
      </c>
      <c r="E174" s="136" t="s">
        <v>780</v>
      </c>
      <c r="F174" s="137" t="s">
        <v>781</v>
      </c>
      <c r="G174" s="138" t="s">
        <v>206</v>
      </c>
      <c r="H174" s="139">
        <v>23</v>
      </c>
      <c r="I174" s="140"/>
      <c r="J174" s="140">
        <v>0</v>
      </c>
      <c r="K174" s="140">
        <f t="shared" si="14"/>
        <v>0</v>
      </c>
      <c r="L174" s="141"/>
      <c r="M174" s="25"/>
      <c r="N174" s="142" t="s">
        <v>1</v>
      </c>
      <c r="O174" s="143" t="s">
        <v>39</v>
      </c>
      <c r="P174" s="144">
        <f t="shared" si="15"/>
        <v>0</v>
      </c>
      <c r="Q174" s="144">
        <f t="shared" si="16"/>
        <v>0</v>
      </c>
      <c r="R174" s="144">
        <f t="shared" si="17"/>
        <v>0</v>
      </c>
      <c r="S174" s="145">
        <v>0.308</v>
      </c>
      <c r="T174" s="145">
        <f t="shared" si="18"/>
        <v>7.0839999999999996</v>
      </c>
      <c r="U174" s="145">
        <v>0</v>
      </c>
      <c r="V174" s="145">
        <f t="shared" si="19"/>
        <v>0</v>
      </c>
      <c r="W174" s="145">
        <v>0</v>
      </c>
      <c r="X174" s="146">
        <f t="shared" si="20"/>
        <v>0</v>
      </c>
      <c r="AR174" s="147" t="s">
        <v>436</v>
      </c>
      <c r="AT174" s="147" t="s">
        <v>144</v>
      </c>
      <c r="AU174" s="147" t="s">
        <v>149</v>
      </c>
      <c r="AY174" s="13" t="s">
        <v>142</v>
      </c>
      <c r="BE174" s="148">
        <f t="shared" si="21"/>
        <v>0</v>
      </c>
      <c r="BF174" s="148">
        <f t="shared" si="22"/>
        <v>0</v>
      </c>
      <c r="BG174" s="148">
        <f t="shared" si="23"/>
        <v>0</v>
      </c>
      <c r="BH174" s="148">
        <f t="shared" si="24"/>
        <v>0</v>
      </c>
      <c r="BI174" s="148">
        <f t="shared" si="25"/>
        <v>0</v>
      </c>
      <c r="BJ174" s="13" t="s">
        <v>149</v>
      </c>
      <c r="BK174" s="148">
        <f t="shared" si="26"/>
        <v>0</v>
      </c>
      <c r="BL174" s="13" t="s">
        <v>436</v>
      </c>
      <c r="BM174" s="147" t="s">
        <v>782</v>
      </c>
    </row>
    <row r="175" spans="2:65" s="1" customFormat="1" ht="24.2" customHeight="1">
      <c r="B175" s="134"/>
      <c r="C175" s="152" t="s">
        <v>380</v>
      </c>
      <c r="D175" s="152" t="s">
        <v>172</v>
      </c>
      <c r="E175" s="153" t="s">
        <v>783</v>
      </c>
      <c r="F175" s="154" t="s">
        <v>784</v>
      </c>
      <c r="G175" s="155" t="s">
        <v>206</v>
      </c>
      <c r="H175" s="156">
        <v>23</v>
      </c>
      <c r="I175" s="157">
        <v>0</v>
      </c>
      <c r="J175" s="158"/>
      <c r="K175" s="157">
        <f t="shared" si="14"/>
        <v>0</v>
      </c>
      <c r="L175" s="158"/>
      <c r="M175" s="159"/>
      <c r="N175" s="160" t="s">
        <v>1</v>
      </c>
      <c r="O175" s="143" t="s">
        <v>39</v>
      </c>
      <c r="P175" s="144">
        <f t="shared" si="15"/>
        <v>0</v>
      </c>
      <c r="Q175" s="144">
        <f t="shared" si="16"/>
        <v>0</v>
      </c>
      <c r="R175" s="144">
        <f t="shared" si="17"/>
        <v>0</v>
      </c>
      <c r="S175" s="145">
        <v>0</v>
      </c>
      <c r="T175" s="145">
        <f t="shared" si="18"/>
        <v>0</v>
      </c>
      <c r="U175" s="145">
        <v>1E-4</v>
      </c>
      <c r="V175" s="145">
        <f t="shared" si="19"/>
        <v>2.3E-3</v>
      </c>
      <c r="W175" s="145">
        <v>0</v>
      </c>
      <c r="X175" s="146">
        <f t="shared" si="20"/>
        <v>0</v>
      </c>
      <c r="AR175" s="147" t="s">
        <v>641</v>
      </c>
      <c r="AT175" s="147" t="s">
        <v>172</v>
      </c>
      <c r="AU175" s="147" t="s">
        <v>149</v>
      </c>
      <c r="AY175" s="13" t="s">
        <v>142</v>
      </c>
      <c r="BE175" s="148">
        <f t="shared" si="21"/>
        <v>0</v>
      </c>
      <c r="BF175" s="148">
        <f t="shared" si="22"/>
        <v>0</v>
      </c>
      <c r="BG175" s="148">
        <f t="shared" si="23"/>
        <v>0</v>
      </c>
      <c r="BH175" s="148">
        <f t="shared" si="24"/>
        <v>0</v>
      </c>
      <c r="BI175" s="148">
        <f t="shared" si="25"/>
        <v>0</v>
      </c>
      <c r="BJ175" s="13" t="s">
        <v>149</v>
      </c>
      <c r="BK175" s="148">
        <f t="shared" si="26"/>
        <v>0</v>
      </c>
      <c r="BL175" s="13" t="s">
        <v>641</v>
      </c>
      <c r="BM175" s="147" t="s">
        <v>785</v>
      </c>
    </row>
    <row r="176" spans="2:65" s="1" customFormat="1" ht="24.2" customHeight="1">
      <c r="B176" s="134"/>
      <c r="C176" s="135" t="s">
        <v>384</v>
      </c>
      <c r="D176" s="135" t="s">
        <v>144</v>
      </c>
      <c r="E176" s="136" t="s">
        <v>786</v>
      </c>
      <c r="F176" s="137" t="s">
        <v>787</v>
      </c>
      <c r="G176" s="138" t="s">
        <v>206</v>
      </c>
      <c r="H176" s="139">
        <v>28</v>
      </c>
      <c r="I176" s="140"/>
      <c r="J176" s="140">
        <v>0</v>
      </c>
      <c r="K176" s="140">
        <f t="shared" si="14"/>
        <v>0</v>
      </c>
      <c r="L176" s="141"/>
      <c r="M176" s="25"/>
      <c r="N176" s="142" t="s">
        <v>1</v>
      </c>
      <c r="O176" s="143" t="s">
        <v>39</v>
      </c>
      <c r="P176" s="144">
        <f t="shared" si="15"/>
        <v>0</v>
      </c>
      <c r="Q176" s="144">
        <f t="shared" si="16"/>
        <v>0</v>
      </c>
      <c r="R176" s="144">
        <f t="shared" si="17"/>
        <v>0</v>
      </c>
      <c r="S176" s="145">
        <v>0.437</v>
      </c>
      <c r="T176" s="145">
        <f t="shared" si="18"/>
        <v>12.236000000000001</v>
      </c>
      <c r="U176" s="145">
        <v>0</v>
      </c>
      <c r="V176" s="145">
        <f t="shared" si="19"/>
        <v>0</v>
      </c>
      <c r="W176" s="145">
        <v>0</v>
      </c>
      <c r="X176" s="146">
        <f t="shared" si="20"/>
        <v>0</v>
      </c>
      <c r="AR176" s="147" t="s">
        <v>436</v>
      </c>
      <c r="AT176" s="147" t="s">
        <v>144</v>
      </c>
      <c r="AU176" s="147" t="s">
        <v>149</v>
      </c>
      <c r="AY176" s="13" t="s">
        <v>142</v>
      </c>
      <c r="BE176" s="148">
        <f t="shared" si="21"/>
        <v>0</v>
      </c>
      <c r="BF176" s="148">
        <f t="shared" si="22"/>
        <v>0</v>
      </c>
      <c r="BG176" s="148">
        <f t="shared" si="23"/>
        <v>0</v>
      </c>
      <c r="BH176" s="148">
        <f t="shared" si="24"/>
        <v>0</v>
      </c>
      <c r="BI176" s="148">
        <f t="shared" si="25"/>
        <v>0</v>
      </c>
      <c r="BJ176" s="13" t="s">
        <v>149</v>
      </c>
      <c r="BK176" s="148">
        <f t="shared" si="26"/>
        <v>0</v>
      </c>
      <c r="BL176" s="13" t="s">
        <v>436</v>
      </c>
      <c r="BM176" s="147" t="s">
        <v>788</v>
      </c>
    </row>
    <row r="177" spans="2:65" s="1" customFormat="1" ht="16.5" customHeight="1">
      <c r="B177" s="134"/>
      <c r="C177" s="152" t="s">
        <v>388</v>
      </c>
      <c r="D177" s="152" t="s">
        <v>172</v>
      </c>
      <c r="E177" s="153" t="s">
        <v>789</v>
      </c>
      <c r="F177" s="154" t="s">
        <v>790</v>
      </c>
      <c r="G177" s="155" t="s">
        <v>206</v>
      </c>
      <c r="H177" s="156">
        <v>18</v>
      </c>
      <c r="I177" s="157">
        <v>0</v>
      </c>
      <c r="J177" s="158"/>
      <c r="K177" s="157">
        <f t="shared" si="14"/>
        <v>0</v>
      </c>
      <c r="L177" s="158"/>
      <c r="M177" s="159"/>
      <c r="N177" s="160" t="s">
        <v>1</v>
      </c>
      <c r="O177" s="143" t="s">
        <v>39</v>
      </c>
      <c r="P177" s="144">
        <f t="shared" si="15"/>
        <v>0</v>
      </c>
      <c r="Q177" s="144">
        <f t="shared" si="16"/>
        <v>0</v>
      </c>
      <c r="R177" s="144">
        <f t="shared" si="17"/>
        <v>0</v>
      </c>
      <c r="S177" s="145">
        <v>0</v>
      </c>
      <c r="T177" s="145">
        <f t="shared" si="18"/>
        <v>0</v>
      </c>
      <c r="U177" s="145">
        <v>1E-4</v>
      </c>
      <c r="V177" s="145">
        <f t="shared" si="19"/>
        <v>1.8000000000000002E-3</v>
      </c>
      <c r="W177" s="145">
        <v>0</v>
      </c>
      <c r="X177" s="146">
        <f t="shared" si="20"/>
        <v>0</v>
      </c>
      <c r="AR177" s="147" t="s">
        <v>641</v>
      </c>
      <c r="AT177" s="147" t="s">
        <v>172</v>
      </c>
      <c r="AU177" s="147" t="s">
        <v>149</v>
      </c>
      <c r="AY177" s="13" t="s">
        <v>142</v>
      </c>
      <c r="BE177" s="148">
        <f t="shared" si="21"/>
        <v>0</v>
      </c>
      <c r="BF177" s="148">
        <f t="shared" si="22"/>
        <v>0</v>
      </c>
      <c r="BG177" s="148">
        <f t="shared" si="23"/>
        <v>0</v>
      </c>
      <c r="BH177" s="148">
        <f t="shared" si="24"/>
        <v>0</v>
      </c>
      <c r="BI177" s="148">
        <f t="shared" si="25"/>
        <v>0</v>
      </c>
      <c r="BJ177" s="13" t="s">
        <v>149</v>
      </c>
      <c r="BK177" s="148">
        <f t="shared" si="26"/>
        <v>0</v>
      </c>
      <c r="BL177" s="13" t="s">
        <v>641</v>
      </c>
      <c r="BM177" s="147" t="s">
        <v>791</v>
      </c>
    </row>
    <row r="178" spans="2:65" s="1" customFormat="1" ht="16.5" customHeight="1">
      <c r="B178" s="134"/>
      <c r="C178" s="152" t="s">
        <v>392</v>
      </c>
      <c r="D178" s="152" t="s">
        <v>172</v>
      </c>
      <c r="E178" s="153" t="s">
        <v>792</v>
      </c>
      <c r="F178" s="154" t="s">
        <v>793</v>
      </c>
      <c r="G178" s="155" t="s">
        <v>206</v>
      </c>
      <c r="H178" s="156">
        <v>10</v>
      </c>
      <c r="I178" s="157">
        <v>0</v>
      </c>
      <c r="J178" s="158"/>
      <c r="K178" s="157">
        <f t="shared" si="14"/>
        <v>0</v>
      </c>
      <c r="L178" s="158"/>
      <c r="M178" s="159"/>
      <c r="N178" s="160" t="s">
        <v>1</v>
      </c>
      <c r="O178" s="143" t="s">
        <v>39</v>
      </c>
      <c r="P178" s="144">
        <f t="shared" si="15"/>
        <v>0</v>
      </c>
      <c r="Q178" s="144">
        <f t="shared" si="16"/>
        <v>0</v>
      </c>
      <c r="R178" s="144">
        <f t="shared" si="17"/>
        <v>0</v>
      </c>
      <c r="S178" s="145">
        <v>0</v>
      </c>
      <c r="T178" s="145">
        <f t="shared" si="18"/>
        <v>0</v>
      </c>
      <c r="U178" s="145">
        <v>0</v>
      </c>
      <c r="V178" s="145">
        <f t="shared" si="19"/>
        <v>0</v>
      </c>
      <c r="W178" s="145">
        <v>0</v>
      </c>
      <c r="X178" s="146">
        <f t="shared" si="20"/>
        <v>0</v>
      </c>
      <c r="AR178" s="147" t="s">
        <v>641</v>
      </c>
      <c r="AT178" s="147" t="s">
        <v>172</v>
      </c>
      <c r="AU178" s="147" t="s">
        <v>149</v>
      </c>
      <c r="AY178" s="13" t="s">
        <v>142</v>
      </c>
      <c r="BE178" s="148">
        <f t="shared" si="21"/>
        <v>0</v>
      </c>
      <c r="BF178" s="148">
        <f t="shared" si="22"/>
        <v>0</v>
      </c>
      <c r="BG178" s="148">
        <f t="shared" si="23"/>
        <v>0</v>
      </c>
      <c r="BH178" s="148">
        <f t="shared" si="24"/>
        <v>0</v>
      </c>
      <c r="BI178" s="148">
        <f t="shared" si="25"/>
        <v>0</v>
      </c>
      <c r="BJ178" s="13" t="s">
        <v>149</v>
      </c>
      <c r="BK178" s="148">
        <f t="shared" si="26"/>
        <v>0</v>
      </c>
      <c r="BL178" s="13" t="s">
        <v>641</v>
      </c>
      <c r="BM178" s="147" t="s">
        <v>794</v>
      </c>
    </row>
    <row r="179" spans="2:65" s="1" customFormat="1" ht="21.75" customHeight="1">
      <c r="B179" s="134"/>
      <c r="C179" s="135" t="s">
        <v>396</v>
      </c>
      <c r="D179" s="135" t="s">
        <v>144</v>
      </c>
      <c r="E179" s="136" t="s">
        <v>795</v>
      </c>
      <c r="F179" s="137" t="s">
        <v>796</v>
      </c>
      <c r="G179" s="138" t="s">
        <v>206</v>
      </c>
      <c r="H179" s="139">
        <v>1</v>
      </c>
      <c r="I179" s="140"/>
      <c r="J179" s="140">
        <v>0</v>
      </c>
      <c r="K179" s="140">
        <f t="shared" si="14"/>
        <v>0</v>
      </c>
      <c r="L179" s="141"/>
      <c r="M179" s="25"/>
      <c r="N179" s="142" t="s">
        <v>1</v>
      </c>
      <c r="O179" s="143" t="s">
        <v>39</v>
      </c>
      <c r="P179" s="144">
        <f t="shared" si="15"/>
        <v>0</v>
      </c>
      <c r="Q179" s="144">
        <f t="shared" si="16"/>
        <v>0</v>
      </c>
      <c r="R179" s="144">
        <f t="shared" si="17"/>
        <v>0</v>
      </c>
      <c r="S179" s="145">
        <v>4.5999999999999996</v>
      </c>
      <c r="T179" s="145">
        <f t="shared" si="18"/>
        <v>4.5999999999999996</v>
      </c>
      <c r="U179" s="145">
        <v>0</v>
      </c>
      <c r="V179" s="145">
        <f t="shared" si="19"/>
        <v>0</v>
      </c>
      <c r="W179" s="145">
        <v>0</v>
      </c>
      <c r="X179" s="146">
        <f t="shared" si="20"/>
        <v>0</v>
      </c>
      <c r="AR179" s="147" t="s">
        <v>436</v>
      </c>
      <c r="AT179" s="147" t="s">
        <v>144</v>
      </c>
      <c r="AU179" s="147" t="s">
        <v>149</v>
      </c>
      <c r="AY179" s="13" t="s">
        <v>142</v>
      </c>
      <c r="BE179" s="148">
        <f t="shared" si="21"/>
        <v>0</v>
      </c>
      <c r="BF179" s="148">
        <f t="shared" si="22"/>
        <v>0</v>
      </c>
      <c r="BG179" s="148">
        <f t="shared" si="23"/>
        <v>0</v>
      </c>
      <c r="BH179" s="148">
        <f t="shared" si="24"/>
        <v>0</v>
      </c>
      <c r="BI179" s="148">
        <f t="shared" si="25"/>
        <v>0</v>
      </c>
      <c r="BJ179" s="13" t="s">
        <v>149</v>
      </c>
      <c r="BK179" s="148">
        <f t="shared" si="26"/>
        <v>0</v>
      </c>
      <c r="BL179" s="13" t="s">
        <v>436</v>
      </c>
      <c r="BM179" s="147" t="s">
        <v>797</v>
      </c>
    </row>
    <row r="180" spans="2:65" s="1" customFormat="1" ht="16.5" customHeight="1">
      <c r="B180" s="134"/>
      <c r="C180" s="135" t="s">
        <v>400</v>
      </c>
      <c r="D180" s="135" t="s">
        <v>144</v>
      </c>
      <c r="E180" s="136" t="s">
        <v>798</v>
      </c>
      <c r="F180" s="137" t="s">
        <v>799</v>
      </c>
      <c r="G180" s="138" t="s">
        <v>206</v>
      </c>
      <c r="H180" s="139">
        <v>1</v>
      </c>
      <c r="I180" s="140"/>
      <c r="J180" s="140">
        <v>0</v>
      </c>
      <c r="K180" s="140">
        <f t="shared" si="14"/>
        <v>0</v>
      </c>
      <c r="L180" s="141"/>
      <c r="M180" s="25"/>
      <c r="N180" s="142" t="s">
        <v>1</v>
      </c>
      <c r="O180" s="143" t="s">
        <v>39</v>
      </c>
      <c r="P180" s="144">
        <f t="shared" si="15"/>
        <v>0</v>
      </c>
      <c r="Q180" s="144">
        <f t="shared" si="16"/>
        <v>0</v>
      </c>
      <c r="R180" s="144">
        <f t="shared" si="17"/>
        <v>0</v>
      </c>
      <c r="S180" s="145">
        <v>2.56</v>
      </c>
      <c r="T180" s="145">
        <f t="shared" si="18"/>
        <v>2.56</v>
      </c>
      <c r="U180" s="145">
        <v>0</v>
      </c>
      <c r="V180" s="145">
        <f t="shared" si="19"/>
        <v>0</v>
      </c>
      <c r="W180" s="145">
        <v>0</v>
      </c>
      <c r="X180" s="146">
        <f t="shared" si="20"/>
        <v>0</v>
      </c>
      <c r="AR180" s="147" t="s">
        <v>436</v>
      </c>
      <c r="AT180" s="147" t="s">
        <v>144</v>
      </c>
      <c r="AU180" s="147" t="s">
        <v>149</v>
      </c>
      <c r="AY180" s="13" t="s">
        <v>142</v>
      </c>
      <c r="BE180" s="148">
        <f t="shared" si="21"/>
        <v>0</v>
      </c>
      <c r="BF180" s="148">
        <f t="shared" si="22"/>
        <v>0</v>
      </c>
      <c r="BG180" s="148">
        <f t="shared" si="23"/>
        <v>0</v>
      </c>
      <c r="BH180" s="148">
        <f t="shared" si="24"/>
        <v>0</v>
      </c>
      <c r="BI180" s="148">
        <f t="shared" si="25"/>
        <v>0</v>
      </c>
      <c r="BJ180" s="13" t="s">
        <v>149</v>
      </c>
      <c r="BK180" s="148">
        <f t="shared" si="26"/>
        <v>0</v>
      </c>
      <c r="BL180" s="13" t="s">
        <v>436</v>
      </c>
      <c r="BM180" s="147" t="s">
        <v>800</v>
      </c>
    </row>
    <row r="181" spans="2:65" s="1" customFormat="1" ht="21.75" customHeight="1">
      <c r="B181" s="134"/>
      <c r="C181" s="152" t="s">
        <v>404</v>
      </c>
      <c r="D181" s="152" t="s">
        <v>172</v>
      </c>
      <c r="E181" s="153" t="s">
        <v>801</v>
      </c>
      <c r="F181" s="154" t="s">
        <v>802</v>
      </c>
      <c r="G181" s="155" t="s">
        <v>206</v>
      </c>
      <c r="H181" s="156">
        <v>1</v>
      </c>
      <c r="I181" s="157">
        <v>0</v>
      </c>
      <c r="J181" s="158"/>
      <c r="K181" s="157">
        <f t="shared" si="14"/>
        <v>0</v>
      </c>
      <c r="L181" s="158"/>
      <c r="M181" s="159"/>
      <c r="N181" s="160" t="s">
        <v>1</v>
      </c>
      <c r="O181" s="143" t="s">
        <v>39</v>
      </c>
      <c r="P181" s="144">
        <f t="shared" si="15"/>
        <v>0</v>
      </c>
      <c r="Q181" s="144">
        <f t="shared" si="16"/>
        <v>0</v>
      </c>
      <c r="R181" s="144">
        <f t="shared" si="17"/>
        <v>0</v>
      </c>
      <c r="S181" s="145">
        <v>0</v>
      </c>
      <c r="T181" s="145">
        <f t="shared" si="18"/>
        <v>0</v>
      </c>
      <c r="U181" s="145">
        <v>2.5000000000000001E-2</v>
      </c>
      <c r="V181" s="145">
        <f t="shared" si="19"/>
        <v>2.5000000000000001E-2</v>
      </c>
      <c r="W181" s="145">
        <v>0</v>
      </c>
      <c r="X181" s="146">
        <f t="shared" si="20"/>
        <v>0</v>
      </c>
      <c r="AR181" s="147" t="s">
        <v>641</v>
      </c>
      <c r="AT181" s="147" t="s">
        <v>172</v>
      </c>
      <c r="AU181" s="147" t="s">
        <v>149</v>
      </c>
      <c r="AY181" s="13" t="s">
        <v>142</v>
      </c>
      <c r="BE181" s="148">
        <f t="shared" si="21"/>
        <v>0</v>
      </c>
      <c r="BF181" s="148">
        <f t="shared" si="22"/>
        <v>0</v>
      </c>
      <c r="BG181" s="148">
        <f t="shared" si="23"/>
        <v>0</v>
      </c>
      <c r="BH181" s="148">
        <f t="shared" si="24"/>
        <v>0</v>
      </c>
      <c r="BI181" s="148">
        <f t="shared" si="25"/>
        <v>0</v>
      </c>
      <c r="BJ181" s="13" t="s">
        <v>149</v>
      </c>
      <c r="BK181" s="148">
        <f t="shared" si="26"/>
        <v>0</v>
      </c>
      <c r="BL181" s="13" t="s">
        <v>641</v>
      </c>
      <c r="BM181" s="147" t="s">
        <v>803</v>
      </c>
    </row>
    <row r="182" spans="2:65" s="1" customFormat="1" ht="19.5">
      <c r="B182" s="25"/>
      <c r="D182" s="149" t="s">
        <v>151</v>
      </c>
      <c r="F182" s="150" t="s">
        <v>804</v>
      </c>
      <c r="M182" s="25"/>
      <c r="N182" s="151"/>
      <c r="X182" s="51"/>
      <c r="AT182" s="13" t="s">
        <v>151</v>
      </c>
      <c r="AU182" s="13" t="s">
        <v>149</v>
      </c>
    </row>
    <row r="183" spans="2:65" s="1" customFormat="1" ht="21.75" customHeight="1">
      <c r="B183" s="134"/>
      <c r="C183" s="135" t="s">
        <v>408</v>
      </c>
      <c r="D183" s="135" t="s">
        <v>144</v>
      </c>
      <c r="E183" s="136" t="s">
        <v>805</v>
      </c>
      <c r="F183" s="137" t="s">
        <v>806</v>
      </c>
      <c r="G183" s="138" t="s">
        <v>206</v>
      </c>
      <c r="H183" s="139">
        <v>35</v>
      </c>
      <c r="I183" s="140"/>
      <c r="J183" s="140">
        <v>0</v>
      </c>
      <c r="K183" s="140">
        <f t="shared" ref="K183:K214" si="27">ROUND(P183*H183,2)</f>
        <v>0</v>
      </c>
      <c r="L183" s="141"/>
      <c r="M183" s="25"/>
      <c r="N183" s="142" t="s">
        <v>1</v>
      </c>
      <c r="O183" s="143" t="s">
        <v>39</v>
      </c>
      <c r="P183" s="144">
        <f t="shared" ref="P183:P214" si="28">I183+J183</f>
        <v>0</v>
      </c>
      <c r="Q183" s="144">
        <f t="shared" ref="Q183:Q214" si="29">ROUND(I183*H183,2)</f>
        <v>0</v>
      </c>
      <c r="R183" s="144">
        <f t="shared" ref="R183:R214" si="30">ROUND(J183*H183,2)</f>
        <v>0</v>
      </c>
      <c r="S183" s="145">
        <v>0.35</v>
      </c>
      <c r="T183" s="145">
        <f t="shared" ref="T183:T214" si="31">S183*H183</f>
        <v>12.25</v>
      </c>
      <c r="U183" s="145">
        <v>0</v>
      </c>
      <c r="V183" s="145">
        <f t="shared" ref="V183:V214" si="32">U183*H183</f>
        <v>0</v>
      </c>
      <c r="W183" s="145">
        <v>0</v>
      </c>
      <c r="X183" s="146">
        <f t="shared" ref="X183:X214" si="33">W183*H183</f>
        <v>0</v>
      </c>
      <c r="AR183" s="147" t="s">
        <v>436</v>
      </c>
      <c r="AT183" s="147" t="s">
        <v>144</v>
      </c>
      <c r="AU183" s="147" t="s">
        <v>149</v>
      </c>
      <c r="AY183" s="13" t="s">
        <v>142</v>
      </c>
      <c r="BE183" s="148">
        <f t="shared" ref="BE183:BE214" si="34">IF(O183="základná",K183,0)</f>
        <v>0</v>
      </c>
      <c r="BF183" s="148">
        <f t="shared" ref="BF183:BF214" si="35">IF(O183="znížená",K183,0)</f>
        <v>0</v>
      </c>
      <c r="BG183" s="148">
        <f t="shared" ref="BG183:BG214" si="36">IF(O183="zákl. prenesená",K183,0)</f>
        <v>0</v>
      </c>
      <c r="BH183" s="148">
        <f t="shared" ref="BH183:BH214" si="37">IF(O183="zníž. prenesená",K183,0)</f>
        <v>0</v>
      </c>
      <c r="BI183" s="148">
        <f t="shared" ref="BI183:BI214" si="38">IF(O183="nulová",K183,0)</f>
        <v>0</v>
      </c>
      <c r="BJ183" s="13" t="s">
        <v>149</v>
      </c>
      <c r="BK183" s="148">
        <f t="shared" ref="BK183:BK214" si="39">ROUND(P183*H183,2)</f>
        <v>0</v>
      </c>
      <c r="BL183" s="13" t="s">
        <v>436</v>
      </c>
      <c r="BM183" s="147" t="s">
        <v>807</v>
      </c>
    </row>
    <row r="184" spans="2:65" s="1" customFormat="1" ht="21.75" customHeight="1">
      <c r="B184" s="134"/>
      <c r="C184" s="152" t="s">
        <v>412</v>
      </c>
      <c r="D184" s="152" t="s">
        <v>172</v>
      </c>
      <c r="E184" s="153" t="s">
        <v>808</v>
      </c>
      <c r="F184" s="154" t="s">
        <v>809</v>
      </c>
      <c r="G184" s="155" t="s">
        <v>206</v>
      </c>
      <c r="H184" s="156">
        <v>2</v>
      </c>
      <c r="I184" s="157">
        <v>0</v>
      </c>
      <c r="J184" s="158"/>
      <c r="K184" s="157">
        <f t="shared" si="27"/>
        <v>0</v>
      </c>
      <c r="L184" s="158"/>
      <c r="M184" s="159"/>
      <c r="N184" s="160" t="s">
        <v>1</v>
      </c>
      <c r="O184" s="143" t="s">
        <v>39</v>
      </c>
      <c r="P184" s="144">
        <f t="shared" si="28"/>
        <v>0</v>
      </c>
      <c r="Q184" s="144">
        <f t="shared" si="29"/>
        <v>0</v>
      </c>
      <c r="R184" s="144">
        <f t="shared" si="30"/>
        <v>0</v>
      </c>
      <c r="S184" s="145">
        <v>0</v>
      </c>
      <c r="T184" s="145">
        <f t="shared" si="31"/>
        <v>0</v>
      </c>
      <c r="U184" s="145">
        <v>8.0000000000000004E-4</v>
      </c>
      <c r="V184" s="145">
        <f t="shared" si="32"/>
        <v>1.6000000000000001E-3</v>
      </c>
      <c r="W184" s="145">
        <v>0</v>
      </c>
      <c r="X184" s="146">
        <f t="shared" si="33"/>
        <v>0</v>
      </c>
      <c r="AR184" s="147" t="s">
        <v>641</v>
      </c>
      <c r="AT184" s="147" t="s">
        <v>172</v>
      </c>
      <c r="AU184" s="147" t="s">
        <v>149</v>
      </c>
      <c r="AY184" s="13" t="s">
        <v>142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3" t="s">
        <v>149</v>
      </c>
      <c r="BK184" s="148">
        <f t="shared" si="39"/>
        <v>0</v>
      </c>
      <c r="BL184" s="13" t="s">
        <v>641</v>
      </c>
      <c r="BM184" s="147" t="s">
        <v>810</v>
      </c>
    </row>
    <row r="185" spans="2:65" s="1" customFormat="1" ht="24.2" customHeight="1">
      <c r="B185" s="134"/>
      <c r="C185" s="152" t="s">
        <v>416</v>
      </c>
      <c r="D185" s="152" t="s">
        <v>172</v>
      </c>
      <c r="E185" s="153" t="s">
        <v>811</v>
      </c>
      <c r="F185" s="154" t="s">
        <v>812</v>
      </c>
      <c r="G185" s="155" t="s">
        <v>206</v>
      </c>
      <c r="H185" s="156">
        <v>1</v>
      </c>
      <c r="I185" s="157">
        <v>0</v>
      </c>
      <c r="J185" s="158"/>
      <c r="K185" s="157">
        <f t="shared" si="27"/>
        <v>0</v>
      </c>
      <c r="L185" s="158"/>
      <c r="M185" s="159"/>
      <c r="N185" s="160" t="s">
        <v>1</v>
      </c>
      <c r="O185" s="143" t="s">
        <v>39</v>
      </c>
      <c r="P185" s="144">
        <f t="shared" si="28"/>
        <v>0</v>
      </c>
      <c r="Q185" s="144">
        <f t="shared" si="29"/>
        <v>0</v>
      </c>
      <c r="R185" s="144">
        <f t="shared" si="30"/>
        <v>0</v>
      </c>
      <c r="S185" s="145">
        <v>0</v>
      </c>
      <c r="T185" s="145">
        <f t="shared" si="31"/>
        <v>0</v>
      </c>
      <c r="U185" s="145">
        <v>1.4E-3</v>
      </c>
      <c r="V185" s="145">
        <f t="shared" si="32"/>
        <v>1.4E-3</v>
      </c>
      <c r="W185" s="145">
        <v>0</v>
      </c>
      <c r="X185" s="146">
        <f t="shared" si="33"/>
        <v>0</v>
      </c>
      <c r="AR185" s="147" t="s">
        <v>641</v>
      </c>
      <c r="AT185" s="147" t="s">
        <v>172</v>
      </c>
      <c r="AU185" s="147" t="s">
        <v>149</v>
      </c>
      <c r="AY185" s="13" t="s">
        <v>142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3" t="s">
        <v>149</v>
      </c>
      <c r="BK185" s="148">
        <f t="shared" si="39"/>
        <v>0</v>
      </c>
      <c r="BL185" s="13" t="s">
        <v>641</v>
      </c>
      <c r="BM185" s="147" t="s">
        <v>813</v>
      </c>
    </row>
    <row r="186" spans="2:65" s="1" customFormat="1" ht="21.75" customHeight="1">
      <c r="B186" s="134"/>
      <c r="C186" s="152" t="s">
        <v>420</v>
      </c>
      <c r="D186" s="152" t="s">
        <v>172</v>
      </c>
      <c r="E186" s="153" t="s">
        <v>814</v>
      </c>
      <c r="F186" s="154" t="s">
        <v>815</v>
      </c>
      <c r="G186" s="155" t="s">
        <v>206</v>
      </c>
      <c r="H186" s="156">
        <v>19</v>
      </c>
      <c r="I186" s="157">
        <v>0</v>
      </c>
      <c r="J186" s="158"/>
      <c r="K186" s="157">
        <f t="shared" si="27"/>
        <v>0</v>
      </c>
      <c r="L186" s="158"/>
      <c r="M186" s="159"/>
      <c r="N186" s="160" t="s">
        <v>1</v>
      </c>
      <c r="O186" s="143" t="s">
        <v>39</v>
      </c>
      <c r="P186" s="144">
        <f t="shared" si="28"/>
        <v>0</v>
      </c>
      <c r="Q186" s="144">
        <f t="shared" si="29"/>
        <v>0</v>
      </c>
      <c r="R186" s="144">
        <f t="shared" si="30"/>
        <v>0</v>
      </c>
      <c r="S186" s="145">
        <v>0</v>
      </c>
      <c r="T186" s="145">
        <f t="shared" si="31"/>
        <v>0</v>
      </c>
      <c r="U186" s="145">
        <v>1.4E-3</v>
      </c>
      <c r="V186" s="145">
        <f t="shared" si="32"/>
        <v>2.6599999999999999E-2</v>
      </c>
      <c r="W186" s="145">
        <v>0</v>
      </c>
      <c r="X186" s="146">
        <f t="shared" si="33"/>
        <v>0</v>
      </c>
      <c r="AR186" s="147" t="s">
        <v>641</v>
      </c>
      <c r="AT186" s="147" t="s">
        <v>172</v>
      </c>
      <c r="AU186" s="147" t="s">
        <v>149</v>
      </c>
      <c r="AY186" s="13" t="s">
        <v>142</v>
      </c>
      <c r="BE186" s="148">
        <f t="shared" si="34"/>
        <v>0</v>
      </c>
      <c r="BF186" s="148">
        <f t="shared" si="35"/>
        <v>0</v>
      </c>
      <c r="BG186" s="148">
        <f t="shared" si="36"/>
        <v>0</v>
      </c>
      <c r="BH186" s="148">
        <f t="shared" si="37"/>
        <v>0</v>
      </c>
      <c r="BI186" s="148">
        <f t="shared" si="38"/>
        <v>0</v>
      </c>
      <c r="BJ186" s="13" t="s">
        <v>149</v>
      </c>
      <c r="BK186" s="148">
        <f t="shared" si="39"/>
        <v>0</v>
      </c>
      <c r="BL186" s="13" t="s">
        <v>641</v>
      </c>
      <c r="BM186" s="147" t="s">
        <v>816</v>
      </c>
    </row>
    <row r="187" spans="2:65" s="1" customFormat="1" ht="24.2" customHeight="1">
      <c r="B187" s="134"/>
      <c r="C187" s="152" t="s">
        <v>424</v>
      </c>
      <c r="D187" s="152" t="s">
        <v>172</v>
      </c>
      <c r="E187" s="153" t="s">
        <v>817</v>
      </c>
      <c r="F187" s="154" t="s">
        <v>818</v>
      </c>
      <c r="G187" s="155" t="s">
        <v>206</v>
      </c>
      <c r="H187" s="156">
        <v>7</v>
      </c>
      <c r="I187" s="157">
        <v>0</v>
      </c>
      <c r="J187" s="158"/>
      <c r="K187" s="157">
        <f t="shared" si="27"/>
        <v>0</v>
      </c>
      <c r="L187" s="158"/>
      <c r="M187" s="159"/>
      <c r="N187" s="160" t="s">
        <v>1</v>
      </c>
      <c r="O187" s="143" t="s">
        <v>39</v>
      </c>
      <c r="P187" s="144">
        <f t="shared" si="28"/>
        <v>0</v>
      </c>
      <c r="Q187" s="144">
        <f t="shared" si="29"/>
        <v>0</v>
      </c>
      <c r="R187" s="144">
        <f t="shared" si="30"/>
        <v>0</v>
      </c>
      <c r="S187" s="145">
        <v>0</v>
      </c>
      <c r="T187" s="145">
        <f t="shared" si="31"/>
        <v>0</v>
      </c>
      <c r="U187" s="145">
        <v>1.8E-3</v>
      </c>
      <c r="V187" s="145">
        <f t="shared" si="32"/>
        <v>1.26E-2</v>
      </c>
      <c r="W187" s="145">
        <v>0</v>
      </c>
      <c r="X187" s="146">
        <f t="shared" si="33"/>
        <v>0</v>
      </c>
      <c r="AR187" s="147" t="s">
        <v>641</v>
      </c>
      <c r="AT187" s="147" t="s">
        <v>172</v>
      </c>
      <c r="AU187" s="147" t="s">
        <v>149</v>
      </c>
      <c r="AY187" s="13" t="s">
        <v>142</v>
      </c>
      <c r="BE187" s="148">
        <f t="shared" si="34"/>
        <v>0</v>
      </c>
      <c r="BF187" s="148">
        <f t="shared" si="35"/>
        <v>0</v>
      </c>
      <c r="BG187" s="148">
        <f t="shared" si="36"/>
        <v>0</v>
      </c>
      <c r="BH187" s="148">
        <f t="shared" si="37"/>
        <v>0</v>
      </c>
      <c r="BI187" s="148">
        <f t="shared" si="38"/>
        <v>0</v>
      </c>
      <c r="BJ187" s="13" t="s">
        <v>149</v>
      </c>
      <c r="BK187" s="148">
        <f t="shared" si="39"/>
        <v>0</v>
      </c>
      <c r="BL187" s="13" t="s">
        <v>641</v>
      </c>
      <c r="BM187" s="147" t="s">
        <v>819</v>
      </c>
    </row>
    <row r="188" spans="2:65" s="1" customFormat="1" ht="16.5" customHeight="1">
      <c r="B188" s="134"/>
      <c r="C188" s="152" t="s">
        <v>428</v>
      </c>
      <c r="D188" s="152" t="s">
        <v>172</v>
      </c>
      <c r="E188" s="153" t="s">
        <v>820</v>
      </c>
      <c r="F188" s="154" t="s">
        <v>821</v>
      </c>
      <c r="G188" s="155" t="s">
        <v>206</v>
      </c>
      <c r="H188" s="156">
        <v>4</v>
      </c>
      <c r="I188" s="157">
        <v>0</v>
      </c>
      <c r="J188" s="158"/>
      <c r="K188" s="157">
        <f t="shared" si="27"/>
        <v>0</v>
      </c>
      <c r="L188" s="158"/>
      <c r="M188" s="159"/>
      <c r="N188" s="160" t="s">
        <v>1</v>
      </c>
      <c r="O188" s="143" t="s">
        <v>39</v>
      </c>
      <c r="P188" s="144">
        <f t="shared" si="28"/>
        <v>0</v>
      </c>
      <c r="Q188" s="144">
        <f t="shared" si="29"/>
        <v>0</v>
      </c>
      <c r="R188" s="144">
        <f t="shared" si="30"/>
        <v>0</v>
      </c>
      <c r="S188" s="145">
        <v>0</v>
      </c>
      <c r="T188" s="145">
        <f t="shared" si="31"/>
        <v>0</v>
      </c>
      <c r="U188" s="145">
        <v>1.8E-3</v>
      </c>
      <c r="V188" s="145">
        <f t="shared" si="32"/>
        <v>7.1999999999999998E-3</v>
      </c>
      <c r="W188" s="145">
        <v>0</v>
      </c>
      <c r="X188" s="146">
        <f t="shared" si="33"/>
        <v>0</v>
      </c>
      <c r="AR188" s="147" t="s">
        <v>641</v>
      </c>
      <c r="AT188" s="147" t="s">
        <v>172</v>
      </c>
      <c r="AU188" s="147" t="s">
        <v>149</v>
      </c>
      <c r="AY188" s="13" t="s">
        <v>142</v>
      </c>
      <c r="BE188" s="148">
        <f t="shared" si="34"/>
        <v>0</v>
      </c>
      <c r="BF188" s="148">
        <f t="shared" si="35"/>
        <v>0</v>
      </c>
      <c r="BG188" s="148">
        <f t="shared" si="36"/>
        <v>0</v>
      </c>
      <c r="BH188" s="148">
        <f t="shared" si="37"/>
        <v>0</v>
      </c>
      <c r="BI188" s="148">
        <f t="shared" si="38"/>
        <v>0</v>
      </c>
      <c r="BJ188" s="13" t="s">
        <v>149</v>
      </c>
      <c r="BK188" s="148">
        <f t="shared" si="39"/>
        <v>0</v>
      </c>
      <c r="BL188" s="13" t="s">
        <v>641</v>
      </c>
      <c r="BM188" s="147" t="s">
        <v>822</v>
      </c>
    </row>
    <row r="189" spans="2:65" s="1" customFormat="1" ht="21.75" customHeight="1">
      <c r="B189" s="134"/>
      <c r="C189" s="152" t="s">
        <v>432</v>
      </c>
      <c r="D189" s="152" t="s">
        <v>172</v>
      </c>
      <c r="E189" s="153" t="s">
        <v>823</v>
      </c>
      <c r="F189" s="154" t="s">
        <v>824</v>
      </c>
      <c r="G189" s="155" t="s">
        <v>206</v>
      </c>
      <c r="H189" s="156">
        <v>2</v>
      </c>
      <c r="I189" s="157">
        <v>0</v>
      </c>
      <c r="J189" s="158"/>
      <c r="K189" s="157">
        <f t="shared" si="27"/>
        <v>0</v>
      </c>
      <c r="L189" s="158"/>
      <c r="M189" s="159"/>
      <c r="N189" s="160" t="s">
        <v>1</v>
      </c>
      <c r="O189" s="143" t="s">
        <v>39</v>
      </c>
      <c r="P189" s="144">
        <f t="shared" si="28"/>
        <v>0</v>
      </c>
      <c r="Q189" s="144">
        <f t="shared" si="29"/>
        <v>0</v>
      </c>
      <c r="R189" s="144">
        <f t="shared" si="30"/>
        <v>0</v>
      </c>
      <c r="S189" s="145">
        <v>0</v>
      </c>
      <c r="T189" s="145">
        <f t="shared" si="31"/>
        <v>0</v>
      </c>
      <c r="U189" s="145">
        <v>2.5000000000000001E-3</v>
      </c>
      <c r="V189" s="145">
        <f t="shared" si="32"/>
        <v>5.0000000000000001E-3</v>
      </c>
      <c r="W189" s="145">
        <v>0</v>
      </c>
      <c r="X189" s="146">
        <f t="shared" si="33"/>
        <v>0</v>
      </c>
      <c r="AR189" s="147" t="s">
        <v>641</v>
      </c>
      <c r="AT189" s="147" t="s">
        <v>172</v>
      </c>
      <c r="AU189" s="147" t="s">
        <v>149</v>
      </c>
      <c r="AY189" s="13" t="s">
        <v>142</v>
      </c>
      <c r="BE189" s="148">
        <f t="shared" si="34"/>
        <v>0</v>
      </c>
      <c r="BF189" s="148">
        <f t="shared" si="35"/>
        <v>0</v>
      </c>
      <c r="BG189" s="148">
        <f t="shared" si="36"/>
        <v>0</v>
      </c>
      <c r="BH189" s="148">
        <f t="shared" si="37"/>
        <v>0</v>
      </c>
      <c r="BI189" s="148">
        <f t="shared" si="38"/>
        <v>0</v>
      </c>
      <c r="BJ189" s="13" t="s">
        <v>149</v>
      </c>
      <c r="BK189" s="148">
        <f t="shared" si="39"/>
        <v>0</v>
      </c>
      <c r="BL189" s="13" t="s">
        <v>641</v>
      </c>
      <c r="BM189" s="147" t="s">
        <v>825</v>
      </c>
    </row>
    <row r="190" spans="2:65" s="1" customFormat="1" ht="21.75" customHeight="1">
      <c r="B190" s="134"/>
      <c r="C190" s="135" t="s">
        <v>436</v>
      </c>
      <c r="D190" s="135" t="s">
        <v>144</v>
      </c>
      <c r="E190" s="136" t="s">
        <v>826</v>
      </c>
      <c r="F190" s="137" t="s">
        <v>827</v>
      </c>
      <c r="G190" s="138" t="s">
        <v>206</v>
      </c>
      <c r="H190" s="139">
        <v>39</v>
      </c>
      <c r="I190" s="140"/>
      <c r="J190" s="140">
        <v>0</v>
      </c>
      <c r="K190" s="140">
        <f t="shared" si="27"/>
        <v>0</v>
      </c>
      <c r="L190" s="141"/>
      <c r="M190" s="25"/>
      <c r="N190" s="142" t="s">
        <v>1</v>
      </c>
      <c r="O190" s="143" t="s">
        <v>39</v>
      </c>
      <c r="P190" s="144">
        <f t="shared" si="28"/>
        <v>0</v>
      </c>
      <c r="Q190" s="144">
        <f t="shared" si="29"/>
        <v>0</v>
      </c>
      <c r="R190" s="144">
        <f t="shared" si="30"/>
        <v>0</v>
      </c>
      <c r="S190" s="145">
        <v>0.37</v>
      </c>
      <c r="T190" s="145">
        <f t="shared" si="31"/>
        <v>14.43</v>
      </c>
      <c r="U190" s="145">
        <v>0</v>
      </c>
      <c r="V190" s="145">
        <f t="shared" si="32"/>
        <v>0</v>
      </c>
      <c r="W190" s="145">
        <v>0</v>
      </c>
      <c r="X190" s="146">
        <f t="shared" si="33"/>
        <v>0</v>
      </c>
      <c r="AR190" s="147" t="s">
        <v>436</v>
      </c>
      <c r="AT190" s="147" t="s">
        <v>144</v>
      </c>
      <c r="AU190" s="147" t="s">
        <v>149</v>
      </c>
      <c r="AY190" s="13" t="s">
        <v>142</v>
      </c>
      <c r="BE190" s="148">
        <f t="shared" si="34"/>
        <v>0</v>
      </c>
      <c r="BF190" s="148">
        <f t="shared" si="35"/>
        <v>0</v>
      </c>
      <c r="BG190" s="148">
        <f t="shared" si="36"/>
        <v>0</v>
      </c>
      <c r="BH190" s="148">
        <f t="shared" si="37"/>
        <v>0</v>
      </c>
      <c r="BI190" s="148">
        <f t="shared" si="38"/>
        <v>0</v>
      </c>
      <c r="BJ190" s="13" t="s">
        <v>149</v>
      </c>
      <c r="BK190" s="148">
        <f t="shared" si="39"/>
        <v>0</v>
      </c>
      <c r="BL190" s="13" t="s">
        <v>436</v>
      </c>
      <c r="BM190" s="147" t="s">
        <v>828</v>
      </c>
    </row>
    <row r="191" spans="2:65" s="1" customFormat="1" ht="16.5" customHeight="1">
      <c r="B191" s="134"/>
      <c r="C191" s="152" t="s">
        <v>440</v>
      </c>
      <c r="D191" s="152" t="s">
        <v>172</v>
      </c>
      <c r="E191" s="153" t="s">
        <v>829</v>
      </c>
      <c r="F191" s="154" t="s">
        <v>830</v>
      </c>
      <c r="G191" s="155" t="s">
        <v>206</v>
      </c>
      <c r="H191" s="156">
        <v>3</v>
      </c>
      <c r="I191" s="157">
        <v>0</v>
      </c>
      <c r="J191" s="158"/>
      <c r="K191" s="157">
        <f t="shared" si="27"/>
        <v>0</v>
      </c>
      <c r="L191" s="158"/>
      <c r="M191" s="159"/>
      <c r="N191" s="160" t="s">
        <v>1</v>
      </c>
      <c r="O191" s="143" t="s">
        <v>39</v>
      </c>
      <c r="P191" s="144">
        <f t="shared" si="28"/>
        <v>0</v>
      </c>
      <c r="Q191" s="144">
        <f t="shared" si="29"/>
        <v>0</v>
      </c>
      <c r="R191" s="144">
        <f t="shared" si="30"/>
        <v>0</v>
      </c>
      <c r="S191" s="145">
        <v>0</v>
      </c>
      <c r="T191" s="145">
        <f t="shared" si="31"/>
        <v>0</v>
      </c>
      <c r="U191" s="145">
        <v>6.9999999999999999E-4</v>
      </c>
      <c r="V191" s="145">
        <f t="shared" si="32"/>
        <v>2.0999999999999999E-3</v>
      </c>
      <c r="W191" s="145">
        <v>0</v>
      </c>
      <c r="X191" s="146">
        <f t="shared" si="33"/>
        <v>0</v>
      </c>
      <c r="AR191" s="147" t="s">
        <v>641</v>
      </c>
      <c r="AT191" s="147" t="s">
        <v>172</v>
      </c>
      <c r="AU191" s="147" t="s">
        <v>149</v>
      </c>
      <c r="AY191" s="13" t="s">
        <v>142</v>
      </c>
      <c r="BE191" s="148">
        <f t="shared" si="34"/>
        <v>0</v>
      </c>
      <c r="BF191" s="148">
        <f t="shared" si="35"/>
        <v>0</v>
      </c>
      <c r="BG191" s="148">
        <f t="shared" si="36"/>
        <v>0</v>
      </c>
      <c r="BH191" s="148">
        <f t="shared" si="37"/>
        <v>0</v>
      </c>
      <c r="BI191" s="148">
        <f t="shared" si="38"/>
        <v>0</v>
      </c>
      <c r="BJ191" s="13" t="s">
        <v>149</v>
      </c>
      <c r="BK191" s="148">
        <f t="shared" si="39"/>
        <v>0</v>
      </c>
      <c r="BL191" s="13" t="s">
        <v>641</v>
      </c>
      <c r="BM191" s="147" t="s">
        <v>831</v>
      </c>
    </row>
    <row r="192" spans="2:65" s="1" customFormat="1" ht="16.5" customHeight="1">
      <c r="B192" s="134"/>
      <c r="C192" s="152" t="s">
        <v>446</v>
      </c>
      <c r="D192" s="152" t="s">
        <v>172</v>
      </c>
      <c r="E192" s="153" t="s">
        <v>832</v>
      </c>
      <c r="F192" s="154" t="s">
        <v>833</v>
      </c>
      <c r="G192" s="155" t="s">
        <v>206</v>
      </c>
      <c r="H192" s="156">
        <v>29</v>
      </c>
      <c r="I192" s="157">
        <v>0</v>
      </c>
      <c r="J192" s="158"/>
      <c r="K192" s="157">
        <f t="shared" si="27"/>
        <v>0</v>
      </c>
      <c r="L192" s="158"/>
      <c r="M192" s="159"/>
      <c r="N192" s="160" t="s">
        <v>1</v>
      </c>
      <c r="O192" s="143" t="s">
        <v>39</v>
      </c>
      <c r="P192" s="144">
        <f t="shared" si="28"/>
        <v>0</v>
      </c>
      <c r="Q192" s="144">
        <f t="shared" si="29"/>
        <v>0</v>
      </c>
      <c r="R192" s="144">
        <f t="shared" si="30"/>
        <v>0</v>
      </c>
      <c r="S192" s="145">
        <v>0</v>
      </c>
      <c r="T192" s="145">
        <f t="shared" si="31"/>
        <v>0</v>
      </c>
      <c r="U192" s="145">
        <v>2.4599999999999999E-3</v>
      </c>
      <c r="V192" s="145">
        <f t="shared" si="32"/>
        <v>7.1340000000000001E-2</v>
      </c>
      <c r="W192" s="145">
        <v>0</v>
      </c>
      <c r="X192" s="146">
        <f t="shared" si="33"/>
        <v>0</v>
      </c>
      <c r="AR192" s="147" t="s">
        <v>641</v>
      </c>
      <c r="AT192" s="147" t="s">
        <v>172</v>
      </c>
      <c r="AU192" s="147" t="s">
        <v>149</v>
      </c>
      <c r="AY192" s="13" t="s">
        <v>142</v>
      </c>
      <c r="BE192" s="148">
        <f t="shared" si="34"/>
        <v>0</v>
      </c>
      <c r="BF192" s="148">
        <f t="shared" si="35"/>
        <v>0</v>
      </c>
      <c r="BG192" s="148">
        <f t="shared" si="36"/>
        <v>0</v>
      </c>
      <c r="BH192" s="148">
        <f t="shared" si="37"/>
        <v>0</v>
      </c>
      <c r="BI192" s="148">
        <f t="shared" si="38"/>
        <v>0</v>
      </c>
      <c r="BJ192" s="13" t="s">
        <v>149</v>
      </c>
      <c r="BK192" s="148">
        <f t="shared" si="39"/>
        <v>0</v>
      </c>
      <c r="BL192" s="13" t="s">
        <v>641</v>
      </c>
      <c r="BM192" s="147" t="s">
        <v>834</v>
      </c>
    </row>
    <row r="193" spans="2:65" s="1" customFormat="1" ht="16.5" customHeight="1">
      <c r="B193" s="134"/>
      <c r="C193" s="152" t="s">
        <v>454</v>
      </c>
      <c r="D193" s="152" t="s">
        <v>172</v>
      </c>
      <c r="E193" s="153" t="s">
        <v>835</v>
      </c>
      <c r="F193" s="154" t="s">
        <v>836</v>
      </c>
      <c r="G193" s="155" t="s">
        <v>206</v>
      </c>
      <c r="H193" s="156">
        <v>6</v>
      </c>
      <c r="I193" s="157">
        <v>0</v>
      </c>
      <c r="J193" s="158"/>
      <c r="K193" s="157">
        <f t="shared" si="27"/>
        <v>0</v>
      </c>
      <c r="L193" s="158"/>
      <c r="M193" s="159"/>
      <c r="N193" s="160" t="s">
        <v>1</v>
      </c>
      <c r="O193" s="143" t="s">
        <v>39</v>
      </c>
      <c r="P193" s="144">
        <f t="shared" si="28"/>
        <v>0</v>
      </c>
      <c r="Q193" s="144">
        <f t="shared" si="29"/>
        <v>0</v>
      </c>
      <c r="R193" s="144">
        <f t="shared" si="30"/>
        <v>0</v>
      </c>
      <c r="S193" s="145">
        <v>0</v>
      </c>
      <c r="T193" s="145">
        <f t="shared" si="31"/>
        <v>0</v>
      </c>
      <c r="U193" s="145">
        <v>2.4599999999999999E-3</v>
      </c>
      <c r="V193" s="145">
        <f t="shared" si="32"/>
        <v>1.4759999999999999E-2</v>
      </c>
      <c r="W193" s="145">
        <v>0</v>
      </c>
      <c r="X193" s="146">
        <f t="shared" si="33"/>
        <v>0</v>
      </c>
      <c r="AR193" s="147" t="s">
        <v>641</v>
      </c>
      <c r="AT193" s="147" t="s">
        <v>172</v>
      </c>
      <c r="AU193" s="147" t="s">
        <v>149</v>
      </c>
      <c r="AY193" s="13" t="s">
        <v>142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149</v>
      </c>
      <c r="BK193" s="148">
        <f t="shared" si="39"/>
        <v>0</v>
      </c>
      <c r="BL193" s="13" t="s">
        <v>641</v>
      </c>
      <c r="BM193" s="147" t="s">
        <v>837</v>
      </c>
    </row>
    <row r="194" spans="2:65" s="1" customFormat="1" ht="16.5" customHeight="1">
      <c r="B194" s="134"/>
      <c r="C194" s="152" t="s">
        <v>459</v>
      </c>
      <c r="D194" s="152" t="s">
        <v>172</v>
      </c>
      <c r="E194" s="153" t="s">
        <v>838</v>
      </c>
      <c r="F194" s="154" t="s">
        <v>839</v>
      </c>
      <c r="G194" s="155" t="s">
        <v>840</v>
      </c>
      <c r="H194" s="156">
        <v>1</v>
      </c>
      <c r="I194" s="157">
        <v>0</v>
      </c>
      <c r="J194" s="158"/>
      <c r="K194" s="157">
        <f t="shared" si="27"/>
        <v>0</v>
      </c>
      <c r="L194" s="158"/>
      <c r="M194" s="159"/>
      <c r="N194" s="160" t="s">
        <v>1</v>
      </c>
      <c r="O194" s="143" t="s">
        <v>39</v>
      </c>
      <c r="P194" s="144">
        <f t="shared" si="28"/>
        <v>0</v>
      </c>
      <c r="Q194" s="144">
        <f t="shared" si="29"/>
        <v>0</v>
      </c>
      <c r="R194" s="144">
        <f t="shared" si="30"/>
        <v>0</v>
      </c>
      <c r="S194" s="145">
        <v>0</v>
      </c>
      <c r="T194" s="145">
        <f t="shared" si="31"/>
        <v>0</v>
      </c>
      <c r="U194" s="145">
        <v>0</v>
      </c>
      <c r="V194" s="145">
        <f t="shared" si="32"/>
        <v>0</v>
      </c>
      <c r="W194" s="145">
        <v>0</v>
      </c>
      <c r="X194" s="146">
        <f t="shared" si="33"/>
        <v>0</v>
      </c>
      <c r="AR194" s="147" t="s">
        <v>641</v>
      </c>
      <c r="AT194" s="147" t="s">
        <v>172</v>
      </c>
      <c r="AU194" s="147" t="s">
        <v>149</v>
      </c>
      <c r="AY194" s="13" t="s">
        <v>142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149</v>
      </c>
      <c r="BK194" s="148">
        <f t="shared" si="39"/>
        <v>0</v>
      </c>
      <c r="BL194" s="13" t="s">
        <v>641</v>
      </c>
      <c r="BM194" s="147" t="s">
        <v>841</v>
      </c>
    </row>
    <row r="195" spans="2:65" s="1" customFormat="1" ht="16.5" customHeight="1">
      <c r="B195" s="134"/>
      <c r="C195" s="152" t="s">
        <v>463</v>
      </c>
      <c r="D195" s="152" t="s">
        <v>172</v>
      </c>
      <c r="E195" s="153" t="s">
        <v>842</v>
      </c>
      <c r="F195" s="154" t="s">
        <v>843</v>
      </c>
      <c r="G195" s="155" t="s">
        <v>206</v>
      </c>
      <c r="H195" s="156">
        <v>1</v>
      </c>
      <c r="I195" s="157">
        <v>0</v>
      </c>
      <c r="J195" s="158"/>
      <c r="K195" s="157">
        <f t="shared" si="27"/>
        <v>0</v>
      </c>
      <c r="L195" s="158"/>
      <c r="M195" s="159"/>
      <c r="N195" s="160" t="s">
        <v>1</v>
      </c>
      <c r="O195" s="143" t="s">
        <v>39</v>
      </c>
      <c r="P195" s="144">
        <f t="shared" si="28"/>
        <v>0</v>
      </c>
      <c r="Q195" s="144">
        <f t="shared" si="29"/>
        <v>0</v>
      </c>
      <c r="R195" s="144">
        <f t="shared" si="30"/>
        <v>0</v>
      </c>
      <c r="S195" s="145">
        <v>0</v>
      </c>
      <c r="T195" s="145">
        <f t="shared" si="31"/>
        <v>0</v>
      </c>
      <c r="U195" s="145">
        <v>4.7999999999999996E-3</v>
      </c>
      <c r="V195" s="145">
        <f t="shared" si="32"/>
        <v>4.7999999999999996E-3</v>
      </c>
      <c r="W195" s="145">
        <v>0</v>
      </c>
      <c r="X195" s="146">
        <f t="shared" si="33"/>
        <v>0</v>
      </c>
      <c r="AR195" s="147" t="s">
        <v>641</v>
      </c>
      <c r="AT195" s="147" t="s">
        <v>172</v>
      </c>
      <c r="AU195" s="147" t="s">
        <v>149</v>
      </c>
      <c r="AY195" s="13" t="s">
        <v>142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149</v>
      </c>
      <c r="BK195" s="148">
        <f t="shared" si="39"/>
        <v>0</v>
      </c>
      <c r="BL195" s="13" t="s">
        <v>641</v>
      </c>
      <c r="BM195" s="147" t="s">
        <v>844</v>
      </c>
    </row>
    <row r="196" spans="2:65" s="1" customFormat="1" ht="24.2" customHeight="1">
      <c r="B196" s="134"/>
      <c r="C196" s="135" t="s">
        <v>468</v>
      </c>
      <c r="D196" s="135" t="s">
        <v>144</v>
      </c>
      <c r="E196" s="136" t="s">
        <v>845</v>
      </c>
      <c r="F196" s="137" t="s">
        <v>846</v>
      </c>
      <c r="G196" s="138" t="s">
        <v>206</v>
      </c>
      <c r="H196" s="139">
        <v>1</v>
      </c>
      <c r="I196" s="140"/>
      <c r="J196" s="140">
        <v>0</v>
      </c>
      <c r="K196" s="140">
        <f t="shared" si="27"/>
        <v>0</v>
      </c>
      <c r="L196" s="141"/>
      <c r="M196" s="25"/>
      <c r="N196" s="142" t="s">
        <v>1</v>
      </c>
      <c r="O196" s="143" t="s">
        <v>39</v>
      </c>
      <c r="P196" s="144">
        <f t="shared" si="28"/>
        <v>0</v>
      </c>
      <c r="Q196" s="144">
        <f t="shared" si="29"/>
        <v>0</v>
      </c>
      <c r="R196" s="144">
        <f t="shared" si="30"/>
        <v>0</v>
      </c>
      <c r="S196" s="145">
        <v>0.34</v>
      </c>
      <c r="T196" s="145">
        <f t="shared" si="31"/>
        <v>0.34</v>
      </c>
      <c r="U196" s="145">
        <v>0</v>
      </c>
      <c r="V196" s="145">
        <f t="shared" si="32"/>
        <v>0</v>
      </c>
      <c r="W196" s="145">
        <v>0</v>
      </c>
      <c r="X196" s="146">
        <f t="shared" si="33"/>
        <v>0</v>
      </c>
      <c r="AR196" s="147" t="s">
        <v>436</v>
      </c>
      <c r="AT196" s="147" t="s">
        <v>144</v>
      </c>
      <c r="AU196" s="147" t="s">
        <v>149</v>
      </c>
      <c r="AY196" s="13" t="s">
        <v>142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149</v>
      </c>
      <c r="BK196" s="148">
        <f t="shared" si="39"/>
        <v>0</v>
      </c>
      <c r="BL196" s="13" t="s">
        <v>436</v>
      </c>
      <c r="BM196" s="147" t="s">
        <v>847</v>
      </c>
    </row>
    <row r="197" spans="2:65" s="1" customFormat="1" ht="16.5" customHeight="1">
      <c r="B197" s="134"/>
      <c r="C197" s="152" t="s">
        <v>473</v>
      </c>
      <c r="D197" s="152" t="s">
        <v>172</v>
      </c>
      <c r="E197" s="153" t="s">
        <v>848</v>
      </c>
      <c r="F197" s="154" t="s">
        <v>849</v>
      </c>
      <c r="G197" s="155" t="s">
        <v>206</v>
      </c>
      <c r="H197" s="156">
        <v>1</v>
      </c>
      <c r="I197" s="157">
        <v>0</v>
      </c>
      <c r="J197" s="158"/>
      <c r="K197" s="157">
        <f t="shared" si="27"/>
        <v>0</v>
      </c>
      <c r="L197" s="158"/>
      <c r="M197" s="159"/>
      <c r="N197" s="160" t="s">
        <v>1</v>
      </c>
      <c r="O197" s="143" t="s">
        <v>39</v>
      </c>
      <c r="P197" s="144">
        <f t="shared" si="28"/>
        <v>0</v>
      </c>
      <c r="Q197" s="144">
        <f t="shared" si="29"/>
        <v>0</v>
      </c>
      <c r="R197" s="144">
        <f t="shared" si="30"/>
        <v>0</v>
      </c>
      <c r="S197" s="145">
        <v>0</v>
      </c>
      <c r="T197" s="145">
        <f t="shared" si="31"/>
        <v>0</v>
      </c>
      <c r="U197" s="145">
        <v>1.8E-3</v>
      </c>
      <c r="V197" s="145">
        <f t="shared" si="32"/>
        <v>1.8E-3</v>
      </c>
      <c r="W197" s="145">
        <v>0</v>
      </c>
      <c r="X197" s="146">
        <f t="shared" si="33"/>
        <v>0</v>
      </c>
      <c r="AR197" s="147" t="s">
        <v>641</v>
      </c>
      <c r="AT197" s="147" t="s">
        <v>172</v>
      </c>
      <c r="AU197" s="147" t="s">
        <v>149</v>
      </c>
      <c r="AY197" s="13" t="s">
        <v>142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149</v>
      </c>
      <c r="BK197" s="148">
        <f t="shared" si="39"/>
        <v>0</v>
      </c>
      <c r="BL197" s="13" t="s">
        <v>641</v>
      </c>
      <c r="BM197" s="147" t="s">
        <v>850</v>
      </c>
    </row>
    <row r="198" spans="2:65" s="1" customFormat="1" ht="24.2" customHeight="1">
      <c r="B198" s="134"/>
      <c r="C198" s="135" t="s">
        <v>477</v>
      </c>
      <c r="D198" s="135" t="s">
        <v>144</v>
      </c>
      <c r="E198" s="136" t="s">
        <v>851</v>
      </c>
      <c r="F198" s="137" t="s">
        <v>852</v>
      </c>
      <c r="G198" s="138" t="s">
        <v>206</v>
      </c>
      <c r="H198" s="139">
        <v>3</v>
      </c>
      <c r="I198" s="140"/>
      <c r="J198" s="140">
        <v>0</v>
      </c>
      <c r="K198" s="140">
        <f t="shared" si="27"/>
        <v>0</v>
      </c>
      <c r="L198" s="141"/>
      <c r="M198" s="25"/>
      <c r="N198" s="142" t="s">
        <v>1</v>
      </c>
      <c r="O198" s="143" t="s">
        <v>39</v>
      </c>
      <c r="P198" s="144">
        <f t="shared" si="28"/>
        <v>0</v>
      </c>
      <c r="Q198" s="144">
        <f t="shared" si="29"/>
        <v>0</v>
      </c>
      <c r="R198" s="144">
        <f t="shared" si="30"/>
        <v>0</v>
      </c>
      <c r="S198" s="145">
        <v>0.36</v>
      </c>
      <c r="T198" s="145">
        <f t="shared" si="31"/>
        <v>1.08</v>
      </c>
      <c r="U198" s="145">
        <v>0</v>
      </c>
      <c r="V198" s="145">
        <f t="shared" si="32"/>
        <v>0</v>
      </c>
      <c r="W198" s="145">
        <v>0</v>
      </c>
      <c r="X198" s="146">
        <f t="shared" si="33"/>
        <v>0</v>
      </c>
      <c r="AR198" s="147" t="s">
        <v>436</v>
      </c>
      <c r="AT198" s="147" t="s">
        <v>144</v>
      </c>
      <c r="AU198" s="147" t="s">
        <v>149</v>
      </c>
      <c r="AY198" s="13" t="s">
        <v>142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149</v>
      </c>
      <c r="BK198" s="148">
        <f t="shared" si="39"/>
        <v>0</v>
      </c>
      <c r="BL198" s="13" t="s">
        <v>436</v>
      </c>
      <c r="BM198" s="147" t="s">
        <v>853</v>
      </c>
    </row>
    <row r="199" spans="2:65" s="1" customFormat="1" ht="16.5" customHeight="1">
      <c r="B199" s="134"/>
      <c r="C199" s="152" t="s">
        <v>482</v>
      </c>
      <c r="D199" s="152" t="s">
        <v>172</v>
      </c>
      <c r="E199" s="153" t="s">
        <v>854</v>
      </c>
      <c r="F199" s="154" t="s">
        <v>855</v>
      </c>
      <c r="G199" s="155" t="s">
        <v>206</v>
      </c>
      <c r="H199" s="156">
        <v>3</v>
      </c>
      <c r="I199" s="157">
        <v>0</v>
      </c>
      <c r="J199" s="158"/>
      <c r="K199" s="157">
        <f t="shared" si="27"/>
        <v>0</v>
      </c>
      <c r="L199" s="158"/>
      <c r="M199" s="159"/>
      <c r="N199" s="160" t="s">
        <v>1</v>
      </c>
      <c r="O199" s="143" t="s">
        <v>39</v>
      </c>
      <c r="P199" s="144">
        <f t="shared" si="28"/>
        <v>0</v>
      </c>
      <c r="Q199" s="144">
        <f t="shared" si="29"/>
        <v>0</v>
      </c>
      <c r="R199" s="144">
        <f t="shared" si="30"/>
        <v>0</v>
      </c>
      <c r="S199" s="145">
        <v>0</v>
      </c>
      <c r="T199" s="145">
        <f t="shared" si="31"/>
        <v>0</v>
      </c>
      <c r="U199" s="145">
        <v>1.8E-3</v>
      </c>
      <c r="V199" s="145">
        <f t="shared" si="32"/>
        <v>5.4000000000000003E-3</v>
      </c>
      <c r="W199" s="145">
        <v>0</v>
      </c>
      <c r="X199" s="146">
        <f t="shared" si="33"/>
        <v>0</v>
      </c>
      <c r="AR199" s="147" t="s">
        <v>641</v>
      </c>
      <c r="AT199" s="147" t="s">
        <v>172</v>
      </c>
      <c r="AU199" s="147" t="s">
        <v>149</v>
      </c>
      <c r="AY199" s="13" t="s">
        <v>142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149</v>
      </c>
      <c r="BK199" s="148">
        <f t="shared" si="39"/>
        <v>0</v>
      </c>
      <c r="BL199" s="13" t="s">
        <v>641</v>
      </c>
      <c r="BM199" s="147" t="s">
        <v>856</v>
      </c>
    </row>
    <row r="200" spans="2:65" s="1" customFormat="1" ht="21.75" customHeight="1">
      <c r="B200" s="134"/>
      <c r="C200" s="135" t="s">
        <v>487</v>
      </c>
      <c r="D200" s="135" t="s">
        <v>144</v>
      </c>
      <c r="E200" s="136" t="s">
        <v>857</v>
      </c>
      <c r="F200" s="137" t="s">
        <v>858</v>
      </c>
      <c r="G200" s="138" t="s">
        <v>206</v>
      </c>
      <c r="H200" s="139">
        <v>7</v>
      </c>
      <c r="I200" s="140"/>
      <c r="J200" s="140">
        <v>0</v>
      </c>
      <c r="K200" s="140">
        <f t="shared" si="27"/>
        <v>0</v>
      </c>
      <c r="L200" s="141"/>
      <c r="M200" s="25"/>
      <c r="N200" s="142" t="s">
        <v>1</v>
      </c>
      <c r="O200" s="143" t="s">
        <v>39</v>
      </c>
      <c r="P200" s="144">
        <f t="shared" si="28"/>
        <v>0</v>
      </c>
      <c r="Q200" s="144">
        <f t="shared" si="29"/>
        <v>0</v>
      </c>
      <c r="R200" s="144">
        <f t="shared" si="30"/>
        <v>0</v>
      </c>
      <c r="S200" s="145">
        <v>0.43</v>
      </c>
      <c r="T200" s="145">
        <f t="shared" si="31"/>
        <v>3.01</v>
      </c>
      <c r="U200" s="145">
        <v>0</v>
      </c>
      <c r="V200" s="145">
        <f t="shared" si="32"/>
        <v>0</v>
      </c>
      <c r="W200" s="145">
        <v>0</v>
      </c>
      <c r="X200" s="146">
        <f t="shared" si="33"/>
        <v>0</v>
      </c>
      <c r="AR200" s="147" t="s">
        <v>436</v>
      </c>
      <c r="AT200" s="147" t="s">
        <v>144</v>
      </c>
      <c r="AU200" s="147" t="s">
        <v>149</v>
      </c>
      <c r="AY200" s="13" t="s">
        <v>142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149</v>
      </c>
      <c r="BK200" s="148">
        <f t="shared" si="39"/>
        <v>0</v>
      </c>
      <c r="BL200" s="13" t="s">
        <v>436</v>
      </c>
      <c r="BM200" s="147" t="s">
        <v>859</v>
      </c>
    </row>
    <row r="201" spans="2:65" s="1" customFormat="1" ht="21.75" customHeight="1">
      <c r="B201" s="134"/>
      <c r="C201" s="135" t="s">
        <v>492</v>
      </c>
      <c r="D201" s="135" t="s">
        <v>144</v>
      </c>
      <c r="E201" s="136" t="s">
        <v>860</v>
      </c>
      <c r="F201" s="137" t="s">
        <v>861</v>
      </c>
      <c r="G201" s="138" t="s">
        <v>206</v>
      </c>
      <c r="H201" s="139">
        <v>77</v>
      </c>
      <c r="I201" s="140"/>
      <c r="J201" s="140">
        <v>0</v>
      </c>
      <c r="K201" s="140">
        <f t="shared" si="27"/>
        <v>0</v>
      </c>
      <c r="L201" s="141"/>
      <c r="M201" s="25"/>
      <c r="N201" s="142" t="s">
        <v>1</v>
      </c>
      <c r="O201" s="143" t="s">
        <v>39</v>
      </c>
      <c r="P201" s="144">
        <f t="shared" si="28"/>
        <v>0</v>
      </c>
      <c r="Q201" s="144">
        <f t="shared" si="29"/>
        <v>0</v>
      </c>
      <c r="R201" s="144">
        <f t="shared" si="30"/>
        <v>0</v>
      </c>
      <c r="S201" s="145">
        <v>0.46</v>
      </c>
      <c r="T201" s="145">
        <f t="shared" si="31"/>
        <v>35.42</v>
      </c>
      <c r="U201" s="145">
        <v>0</v>
      </c>
      <c r="V201" s="145">
        <f t="shared" si="32"/>
        <v>0</v>
      </c>
      <c r="W201" s="145">
        <v>0</v>
      </c>
      <c r="X201" s="146">
        <f t="shared" si="33"/>
        <v>0</v>
      </c>
      <c r="AR201" s="147" t="s">
        <v>436</v>
      </c>
      <c r="AT201" s="147" t="s">
        <v>144</v>
      </c>
      <c r="AU201" s="147" t="s">
        <v>149</v>
      </c>
      <c r="AY201" s="13" t="s">
        <v>142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149</v>
      </c>
      <c r="BK201" s="148">
        <f t="shared" si="39"/>
        <v>0</v>
      </c>
      <c r="BL201" s="13" t="s">
        <v>436</v>
      </c>
      <c r="BM201" s="147" t="s">
        <v>862</v>
      </c>
    </row>
    <row r="202" spans="2:65" s="1" customFormat="1" ht="21.75" customHeight="1">
      <c r="B202" s="134"/>
      <c r="C202" s="135" t="s">
        <v>497</v>
      </c>
      <c r="D202" s="135" t="s">
        <v>144</v>
      </c>
      <c r="E202" s="136" t="s">
        <v>863</v>
      </c>
      <c r="F202" s="137" t="s">
        <v>864</v>
      </c>
      <c r="G202" s="138" t="s">
        <v>206</v>
      </c>
      <c r="H202" s="139">
        <v>1</v>
      </c>
      <c r="I202" s="140"/>
      <c r="J202" s="140">
        <v>0</v>
      </c>
      <c r="K202" s="140">
        <f t="shared" si="27"/>
        <v>0</v>
      </c>
      <c r="L202" s="141"/>
      <c r="M202" s="25"/>
      <c r="N202" s="142" t="s">
        <v>1</v>
      </c>
      <c r="O202" s="143" t="s">
        <v>39</v>
      </c>
      <c r="P202" s="144">
        <f t="shared" si="28"/>
        <v>0</v>
      </c>
      <c r="Q202" s="144">
        <f t="shared" si="29"/>
        <v>0</v>
      </c>
      <c r="R202" s="144">
        <f t="shared" si="30"/>
        <v>0</v>
      </c>
      <c r="S202" s="145">
        <v>0.43</v>
      </c>
      <c r="T202" s="145">
        <f t="shared" si="31"/>
        <v>0.43</v>
      </c>
      <c r="U202" s="145">
        <v>0</v>
      </c>
      <c r="V202" s="145">
        <f t="shared" si="32"/>
        <v>0</v>
      </c>
      <c r="W202" s="145">
        <v>0</v>
      </c>
      <c r="X202" s="146">
        <f t="shared" si="33"/>
        <v>0</v>
      </c>
      <c r="AR202" s="147" t="s">
        <v>436</v>
      </c>
      <c r="AT202" s="147" t="s">
        <v>144</v>
      </c>
      <c r="AU202" s="147" t="s">
        <v>149</v>
      </c>
      <c r="AY202" s="13" t="s">
        <v>142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149</v>
      </c>
      <c r="BK202" s="148">
        <f t="shared" si="39"/>
        <v>0</v>
      </c>
      <c r="BL202" s="13" t="s">
        <v>436</v>
      </c>
      <c r="BM202" s="147" t="s">
        <v>865</v>
      </c>
    </row>
    <row r="203" spans="2:65" s="1" customFormat="1" ht="24.2" customHeight="1">
      <c r="B203" s="134"/>
      <c r="C203" s="135" t="s">
        <v>501</v>
      </c>
      <c r="D203" s="135" t="s">
        <v>144</v>
      </c>
      <c r="E203" s="136" t="s">
        <v>866</v>
      </c>
      <c r="F203" s="137" t="s">
        <v>867</v>
      </c>
      <c r="G203" s="138" t="s">
        <v>196</v>
      </c>
      <c r="H203" s="139">
        <v>10</v>
      </c>
      <c r="I203" s="140"/>
      <c r="J203" s="140">
        <v>0</v>
      </c>
      <c r="K203" s="140">
        <f t="shared" si="27"/>
        <v>0</v>
      </c>
      <c r="L203" s="141"/>
      <c r="M203" s="25"/>
      <c r="N203" s="142" t="s">
        <v>1</v>
      </c>
      <c r="O203" s="143" t="s">
        <v>39</v>
      </c>
      <c r="P203" s="144">
        <f t="shared" si="28"/>
        <v>0</v>
      </c>
      <c r="Q203" s="144">
        <f t="shared" si="29"/>
        <v>0</v>
      </c>
      <c r="R203" s="144">
        <f t="shared" si="30"/>
        <v>0</v>
      </c>
      <c r="S203" s="145">
        <v>8.5000000000000006E-2</v>
      </c>
      <c r="T203" s="145">
        <f t="shared" si="31"/>
        <v>0.85000000000000009</v>
      </c>
      <c r="U203" s="145">
        <v>0</v>
      </c>
      <c r="V203" s="145">
        <f t="shared" si="32"/>
        <v>0</v>
      </c>
      <c r="W203" s="145">
        <v>0</v>
      </c>
      <c r="X203" s="146">
        <f t="shared" si="33"/>
        <v>0</v>
      </c>
      <c r="AR203" s="147" t="s">
        <v>436</v>
      </c>
      <c r="AT203" s="147" t="s">
        <v>144</v>
      </c>
      <c r="AU203" s="147" t="s">
        <v>149</v>
      </c>
      <c r="AY203" s="13" t="s">
        <v>142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149</v>
      </c>
      <c r="BK203" s="148">
        <f t="shared" si="39"/>
        <v>0</v>
      </c>
      <c r="BL203" s="13" t="s">
        <v>436</v>
      </c>
      <c r="BM203" s="147" t="s">
        <v>868</v>
      </c>
    </row>
    <row r="204" spans="2:65" s="1" customFormat="1" ht="16.5" customHeight="1">
      <c r="B204" s="134"/>
      <c r="C204" s="152" t="s">
        <v>506</v>
      </c>
      <c r="D204" s="152" t="s">
        <v>172</v>
      </c>
      <c r="E204" s="153" t="s">
        <v>869</v>
      </c>
      <c r="F204" s="154" t="s">
        <v>870</v>
      </c>
      <c r="G204" s="155" t="s">
        <v>317</v>
      </c>
      <c r="H204" s="156">
        <v>6.25</v>
      </c>
      <c r="I204" s="157">
        <v>0</v>
      </c>
      <c r="J204" s="158"/>
      <c r="K204" s="157">
        <f t="shared" si="27"/>
        <v>0</v>
      </c>
      <c r="L204" s="158"/>
      <c r="M204" s="159"/>
      <c r="N204" s="160" t="s">
        <v>1</v>
      </c>
      <c r="O204" s="143" t="s">
        <v>39</v>
      </c>
      <c r="P204" s="144">
        <f t="shared" si="28"/>
        <v>0</v>
      </c>
      <c r="Q204" s="144">
        <f t="shared" si="29"/>
        <v>0</v>
      </c>
      <c r="R204" s="144">
        <f t="shared" si="30"/>
        <v>0</v>
      </c>
      <c r="S204" s="145">
        <v>0</v>
      </c>
      <c r="T204" s="145">
        <f t="shared" si="31"/>
        <v>0</v>
      </c>
      <c r="U204" s="145">
        <v>1E-3</v>
      </c>
      <c r="V204" s="145">
        <f t="shared" si="32"/>
        <v>6.2500000000000003E-3</v>
      </c>
      <c r="W204" s="145">
        <v>0</v>
      </c>
      <c r="X204" s="146">
        <f t="shared" si="33"/>
        <v>0</v>
      </c>
      <c r="AR204" s="147" t="s">
        <v>641</v>
      </c>
      <c r="AT204" s="147" t="s">
        <v>172</v>
      </c>
      <c r="AU204" s="147" t="s">
        <v>149</v>
      </c>
      <c r="AY204" s="13" t="s">
        <v>142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149</v>
      </c>
      <c r="BK204" s="148">
        <f t="shared" si="39"/>
        <v>0</v>
      </c>
      <c r="BL204" s="13" t="s">
        <v>641</v>
      </c>
      <c r="BM204" s="147" t="s">
        <v>871</v>
      </c>
    </row>
    <row r="205" spans="2:65" s="1" customFormat="1" ht="21.75" customHeight="1">
      <c r="B205" s="134"/>
      <c r="C205" s="135" t="s">
        <v>511</v>
      </c>
      <c r="D205" s="135" t="s">
        <v>144</v>
      </c>
      <c r="E205" s="136" t="s">
        <v>872</v>
      </c>
      <c r="F205" s="137" t="s">
        <v>873</v>
      </c>
      <c r="G205" s="138" t="s">
        <v>206</v>
      </c>
      <c r="H205" s="139">
        <v>5</v>
      </c>
      <c r="I205" s="140"/>
      <c r="J205" s="140">
        <v>0</v>
      </c>
      <c r="K205" s="140">
        <f t="shared" si="27"/>
        <v>0</v>
      </c>
      <c r="L205" s="141"/>
      <c r="M205" s="25"/>
      <c r="N205" s="142" t="s">
        <v>1</v>
      </c>
      <c r="O205" s="143" t="s">
        <v>39</v>
      </c>
      <c r="P205" s="144">
        <f t="shared" si="28"/>
        <v>0</v>
      </c>
      <c r="Q205" s="144">
        <f t="shared" si="29"/>
        <v>0</v>
      </c>
      <c r="R205" s="144">
        <f t="shared" si="30"/>
        <v>0</v>
      </c>
      <c r="S205" s="145">
        <v>1.18</v>
      </c>
      <c r="T205" s="145">
        <f t="shared" si="31"/>
        <v>5.8999999999999995</v>
      </c>
      <c r="U205" s="145">
        <v>0</v>
      </c>
      <c r="V205" s="145">
        <f t="shared" si="32"/>
        <v>0</v>
      </c>
      <c r="W205" s="145">
        <v>0</v>
      </c>
      <c r="X205" s="146">
        <f t="shared" si="33"/>
        <v>0</v>
      </c>
      <c r="AR205" s="147" t="s">
        <v>436</v>
      </c>
      <c r="AT205" s="147" t="s">
        <v>144</v>
      </c>
      <c r="AU205" s="147" t="s">
        <v>149</v>
      </c>
      <c r="AY205" s="13" t="s">
        <v>142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149</v>
      </c>
      <c r="BK205" s="148">
        <f t="shared" si="39"/>
        <v>0</v>
      </c>
      <c r="BL205" s="13" t="s">
        <v>436</v>
      </c>
      <c r="BM205" s="147" t="s">
        <v>874</v>
      </c>
    </row>
    <row r="206" spans="2:65" s="1" customFormat="1" ht="16.5" customHeight="1">
      <c r="B206" s="134"/>
      <c r="C206" s="152" t="s">
        <v>517</v>
      </c>
      <c r="D206" s="152" t="s">
        <v>172</v>
      </c>
      <c r="E206" s="153" t="s">
        <v>875</v>
      </c>
      <c r="F206" s="154" t="s">
        <v>876</v>
      </c>
      <c r="G206" s="155" t="s">
        <v>206</v>
      </c>
      <c r="H206" s="156">
        <v>5</v>
      </c>
      <c r="I206" s="157">
        <v>0</v>
      </c>
      <c r="J206" s="158"/>
      <c r="K206" s="157">
        <f t="shared" si="27"/>
        <v>0</v>
      </c>
      <c r="L206" s="158"/>
      <c r="M206" s="159"/>
      <c r="N206" s="160" t="s">
        <v>1</v>
      </c>
      <c r="O206" s="143" t="s">
        <v>39</v>
      </c>
      <c r="P206" s="144">
        <f t="shared" si="28"/>
        <v>0</v>
      </c>
      <c r="Q206" s="144">
        <f t="shared" si="29"/>
        <v>0</v>
      </c>
      <c r="R206" s="144">
        <f t="shared" si="30"/>
        <v>0</v>
      </c>
      <c r="S206" s="145">
        <v>0</v>
      </c>
      <c r="T206" s="145">
        <f t="shared" si="31"/>
        <v>0</v>
      </c>
      <c r="U206" s="145">
        <v>2.4000000000000001E-4</v>
      </c>
      <c r="V206" s="145">
        <f t="shared" si="32"/>
        <v>1.2000000000000001E-3</v>
      </c>
      <c r="W206" s="145">
        <v>0</v>
      </c>
      <c r="X206" s="146">
        <f t="shared" si="33"/>
        <v>0</v>
      </c>
      <c r="AR206" s="147" t="s">
        <v>641</v>
      </c>
      <c r="AT206" s="147" t="s">
        <v>172</v>
      </c>
      <c r="AU206" s="147" t="s">
        <v>149</v>
      </c>
      <c r="AY206" s="13" t="s">
        <v>142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149</v>
      </c>
      <c r="BK206" s="148">
        <f t="shared" si="39"/>
        <v>0</v>
      </c>
      <c r="BL206" s="13" t="s">
        <v>641</v>
      </c>
      <c r="BM206" s="147" t="s">
        <v>877</v>
      </c>
    </row>
    <row r="207" spans="2:65" s="1" customFormat="1" ht="16.5" customHeight="1">
      <c r="B207" s="134"/>
      <c r="C207" s="135" t="s">
        <v>524</v>
      </c>
      <c r="D207" s="135" t="s">
        <v>144</v>
      </c>
      <c r="E207" s="136" t="s">
        <v>878</v>
      </c>
      <c r="F207" s="137" t="s">
        <v>879</v>
      </c>
      <c r="G207" s="138" t="s">
        <v>206</v>
      </c>
      <c r="H207" s="139">
        <v>16</v>
      </c>
      <c r="I207" s="140"/>
      <c r="J207" s="140">
        <v>0</v>
      </c>
      <c r="K207" s="140">
        <f t="shared" si="27"/>
        <v>0</v>
      </c>
      <c r="L207" s="141"/>
      <c r="M207" s="25"/>
      <c r="N207" s="142" t="s">
        <v>1</v>
      </c>
      <c r="O207" s="143" t="s">
        <v>39</v>
      </c>
      <c r="P207" s="144">
        <f t="shared" si="28"/>
        <v>0</v>
      </c>
      <c r="Q207" s="144">
        <f t="shared" si="29"/>
        <v>0</v>
      </c>
      <c r="R207" s="144">
        <f t="shared" si="30"/>
        <v>0</v>
      </c>
      <c r="S207" s="145">
        <v>0.28699999999999998</v>
      </c>
      <c r="T207" s="145">
        <f t="shared" si="31"/>
        <v>4.5919999999999996</v>
      </c>
      <c r="U207" s="145">
        <v>0</v>
      </c>
      <c r="V207" s="145">
        <f t="shared" si="32"/>
        <v>0</v>
      </c>
      <c r="W207" s="145">
        <v>0</v>
      </c>
      <c r="X207" s="146">
        <f t="shared" si="33"/>
        <v>0</v>
      </c>
      <c r="AR207" s="147" t="s">
        <v>436</v>
      </c>
      <c r="AT207" s="147" t="s">
        <v>144</v>
      </c>
      <c r="AU207" s="147" t="s">
        <v>149</v>
      </c>
      <c r="AY207" s="13" t="s">
        <v>142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149</v>
      </c>
      <c r="BK207" s="148">
        <f t="shared" si="39"/>
        <v>0</v>
      </c>
      <c r="BL207" s="13" t="s">
        <v>436</v>
      </c>
      <c r="BM207" s="147" t="s">
        <v>880</v>
      </c>
    </row>
    <row r="208" spans="2:65" s="1" customFormat="1" ht="16.5" customHeight="1">
      <c r="B208" s="134"/>
      <c r="C208" s="152" t="s">
        <v>529</v>
      </c>
      <c r="D208" s="152" t="s">
        <v>172</v>
      </c>
      <c r="E208" s="153" t="s">
        <v>881</v>
      </c>
      <c r="F208" s="154" t="s">
        <v>882</v>
      </c>
      <c r="G208" s="155" t="s">
        <v>206</v>
      </c>
      <c r="H208" s="156">
        <v>16</v>
      </c>
      <c r="I208" s="157">
        <v>0</v>
      </c>
      <c r="J208" s="158"/>
      <c r="K208" s="157">
        <f t="shared" si="27"/>
        <v>0</v>
      </c>
      <c r="L208" s="158"/>
      <c r="M208" s="159"/>
      <c r="N208" s="160" t="s">
        <v>1</v>
      </c>
      <c r="O208" s="143" t="s">
        <v>39</v>
      </c>
      <c r="P208" s="144">
        <f t="shared" si="28"/>
        <v>0</v>
      </c>
      <c r="Q208" s="144">
        <f t="shared" si="29"/>
        <v>0</v>
      </c>
      <c r="R208" s="144">
        <f t="shared" si="30"/>
        <v>0</v>
      </c>
      <c r="S208" s="145">
        <v>0</v>
      </c>
      <c r="T208" s="145">
        <f t="shared" si="31"/>
        <v>0</v>
      </c>
      <c r="U208" s="145">
        <v>1E-4</v>
      </c>
      <c r="V208" s="145">
        <f t="shared" si="32"/>
        <v>1.6000000000000001E-3</v>
      </c>
      <c r="W208" s="145">
        <v>0</v>
      </c>
      <c r="X208" s="146">
        <f t="shared" si="33"/>
        <v>0</v>
      </c>
      <c r="AR208" s="147" t="s">
        <v>641</v>
      </c>
      <c r="AT208" s="147" t="s">
        <v>172</v>
      </c>
      <c r="AU208" s="147" t="s">
        <v>149</v>
      </c>
      <c r="AY208" s="13" t="s">
        <v>142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149</v>
      </c>
      <c r="BK208" s="148">
        <f t="shared" si="39"/>
        <v>0</v>
      </c>
      <c r="BL208" s="13" t="s">
        <v>641</v>
      </c>
      <c r="BM208" s="147" t="s">
        <v>883</v>
      </c>
    </row>
    <row r="209" spans="2:65" s="1" customFormat="1" ht="24.2" customHeight="1">
      <c r="B209" s="134"/>
      <c r="C209" s="152" t="s">
        <v>533</v>
      </c>
      <c r="D209" s="152" t="s">
        <v>172</v>
      </c>
      <c r="E209" s="153" t="s">
        <v>884</v>
      </c>
      <c r="F209" s="154" t="s">
        <v>885</v>
      </c>
      <c r="G209" s="155" t="s">
        <v>206</v>
      </c>
      <c r="H209" s="156">
        <v>16</v>
      </c>
      <c r="I209" s="157">
        <v>0</v>
      </c>
      <c r="J209" s="158"/>
      <c r="K209" s="157">
        <f t="shared" si="27"/>
        <v>0</v>
      </c>
      <c r="L209" s="158"/>
      <c r="M209" s="159"/>
      <c r="N209" s="160" t="s">
        <v>1</v>
      </c>
      <c r="O209" s="143" t="s">
        <v>39</v>
      </c>
      <c r="P209" s="144">
        <f t="shared" si="28"/>
        <v>0</v>
      </c>
      <c r="Q209" s="144">
        <f t="shared" si="29"/>
        <v>0</v>
      </c>
      <c r="R209" s="144">
        <f t="shared" si="30"/>
        <v>0</v>
      </c>
      <c r="S209" s="145">
        <v>0</v>
      </c>
      <c r="T209" s="145">
        <f t="shared" si="31"/>
        <v>0</v>
      </c>
      <c r="U209" s="145">
        <v>3.0000000000000001E-5</v>
      </c>
      <c r="V209" s="145">
        <f t="shared" si="32"/>
        <v>4.8000000000000001E-4</v>
      </c>
      <c r="W209" s="145">
        <v>0</v>
      </c>
      <c r="X209" s="146">
        <f t="shared" si="33"/>
        <v>0</v>
      </c>
      <c r="AR209" s="147" t="s">
        <v>641</v>
      </c>
      <c r="AT209" s="147" t="s">
        <v>172</v>
      </c>
      <c r="AU209" s="147" t="s">
        <v>149</v>
      </c>
      <c r="AY209" s="13" t="s">
        <v>142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149</v>
      </c>
      <c r="BK209" s="148">
        <f t="shared" si="39"/>
        <v>0</v>
      </c>
      <c r="BL209" s="13" t="s">
        <v>641</v>
      </c>
      <c r="BM209" s="147" t="s">
        <v>886</v>
      </c>
    </row>
    <row r="210" spans="2:65" s="1" customFormat="1" ht="21.75" customHeight="1">
      <c r="B210" s="134"/>
      <c r="C210" s="135" t="s">
        <v>537</v>
      </c>
      <c r="D210" s="135" t="s">
        <v>144</v>
      </c>
      <c r="E210" s="136" t="s">
        <v>887</v>
      </c>
      <c r="F210" s="137" t="s">
        <v>888</v>
      </c>
      <c r="G210" s="138" t="s">
        <v>206</v>
      </c>
      <c r="H210" s="139">
        <v>2</v>
      </c>
      <c r="I210" s="140"/>
      <c r="J210" s="140">
        <v>0</v>
      </c>
      <c r="K210" s="140">
        <f t="shared" si="27"/>
        <v>0</v>
      </c>
      <c r="L210" s="141"/>
      <c r="M210" s="25"/>
      <c r="N210" s="142" t="s">
        <v>1</v>
      </c>
      <c r="O210" s="143" t="s">
        <v>39</v>
      </c>
      <c r="P210" s="144">
        <f t="shared" si="28"/>
        <v>0</v>
      </c>
      <c r="Q210" s="144">
        <f t="shared" si="29"/>
        <v>0</v>
      </c>
      <c r="R210" s="144">
        <f t="shared" si="30"/>
        <v>0</v>
      </c>
      <c r="S210" s="145">
        <v>0.16700000000000001</v>
      </c>
      <c r="T210" s="145">
        <f t="shared" si="31"/>
        <v>0.33400000000000002</v>
      </c>
      <c r="U210" s="145">
        <v>0</v>
      </c>
      <c r="V210" s="145">
        <f t="shared" si="32"/>
        <v>0</v>
      </c>
      <c r="W210" s="145">
        <v>0</v>
      </c>
      <c r="X210" s="146">
        <f t="shared" si="33"/>
        <v>0</v>
      </c>
      <c r="AR210" s="147" t="s">
        <v>436</v>
      </c>
      <c r="AT210" s="147" t="s">
        <v>144</v>
      </c>
      <c r="AU210" s="147" t="s">
        <v>149</v>
      </c>
      <c r="AY210" s="13" t="s">
        <v>142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149</v>
      </c>
      <c r="BK210" s="148">
        <f t="shared" si="39"/>
        <v>0</v>
      </c>
      <c r="BL210" s="13" t="s">
        <v>436</v>
      </c>
      <c r="BM210" s="147" t="s">
        <v>889</v>
      </c>
    </row>
    <row r="211" spans="2:65" s="1" customFormat="1" ht="21.75" customHeight="1">
      <c r="B211" s="134"/>
      <c r="C211" s="152" t="s">
        <v>543</v>
      </c>
      <c r="D211" s="152" t="s">
        <v>172</v>
      </c>
      <c r="E211" s="153" t="s">
        <v>890</v>
      </c>
      <c r="F211" s="154" t="s">
        <v>891</v>
      </c>
      <c r="G211" s="155" t="s">
        <v>206</v>
      </c>
      <c r="H211" s="156">
        <v>2</v>
      </c>
      <c r="I211" s="157">
        <v>0</v>
      </c>
      <c r="J211" s="158"/>
      <c r="K211" s="157">
        <f t="shared" si="27"/>
        <v>0</v>
      </c>
      <c r="L211" s="158"/>
      <c r="M211" s="159"/>
      <c r="N211" s="160" t="s">
        <v>1</v>
      </c>
      <c r="O211" s="143" t="s">
        <v>39</v>
      </c>
      <c r="P211" s="144">
        <f t="shared" si="28"/>
        <v>0</v>
      </c>
      <c r="Q211" s="144">
        <f t="shared" si="29"/>
        <v>0</v>
      </c>
      <c r="R211" s="144">
        <f t="shared" si="30"/>
        <v>0</v>
      </c>
      <c r="S211" s="145">
        <v>0</v>
      </c>
      <c r="T211" s="145">
        <f t="shared" si="31"/>
        <v>0</v>
      </c>
      <c r="U211" s="145">
        <v>4.0000000000000002E-4</v>
      </c>
      <c r="V211" s="145">
        <f t="shared" si="32"/>
        <v>8.0000000000000004E-4</v>
      </c>
      <c r="W211" s="145">
        <v>0</v>
      </c>
      <c r="X211" s="146">
        <f t="shared" si="33"/>
        <v>0</v>
      </c>
      <c r="AR211" s="147" t="s">
        <v>641</v>
      </c>
      <c r="AT211" s="147" t="s">
        <v>172</v>
      </c>
      <c r="AU211" s="147" t="s">
        <v>149</v>
      </c>
      <c r="AY211" s="13" t="s">
        <v>142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149</v>
      </c>
      <c r="BK211" s="148">
        <f t="shared" si="39"/>
        <v>0</v>
      </c>
      <c r="BL211" s="13" t="s">
        <v>641</v>
      </c>
      <c r="BM211" s="147" t="s">
        <v>892</v>
      </c>
    </row>
    <row r="212" spans="2:65" s="1" customFormat="1" ht="16.5" customHeight="1">
      <c r="B212" s="134"/>
      <c r="C212" s="135" t="s">
        <v>547</v>
      </c>
      <c r="D212" s="135" t="s">
        <v>144</v>
      </c>
      <c r="E212" s="136" t="s">
        <v>893</v>
      </c>
      <c r="F212" s="137" t="s">
        <v>894</v>
      </c>
      <c r="G212" s="138" t="s">
        <v>206</v>
      </c>
      <c r="H212" s="139">
        <v>2</v>
      </c>
      <c r="I212" s="140"/>
      <c r="J212" s="140">
        <v>0</v>
      </c>
      <c r="K212" s="140">
        <f t="shared" si="27"/>
        <v>0</v>
      </c>
      <c r="L212" s="141"/>
      <c r="M212" s="25"/>
      <c r="N212" s="142" t="s">
        <v>1</v>
      </c>
      <c r="O212" s="143" t="s">
        <v>39</v>
      </c>
      <c r="P212" s="144">
        <f t="shared" si="28"/>
        <v>0</v>
      </c>
      <c r="Q212" s="144">
        <f t="shared" si="29"/>
        <v>0</v>
      </c>
      <c r="R212" s="144">
        <f t="shared" si="30"/>
        <v>0</v>
      </c>
      <c r="S212" s="145">
        <v>0.16700000000000001</v>
      </c>
      <c r="T212" s="145">
        <f t="shared" si="31"/>
        <v>0.33400000000000002</v>
      </c>
      <c r="U212" s="145">
        <v>0</v>
      </c>
      <c r="V212" s="145">
        <f t="shared" si="32"/>
        <v>0</v>
      </c>
      <c r="W212" s="145">
        <v>0</v>
      </c>
      <c r="X212" s="146">
        <f t="shared" si="33"/>
        <v>0</v>
      </c>
      <c r="AR212" s="147" t="s">
        <v>436</v>
      </c>
      <c r="AT212" s="147" t="s">
        <v>144</v>
      </c>
      <c r="AU212" s="147" t="s">
        <v>149</v>
      </c>
      <c r="AY212" s="13" t="s">
        <v>142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149</v>
      </c>
      <c r="BK212" s="148">
        <f t="shared" si="39"/>
        <v>0</v>
      </c>
      <c r="BL212" s="13" t="s">
        <v>436</v>
      </c>
      <c r="BM212" s="147" t="s">
        <v>895</v>
      </c>
    </row>
    <row r="213" spans="2:65" s="1" customFormat="1" ht="16.5" customHeight="1">
      <c r="B213" s="134"/>
      <c r="C213" s="152" t="s">
        <v>551</v>
      </c>
      <c r="D213" s="152" t="s">
        <v>172</v>
      </c>
      <c r="E213" s="153" t="s">
        <v>896</v>
      </c>
      <c r="F213" s="154" t="s">
        <v>897</v>
      </c>
      <c r="G213" s="155" t="s">
        <v>206</v>
      </c>
      <c r="H213" s="156">
        <v>2</v>
      </c>
      <c r="I213" s="157">
        <v>0</v>
      </c>
      <c r="J213" s="158"/>
      <c r="K213" s="157">
        <f t="shared" si="27"/>
        <v>0</v>
      </c>
      <c r="L213" s="158"/>
      <c r="M213" s="159"/>
      <c r="N213" s="160" t="s">
        <v>1</v>
      </c>
      <c r="O213" s="143" t="s">
        <v>39</v>
      </c>
      <c r="P213" s="144">
        <f t="shared" si="28"/>
        <v>0</v>
      </c>
      <c r="Q213" s="144">
        <f t="shared" si="29"/>
        <v>0</v>
      </c>
      <c r="R213" s="144">
        <f t="shared" si="30"/>
        <v>0</v>
      </c>
      <c r="S213" s="145">
        <v>0</v>
      </c>
      <c r="T213" s="145">
        <f t="shared" si="31"/>
        <v>0</v>
      </c>
      <c r="U213" s="145">
        <v>1.7000000000000001E-4</v>
      </c>
      <c r="V213" s="145">
        <f t="shared" si="32"/>
        <v>3.4000000000000002E-4</v>
      </c>
      <c r="W213" s="145">
        <v>0</v>
      </c>
      <c r="X213" s="146">
        <f t="shared" si="33"/>
        <v>0</v>
      </c>
      <c r="AR213" s="147" t="s">
        <v>641</v>
      </c>
      <c r="AT213" s="147" t="s">
        <v>172</v>
      </c>
      <c r="AU213" s="147" t="s">
        <v>149</v>
      </c>
      <c r="AY213" s="13" t="s">
        <v>142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149</v>
      </c>
      <c r="BK213" s="148">
        <f t="shared" si="39"/>
        <v>0</v>
      </c>
      <c r="BL213" s="13" t="s">
        <v>641</v>
      </c>
      <c r="BM213" s="147" t="s">
        <v>898</v>
      </c>
    </row>
    <row r="214" spans="2:65" s="1" customFormat="1" ht="16.5" customHeight="1">
      <c r="B214" s="134"/>
      <c r="C214" s="135" t="s">
        <v>557</v>
      </c>
      <c r="D214" s="135" t="s">
        <v>144</v>
      </c>
      <c r="E214" s="136" t="s">
        <v>899</v>
      </c>
      <c r="F214" s="137" t="s">
        <v>900</v>
      </c>
      <c r="G214" s="138" t="s">
        <v>196</v>
      </c>
      <c r="H214" s="139">
        <v>2</v>
      </c>
      <c r="I214" s="140"/>
      <c r="J214" s="140">
        <v>0</v>
      </c>
      <c r="K214" s="140">
        <f t="shared" si="27"/>
        <v>0</v>
      </c>
      <c r="L214" s="141"/>
      <c r="M214" s="25"/>
      <c r="N214" s="142" t="s">
        <v>1</v>
      </c>
      <c r="O214" s="143" t="s">
        <v>39</v>
      </c>
      <c r="P214" s="144">
        <f t="shared" si="28"/>
        <v>0</v>
      </c>
      <c r="Q214" s="144">
        <f t="shared" si="29"/>
        <v>0</v>
      </c>
      <c r="R214" s="144">
        <f t="shared" si="30"/>
        <v>0</v>
      </c>
      <c r="S214" s="145">
        <v>0.81</v>
      </c>
      <c r="T214" s="145">
        <f t="shared" si="31"/>
        <v>1.62</v>
      </c>
      <c r="U214" s="145">
        <v>0</v>
      </c>
      <c r="V214" s="145">
        <f t="shared" si="32"/>
        <v>0</v>
      </c>
      <c r="W214" s="145">
        <v>0</v>
      </c>
      <c r="X214" s="146">
        <f t="shared" si="33"/>
        <v>0</v>
      </c>
      <c r="AR214" s="147" t="s">
        <v>436</v>
      </c>
      <c r="AT214" s="147" t="s">
        <v>144</v>
      </c>
      <c r="AU214" s="147" t="s">
        <v>149</v>
      </c>
      <c r="AY214" s="13" t="s">
        <v>142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149</v>
      </c>
      <c r="BK214" s="148">
        <f t="shared" si="39"/>
        <v>0</v>
      </c>
      <c r="BL214" s="13" t="s">
        <v>436</v>
      </c>
      <c r="BM214" s="147" t="s">
        <v>901</v>
      </c>
    </row>
    <row r="215" spans="2:65" s="1" customFormat="1" ht="16.5" customHeight="1">
      <c r="B215" s="134"/>
      <c r="C215" s="152" t="s">
        <v>561</v>
      </c>
      <c r="D215" s="152" t="s">
        <v>172</v>
      </c>
      <c r="E215" s="153" t="s">
        <v>902</v>
      </c>
      <c r="F215" s="154" t="s">
        <v>903</v>
      </c>
      <c r="G215" s="155" t="s">
        <v>206</v>
      </c>
      <c r="H215" s="156">
        <v>2</v>
      </c>
      <c r="I215" s="157">
        <v>0</v>
      </c>
      <c r="J215" s="158"/>
      <c r="K215" s="157">
        <f t="shared" ref="K215:K251" si="40">ROUND(P215*H215,2)</f>
        <v>0</v>
      </c>
      <c r="L215" s="158"/>
      <c r="M215" s="159"/>
      <c r="N215" s="160" t="s">
        <v>1</v>
      </c>
      <c r="O215" s="143" t="s">
        <v>39</v>
      </c>
      <c r="P215" s="144">
        <f t="shared" ref="P215:P251" si="41">I215+J215</f>
        <v>0</v>
      </c>
      <c r="Q215" s="144">
        <f t="shared" ref="Q215:Q251" si="42">ROUND(I215*H215,2)</f>
        <v>0</v>
      </c>
      <c r="R215" s="144">
        <f t="shared" ref="R215:R251" si="43">ROUND(J215*H215,2)</f>
        <v>0</v>
      </c>
      <c r="S215" s="145">
        <v>0</v>
      </c>
      <c r="T215" s="145">
        <f t="shared" ref="T215:T246" si="44">S215*H215</f>
        <v>0</v>
      </c>
      <c r="U215" s="145">
        <v>7.9299999999999995E-3</v>
      </c>
      <c r="V215" s="145">
        <f t="shared" ref="V215:V246" si="45">U215*H215</f>
        <v>1.5859999999999999E-2</v>
      </c>
      <c r="W215" s="145">
        <v>0</v>
      </c>
      <c r="X215" s="146">
        <f t="shared" ref="X215:X246" si="46">W215*H215</f>
        <v>0</v>
      </c>
      <c r="AR215" s="147" t="s">
        <v>641</v>
      </c>
      <c r="AT215" s="147" t="s">
        <v>172</v>
      </c>
      <c r="AU215" s="147" t="s">
        <v>149</v>
      </c>
      <c r="AY215" s="13" t="s">
        <v>142</v>
      </c>
      <c r="BE215" s="148">
        <f t="shared" ref="BE215:BE251" si="47">IF(O215="základná",K215,0)</f>
        <v>0</v>
      </c>
      <c r="BF215" s="148">
        <f t="shared" ref="BF215:BF251" si="48">IF(O215="znížená",K215,0)</f>
        <v>0</v>
      </c>
      <c r="BG215" s="148">
        <f t="shared" ref="BG215:BG251" si="49">IF(O215="zákl. prenesená",K215,0)</f>
        <v>0</v>
      </c>
      <c r="BH215" s="148">
        <f t="shared" ref="BH215:BH251" si="50">IF(O215="zníž. prenesená",K215,0)</f>
        <v>0</v>
      </c>
      <c r="BI215" s="148">
        <f t="shared" ref="BI215:BI251" si="51">IF(O215="nulová",K215,0)</f>
        <v>0</v>
      </c>
      <c r="BJ215" s="13" t="s">
        <v>149</v>
      </c>
      <c r="BK215" s="148">
        <f t="shared" ref="BK215:BK251" si="52">ROUND(P215*H215,2)</f>
        <v>0</v>
      </c>
      <c r="BL215" s="13" t="s">
        <v>641</v>
      </c>
      <c r="BM215" s="147" t="s">
        <v>904</v>
      </c>
    </row>
    <row r="216" spans="2:65" s="1" customFormat="1" ht="24.2" customHeight="1">
      <c r="B216" s="134"/>
      <c r="C216" s="135" t="s">
        <v>565</v>
      </c>
      <c r="D216" s="135" t="s">
        <v>144</v>
      </c>
      <c r="E216" s="136" t="s">
        <v>905</v>
      </c>
      <c r="F216" s="137" t="s">
        <v>906</v>
      </c>
      <c r="G216" s="138" t="s">
        <v>196</v>
      </c>
      <c r="H216" s="139">
        <v>95</v>
      </c>
      <c r="I216" s="140"/>
      <c r="J216" s="140">
        <v>0</v>
      </c>
      <c r="K216" s="140">
        <f t="shared" si="40"/>
        <v>0</v>
      </c>
      <c r="L216" s="141"/>
      <c r="M216" s="25"/>
      <c r="N216" s="142" t="s">
        <v>1</v>
      </c>
      <c r="O216" s="143" t="s">
        <v>39</v>
      </c>
      <c r="P216" s="144">
        <f t="shared" si="41"/>
        <v>0</v>
      </c>
      <c r="Q216" s="144">
        <f t="shared" si="42"/>
        <v>0</v>
      </c>
      <c r="R216" s="144">
        <f t="shared" si="43"/>
        <v>0</v>
      </c>
      <c r="S216" s="145">
        <v>3.9E-2</v>
      </c>
      <c r="T216" s="145">
        <f t="shared" si="44"/>
        <v>3.7050000000000001</v>
      </c>
      <c r="U216" s="145">
        <v>0</v>
      </c>
      <c r="V216" s="145">
        <f t="shared" si="45"/>
        <v>0</v>
      </c>
      <c r="W216" s="145">
        <v>0</v>
      </c>
      <c r="X216" s="146">
        <f t="shared" si="46"/>
        <v>0</v>
      </c>
      <c r="AR216" s="147" t="s">
        <v>436</v>
      </c>
      <c r="AT216" s="147" t="s">
        <v>144</v>
      </c>
      <c r="AU216" s="147" t="s">
        <v>149</v>
      </c>
      <c r="AY216" s="13" t="s">
        <v>142</v>
      </c>
      <c r="BE216" s="148">
        <f t="shared" si="47"/>
        <v>0</v>
      </c>
      <c r="BF216" s="148">
        <f t="shared" si="48"/>
        <v>0</v>
      </c>
      <c r="BG216" s="148">
        <f t="shared" si="49"/>
        <v>0</v>
      </c>
      <c r="BH216" s="148">
        <f t="shared" si="50"/>
        <v>0</v>
      </c>
      <c r="BI216" s="148">
        <f t="shared" si="51"/>
        <v>0</v>
      </c>
      <c r="BJ216" s="13" t="s">
        <v>149</v>
      </c>
      <c r="BK216" s="148">
        <f t="shared" si="52"/>
        <v>0</v>
      </c>
      <c r="BL216" s="13" t="s">
        <v>436</v>
      </c>
      <c r="BM216" s="147" t="s">
        <v>907</v>
      </c>
    </row>
    <row r="217" spans="2:65" s="1" customFormat="1" ht="16.5" customHeight="1">
      <c r="B217" s="134"/>
      <c r="C217" s="152" t="s">
        <v>570</v>
      </c>
      <c r="D217" s="152" t="s">
        <v>172</v>
      </c>
      <c r="E217" s="153" t="s">
        <v>908</v>
      </c>
      <c r="F217" s="154" t="s">
        <v>909</v>
      </c>
      <c r="G217" s="155" t="s">
        <v>196</v>
      </c>
      <c r="H217" s="156">
        <v>95</v>
      </c>
      <c r="I217" s="157">
        <v>0</v>
      </c>
      <c r="J217" s="158"/>
      <c r="K217" s="157">
        <f t="shared" si="40"/>
        <v>0</v>
      </c>
      <c r="L217" s="158"/>
      <c r="M217" s="159"/>
      <c r="N217" s="160" t="s">
        <v>1</v>
      </c>
      <c r="O217" s="143" t="s">
        <v>39</v>
      </c>
      <c r="P217" s="144">
        <f t="shared" si="41"/>
        <v>0</v>
      </c>
      <c r="Q217" s="144">
        <f t="shared" si="42"/>
        <v>0</v>
      </c>
      <c r="R217" s="144">
        <f t="shared" si="43"/>
        <v>0</v>
      </c>
      <c r="S217" s="145">
        <v>0</v>
      </c>
      <c r="T217" s="145">
        <f t="shared" si="44"/>
        <v>0</v>
      </c>
      <c r="U217" s="145">
        <v>5.0000000000000002E-5</v>
      </c>
      <c r="V217" s="145">
        <f t="shared" si="45"/>
        <v>4.7499999999999999E-3</v>
      </c>
      <c r="W217" s="145">
        <v>0</v>
      </c>
      <c r="X217" s="146">
        <f t="shared" si="46"/>
        <v>0</v>
      </c>
      <c r="AR217" s="147" t="s">
        <v>641</v>
      </c>
      <c r="AT217" s="147" t="s">
        <v>172</v>
      </c>
      <c r="AU217" s="147" t="s">
        <v>149</v>
      </c>
      <c r="AY217" s="13" t="s">
        <v>142</v>
      </c>
      <c r="BE217" s="148">
        <f t="shared" si="47"/>
        <v>0</v>
      </c>
      <c r="BF217" s="148">
        <f t="shared" si="48"/>
        <v>0</v>
      </c>
      <c r="BG217" s="148">
        <f t="shared" si="49"/>
        <v>0</v>
      </c>
      <c r="BH217" s="148">
        <f t="shared" si="50"/>
        <v>0</v>
      </c>
      <c r="BI217" s="148">
        <f t="shared" si="51"/>
        <v>0</v>
      </c>
      <c r="BJ217" s="13" t="s">
        <v>149</v>
      </c>
      <c r="BK217" s="148">
        <f t="shared" si="52"/>
        <v>0</v>
      </c>
      <c r="BL217" s="13" t="s">
        <v>641</v>
      </c>
      <c r="BM217" s="147" t="s">
        <v>910</v>
      </c>
    </row>
    <row r="218" spans="2:65" s="1" customFormat="1" ht="24.2" customHeight="1">
      <c r="B218" s="134"/>
      <c r="C218" s="135" t="s">
        <v>574</v>
      </c>
      <c r="D218" s="135" t="s">
        <v>144</v>
      </c>
      <c r="E218" s="136" t="s">
        <v>905</v>
      </c>
      <c r="F218" s="137" t="s">
        <v>906</v>
      </c>
      <c r="G218" s="138" t="s">
        <v>196</v>
      </c>
      <c r="H218" s="139">
        <v>220</v>
      </c>
      <c r="I218" s="140"/>
      <c r="J218" s="140">
        <v>0</v>
      </c>
      <c r="K218" s="140">
        <f t="shared" si="40"/>
        <v>0</v>
      </c>
      <c r="L218" s="141"/>
      <c r="M218" s="25"/>
      <c r="N218" s="142" t="s">
        <v>1</v>
      </c>
      <c r="O218" s="143" t="s">
        <v>39</v>
      </c>
      <c r="P218" s="144">
        <f t="shared" si="41"/>
        <v>0</v>
      </c>
      <c r="Q218" s="144">
        <f t="shared" si="42"/>
        <v>0</v>
      </c>
      <c r="R218" s="144">
        <f t="shared" si="43"/>
        <v>0</v>
      </c>
      <c r="S218" s="145">
        <v>3.9E-2</v>
      </c>
      <c r="T218" s="145">
        <f t="shared" si="44"/>
        <v>8.58</v>
      </c>
      <c r="U218" s="145">
        <v>0</v>
      </c>
      <c r="V218" s="145">
        <f t="shared" si="45"/>
        <v>0</v>
      </c>
      <c r="W218" s="145">
        <v>0</v>
      </c>
      <c r="X218" s="146">
        <f t="shared" si="46"/>
        <v>0</v>
      </c>
      <c r="AR218" s="147" t="s">
        <v>436</v>
      </c>
      <c r="AT218" s="147" t="s">
        <v>144</v>
      </c>
      <c r="AU218" s="147" t="s">
        <v>149</v>
      </c>
      <c r="AY218" s="13" t="s">
        <v>142</v>
      </c>
      <c r="BE218" s="148">
        <f t="shared" si="47"/>
        <v>0</v>
      </c>
      <c r="BF218" s="148">
        <f t="shared" si="48"/>
        <v>0</v>
      </c>
      <c r="BG218" s="148">
        <f t="shared" si="49"/>
        <v>0</v>
      </c>
      <c r="BH218" s="148">
        <f t="shared" si="50"/>
        <v>0</v>
      </c>
      <c r="BI218" s="148">
        <f t="shared" si="51"/>
        <v>0</v>
      </c>
      <c r="BJ218" s="13" t="s">
        <v>149</v>
      </c>
      <c r="BK218" s="148">
        <f t="shared" si="52"/>
        <v>0</v>
      </c>
      <c r="BL218" s="13" t="s">
        <v>436</v>
      </c>
      <c r="BM218" s="147" t="s">
        <v>911</v>
      </c>
    </row>
    <row r="219" spans="2:65" s="1" customFormat="1" ht="16.5" customHeight="1">
      <c r="B219" s="134"/>
      <c r="C219" s="152" t="s">
        <v>580</v>
      </c>
      <c r="D219" s="152" t="s">
        <v>172</v>
      </c>
      <c r="E219" s="153" t="s">
        <v>912</v>
      </c>
      <c r="F219" s="154" t="s">
        <v>913</v>
      </c>
      <c r="G219" s="155" t="s">
        <v>196</v>
      </c>
      <c r="H219" s="156">
        <v>220</v>
      </c>
      <c r="I219" s="157">
        <v>0</v>
      </c>
      <c r="J219" s="158"/>
      <c r="K219" s="157">
        <f t="shared" si="40"/>
        <v>0</v>
      </c>
      <c r="L219" s="158"/>
      <c r="M219" s="159"/>
      <c r="N219" s="160" t="s">
        <v>1</v>
      </c>
      <c r="O219" s="143" t="s">
        <v>39</v>
      </c>
      <c r="P219" s="144">
        <f t="shared" si="41"/>
        <v>0</v>
      </c>
      <c r="Q219" s="144">
        <f t="shared" si="42"/>
        <v>0</v>
      </c>
      <c r="R219" s="144">
        <f t="shared" si="43"/>
        <v>0</v>
      </c>
      <c r="S219" s="145">
        <v>0</v>
      </c>
      <c r="T219" s="145">
        <f t="shared" si="44"/>
        <v>0</v>
      </c>
      <c r="U219" s="145">
        <v>8.0000000000000007E-5</v>
      </c>
      <c r="V219" s="145">
        <f t="shared" si="45"/>
        <v>1.7600000000000001E-2</v>
      </c>
      <c r="W219" s="145">
        <v>0</v>
      </c>
      <c r="X219" s="146">
        <f t="shared" si="46"/>
        <v>0</v>
      </c>
      <c r="AR219" s="147" t="s">
        <v>641</v>
      </c>
      <c r="AT219" s="147" t="s">
        <v>172</v>
      </c>
      <c r="AU219" s="147" t="s">
        <v>149</v>
      </c>
      <c r="AY219" s="13" t="s">
        <v>142</v>
      </c>
      <c r="BE219" s="148">
        <f t="shared" si="47"/>
        <v>0</v>
      </c>
      <c r="BF219" s="148">
        <f t="shared" si="48"/>
        <v>0</v>
      </c>
      <c r="BG219" s="148">
        <f t="shared" si="49"/>
        <v>0</v>
      </c>
      <c r="BH219" s="148">
        <f t="shared" si="50"/>
        <v>0</v>
      </c>
      <c r="BI219" s="148">
        <f t="shared" si="51"/>
        <v>0</v>
      </c>
      <c r="BJ219" s="13" t="s">
        <v>149</v>
      </c>
      <c r="BK219" s="148">
        <f t="shared" si="52"/>
        <v>0</v>
      </c>
      <c r="BL219" s="13" t="s">
        <v>641</v>
      </c>
      <c r="BM219" s="147" t="s">
        <v>914</v>
      </c>
    </row>
    <row r="220" spans="2:65" s="1" customFormat="1" ht="24.2" customHeight="1">
      <c r="B220" s="134"/>
      <c r="C220" s="135" t="s">
        <v>585</v>
      </c>
      <c r="D220" s="135" t="s">
        <v>144</v>
      </c>
      <c r="E220" s="136" t="s">
        <v>915</v>
      </c>
      <c r="F220" s="137" t="s">
        <v>916</v>
      </c>
      <c r="G220" s="138" t="s">
        <v>196</v>
      </c>
      <c r="H220" s="139">
        <v>95</v>
      </c>
      <c r="I220" s="140"/>
      <c r="J220" s="140">
        <v>0</v>
      </c>
      <c r="K220" s="140">
        <f t="shared" si="40"/>
        <v>0</v>
      </c>
      <c r="L220" s="141"/>
      <c r="M220" s="25"/>
      <c r="N220" s="142" t="s">
        <v>1</v>
      </c>
      <c r="O220" s="143" t="s">
        <v>39</v>
      </c>
      <c r="P220" s="144">
        <f t="shared" si="41"/>
        <v>0</v>
      </c>
      <c r="Q220" s="144">
        <f t="shared" si="42"/>
        <v>0</v>
      </c>
      <c r="R220" s="144">
        <f t="shared" si="43"/>
        <v>0</v>
      </c>
      <c r="S220" s="145">
        <v>5.5399999999999998E-2</v>
      </c>
      <c r="T220" s="145">
        <f t="shared" si="44"/>
        <v>5.2629999999999999</v>
      </c>
      <c r="U220" s="145">
        <v>0</v>
      </c>
      <c r="V220" s="145">
        <f t="shared" si="45"/>
        <v>0</v>
      </c>
      <c r="W220" s="145">
        <v>0</v>
      </c>
      <c r="X220" s="146">
        <f t="shared" si="46"/>
        <v>0</v>
      </c>
      <c r="AR220" s="147" t="s">
        <v>436</v>
      </c>
      <c r="AT220" s="147" t="s">
        <v>144</v>
      </c>
      <c r="AU220" s="147" t="s">
        <v>149</v>
      </c>
      <c r="AY220" s="13" t="s">
        <v>142</v>
      </c>
      <c r="BE220" s="148">
        <f t="shared" si="47"/>
        <v>0</v>
      </c>
      <c r="BF220" s="148">
        <f t="shared" si="48"/>
        <v>0</v>
      </c>
      <c r="BG220" s="148">
        <f t="shared" si="49"/>
        <v>0</v>
      </c>
      <c r="BH220" s="148">
        <f t="shared" si="50"/>
        <v>0</v>
      </c>
      <c r="BI220" s="148">
        <f t="shared" si="51"/>
        <v>0</v>
      </c>
      <c r="BJ220" s="13" t="s">
        <v>149</v>
      </c>
      <c r="BK220" s="148">
        <f t="shared" si="52"/>
        <v>0</v>
      </c>
      <c r="BL220" s="13" t="s">
        <v>436</v>
      </c>
      <c r="BM220" s="147" t="s">
        <v>917</v>
      </c>
    </row>
    <row r="221" spans="2:65" s="1" customFormat="1" ht="16.5" customHeight="1">
      <c r="B221" s="134"/>
      <c r="C221" s="152" t="s">
        <v>590</v>
      </c>
      <c r="D221" s="152" t="s">
        <v>172</v>
      </c>
      <c r="E221" s="153" t="s">
        <v>918</v>
      </c>
      <c r="F221" s="154" t="s">
        <v>919</v>
      </c>
      <c r="G221" s="155" t="s">
        <v>196</v>
      </c>
      <c r="H221" s="156">
        <v>95</v>
      </c>
      <c r="I221" s="157">
        <v>0</v>
      </c>
      <c r="J221" s="158"/>
      <c r="K221" s="157">
        <f t="shared" si="40"/>
        <v>0</v>
      </c>
      <c r="L221" s="158"/>
      <c r="M221" s="159"/>
      <c r="N221" s="160" t="s">
        <v>1</v>
      </c>
      <c r="O221" s="143" t="s">
        <v>39</v>
      </c>
      <c r="P221" s="144">
        <f t="shared" si="41"/>
        <v>0</v>
      </c>
      <c r="Q221" s="144">
        <f t="shared" si="42"/>
        <v>0</v>
      </c>
      <c r="R221" s="144">
        <f t="shared" si="43"/>
        <v>0</v>
      </c>
      <c r="S221" s="145">
        <v>0</v>
      </c>
      <c r="T221" s="145">
        <f t="shared" si="44"/>
        <v>0</v>
      </c>
      <c r="U221" s="145">
        <v>1.2E-4</v>
      </c>
      <c r="V221" s="145">
        <f t="shared" si="45"/>
        <v>1.14E-2</v>
      </c>
      <c r="W221" s="145">
        <v>0</v>
      </c>
      <c r="X221" s="146">
        <f t="shared" si="46"/>
        <v>0</v>
      </c>
      <c r="AR221" s="147" t="s">
        <v>641</v>
      </c>
      <c r="AT221" s="147" t="s">
        <v>172</v>
      </c>
      <c r="AU221" s="147" t="s">
        <v>149</v>
      </c>
      <c r="AY221" s="13" t="s">
        <v>142</v>
      </c>
      <c r="BE221" s="148">
        <f t="shared" si="47"/>
        <v>0</v>
      </c>
      <c r="BF221" s="148">
        <f t="shared" si="48"/>
        <v>0</v>
      </c>
      <c r="BG221" s="148">
        <f t="shared" si="49"/>
        <v>0</v>
      </c>
      <c r="BH221" s="148">
        <f t="shared" si="50"/>
        <v>0</v>
      </c>
      <c r="BI221" s="148">
        <f t="shared" si="51"/>
        <v>0</v>
      </c>
      <c r="BJ221" s="13" t="s">
        <v>149</v>
      </c>
      <c r="BK221" s="148">
        <f t="shared" si="52"/>
        <v>0</v>
      </c>
      <c r="BL221" s="13" t="s">
        <v>641</v>
      </c>
      <c r="BM221" s="147" t="s">
        <v>920</v>
      </c>
    </row>
    <row r="222" spans="2:65" s="1" customFormat="1" ht="24.2" customHeight="1">
      <c r="B222" s="134"/>
      <c r="C222" s="135" t="s">
        <v>594</v>
      </c>
      <c r="D222" s="135" t="s">
        <v>144</v>
      </c>
      <c r="E222" s="136" t="s">
        <v>915</v>
      </c>
      <c r="F222" s="137" t="s">
        <v>916</v>
      </c>
      <c r="G222" s="138" t="s">
        <v>196</v>
      </c>
      <c r="H222" s="139">
        <v>25</v>
      </c>
      <c r="I222" s="140"/>
      <c r="J222" s="140">
        <v>0</v>
      </c>
      <c r="K222" s="140">
        <f t="shared" si="40"/>
        <v>0</v>
      </c>
      <c r="L222" s="141"/>
      <c r="M222" s="25"/>
      <c r="N222" s="142" t="s">
        <v>1</v>
      </c>
      <c r="O222" s="143" t="s">
        <v>39</v>
      </c>
      <c r="P222" s="144">
        <f t="shared" si="41"/>
        <v>0</v>
      </c>
      <c r="Q222" s="144">
        <f t="shared" si="42"/>
        <v>0</v>
      </c>
      <c r="R222" s="144">
        <f t="shared" si="43"/>
        <v>0</v>
      </c>
      <c r="S222" s="145">
        <v>5.5399999999999998E-2</v>
      </c>
      <c r="T222" s="145">
        <f t="shared" si="44"/>
        <v>1.385</v>
      </c>
      <c r="U222" s="145">
        <v>0</v>
      </c>
      <c r="V222" s="145">
        <f t="shared" si="45"/>
        <v>0</v>
      </c>
      <c r="W222" s="145">
        <v>0</v>
      </c>
      <c r="X222" s="146">
        <f t="shared" si="46"/>
        <v>0</v>
      </c>
      <c r="AR222" s="147" t="s">
        <v>436</v>
      </c>
      <c r="AT222" s="147" t="s">
        <v>144</v>
      </c>
      <c r="AU222" s="147" t="s">
        <v>149</v>
      </c>
      <c r="AY222" s="13" t="s">
        <v>142</v>
      </c>
      <c r="BE222" s="148">
        <f t="shared" si="47"/>
        <v>0</v>
      </c>
      <c r="BF222" s="148">
        <f t="shared" si="48"/>
        <v>0</v>
      </c>
      <c r="BG222" s="148">
        <f t="shared" si="49"/>
        <v>0</v>
      </c>
      <c r="BH222" s="148">
        <f t="shared" si="50"/>
        <v>0</v>
      </c>
      <c r="BI222" s="148">
        <f t="shared" si="51"/>
        <v>0</v>
      </c>
      <c r="BJ222" s="13" t="s">
        <v>149</v>
      </c>
      <c r="BK222" s="148">
        <f t="shared" si="52"/>
        <v>0</v>
      </c>
      <c r="BL222" s="13" t="s">
        <v>436</v>
      </c>
      <c r="BM222" s="147" t="s">
        <v>921</v>
      </c>
    </row>
    <row r="223" spans="2:65" s="1" customFormat="1" ht="16.5" customHeight="1">
      <c r="B223" s="134"/>
      <c r="C223" s="152" t="s">
        <v>598</v>
      </c>
      <c r="D223" s="152" t="s">
        <v>172</v>
      </c>
      <c r="E223" s="153" t="s">
        <v>922</v>
      </c>
      <c r="F223" s="154" t="s">
        <v>923</v>
      </c>
      <c r="G223" s="155" t="s">
        <v>196</v>
      </c>
      <c r="H223" s="156">
        <v>26.25</v>
      </c>
      <c r="I223" s="157">
        <v>0</v>
      </c>
      <c r="J223" s="158"/>
      <c r="K223" s="157">
        <f t="shared" si="40"/>
        <v>0</v>
      </c>
      <c r="L223" s="158"/>
      <c r="M223" s="159"/>
      <c r="N223" s="160" t="s">
        <v>1</v>
      </c>
      <c r="O223" s="143" t="s">
        <v>39</v>
      </c>
      <c r="P223" s="144">
        <f t="shared" si="41"/>
        <v>0</v>
      </c>
      <c r="Q223" s="144">
        <f t="shared" si="42"/>
        <v>0</v>
      </c>
      <c r="R223" s="144">
        <f t="shared" si="43"/>
        <v>0</v>
      </c>
      <c r="S223" s="145">
        <v>0</v>
      </c>
      <c r="T223" s="145">
        <f t="shared" si="44"/>
        <v>0</v>
      </c>
      <c r="U223" s="145">
        <v>4.6999999999999999E-4</v>
      </c>
      <c r="V223" s="145">
        <f t="shared" si="45"/>
        <v>1.23375E-2</v>
      </c>
      <c r="W223" s="145">
        <v>0</v>
      </c>
      <c r="X223" s="146">
        <f t="shared" si="46"/>
        <v>0</v>
      </c>
      <c r="AR223" s="147" t="s">
        <v>641</v>
      </c>
      <c r="AT223" s="147" t="s">
        <v>172</v>
      </c>
      <c r="AU223" s="147" t="s">
        <v>149</v>
      </c>
      <c r="AY223" s="13" t="s">
        <v>142</v>
      </c>
      <c r="BE223" s="148">
        <f t="shared" si="47"/>
        <v>0</v>
      </c>
      <c r="BF223" s="148">
        <f t="shared" si="48"/>
        <v>0</v>
      </c>
      <c r="BG223" s="148">
        <f t="shared" si="49"/>
        <v>0</v>
      </c>
      <c r="BH223" s="148">
        <f t="shared" si="50"/>
        <v>0</v>
      </c>
      <c r="BI223" s="148">
        <f t="shared" si="51"/>
        <v>0</v>
      </c>
      <c r="BJ223" s="13" t="s">
        <v>149</v>
      </c>
      <c r="BK223" s="148">
        <f t="shared" si="52"/>
        <v>0</v>
      </c>
      <c r="BL223" s="13" t="s">
        <v>641</v>
      </c>
      <c r="BM223" s="147" t="s">
        <v>924</v>
      </c>
    </row>
    <row r="224" spans="2:65" s="1" customFormat="1" ht="24.2" customHeight="1">
      <c r="B224" s="134"/>
      <c r="C224" s="135" t="s">
        <v>604</v>
      </c>
      <c r="D224" s="135" t="s">
        <v>144</v>
      </c>
      <c r="E224" s="136" t="s">
        <v>925</v>
      </c>
      <c r="F224" s="137" t="s">
        <v>926</v>
      </c>
      <c r="G224" s="138" t="s">
        <v>206</v>
      </c>
      <c r="H224" s="139">
        <v>55</v>
      </c>
      <c r="I224" s="140"/>
      <c r="J224" s="140">
        <v>0</v>
      </c>
      <c r="K224" s="140">
        <f t="shared" si="40"/>
        <v>0</v>
      </c>
      <c r="L224" s="141"/>
      <c r="M224" s="25"/>
      <c r="N224" s="142" t="s">
        <v>1</v>
      </c>
      <c r="O224" s="143" t="s">
        <v>39</v>
      </c>
      <c r="P224" s="144">
        <f t="shared" si="41"/>
        <v>0</v>
      </c>
      <c r="Q224" s="144">
        <f t="shared" si="42"/>
        <v>0</v>
      </c>
      <c r="R224" s="144">
        <f t="shared" si="43"/>
        <v>0</v>
      </c>
      <c r="S224" s="145">
        <v>7.4999999999999997E-2</v>
      </c>
      <c r="T224" s="145">
        <f t="shared" si="44"/>
        <v>4.125</v>
      </c>
      <c r="U224" s="145">
        <v>0</v>
      </c>
      <c r="V224" s="145">
        <f t="shared" si="45"/>
        <v>0</v>
      </c>
      <c r="W224" s="145">
        <v>0</v>
      </c>
      <c r="X224" s="146">
        <f t="shared" si="46"/>
        <v>0</v>
      </c>
      <c r="AR224" s="147" t="s">
        <v>436</v>
      </c>
      <c r="AT224" s="147" t="s">
        <v>144</v>
      </c>
      <c r="AU224" s="147" t="s">
        <v>149</v>
      </c>
      <c r="AY224" s="13" t="s">
        <v>142</v>
      </c>
      <c r="BE224" s="148">
        <f t="shared" si="47"/>
        <v>0</v>
      </c>
      <c r="BF224" s="148">
        <f t="shared" si="48"/>
        <v>0</v>
      </c>
      <c r="BG224" s="148">
        <f t="shared" si="49"/>
        <v>0</v>
      </c>
      <c r="BH224" s="148">
        <f t="shared" si="50"/>
        <v>0</v>
      </c>
      <c r="BI224" s="148">
        <f t="shared" si="51"/>
        <v>0</v>
      </c>
      <c r="BJ224" s="13" t="s">
        <v>149</v>
      </c>
      <c r="BK224" s="148">
        <f t="shared" si="52"/>
        <v>0</v>
      </c>
      <c r="BL224" s="13" t="s">
        <v>436</v>
      </c>
      <c r="BM224" s="147" t="s">
        <v>927</v>
      </c>
    </row>
    <row r="225" spans="2:65" s="1" customFormat="1" ht="16.5" customHeight="1">
      <c r="B225" s="134"/>
      <c r="C225" s="152" t="s">
        <v>444</v>
      </c>
      <c r="D225" s="152" t="s">
        <v>172</v>
      </c>
      <c r="E225" s="153" t="s">
        <v>928</v>
      </c>
      <c r="F225" s="154" t="s">
        <v>929</v>
      </c>
      <c r="G225" s="155" t="s">
        <v>206</v>
      </c>
      <c r="H225" s="156">
        <v>55</v>
      </c>
      <c r="I225" s="157">
        <v>0</v>
      </c>
      <c r="J225" s="158"/>
      <c r="K225" s="157">
        <f t="shared" si="40"/>
        <v>0</v>
      </c>
      <c r="L225" s="158"/>
      <c r="M225" s="159"/>
      <c r="N225" s="160" t="s">
        <v>1</v>
      </c>
      <c r="O225" s="143" t="s">
        <v>39</v>
      </c>
      <c r="P225" s="144">
        <f t="shared" si="41"/>
        <v>0</v>
      </c>
      <c r="Q225" s="144">
        <f t="shared" si="42"/>
        <v>0</v>
      </c>
      <c r="R225" s="144">
        <f t="shared" si="43"/>
        <v>0</v>
      </c>
      <c r="S225" s="145">
        <v>0</v>
      </c>
      <c r="T225" s="145">
        <f t="shared" si="44"/>
        <v>0</v>
      </c>
      <c r="U225" s="145">
        <v>0</v>
      </c>
      <c r="V225" s="145">
        <f t="shared" si="45"/>
        <v>0</v>
      </c>
      <c r="W225" s="145">
        <v>0</v>
      </c>
      <c r="X225" s="146">
        <f t="shared" si="46"/>
        <v>0</v>
      </c>
      <c r="AR225" s="147" t="s">
        <v>930</v>
      </c>
      <c r="AT225" s="147" t="s">
        <v>172</v>
      </c>
      <c r="AU225" s="147" t="s">
        <v>149</v>
      </c>
      <c r="AY225" s="13" t="s">
        <v>142</v>
      </c>
      <c r="BE225" s="148">
        <f t="shared" si="47"/>
        <v>0</v>
      </c>
      <c r="BF225" s="148">
        <f t="shared" si="48"/>
        <v>0</v>
      </c>
      <c r="BG225" s="148">
        <f t="shared" si="49"/>
        <v>0</v>
      </c>
      <c r="BH225" s="148">
        <f t="shared" si="50"/>
        <v>0</v>
      </c>
      <c r="BI225" s="148">
        <f t="shared" si="51"/>
        <v>0</v>
      </c>
      <c r="BJ225" s="13" t="s">
        <v>149</v>
      </c>
      <c r="BK225" s="148">
        <f t="shared" si="52"/>
        <v>0</v>
      </c>
      <c r="BL225" s="13" t="s">
        <v>436</v>
      </c>
      <c r="BM225" s="147" t="s">
        <v>931</v>
      </c>
    </row>
    <row r="226" spans="2:65" s="1" customFormat="1" ht="24.2" customHeight="1">
      <c r="B226" s="134"/>
      <c r="C226" s="135" t="s">
        <v>611</v>
      </c>
      <c r="D226" s="135" t="s">
        <v>144</v>
      </c>
      <c r="E226" s="136" t="s">
        <v>932</v>
      </c>
      <c r="F226" s="137" t="s">
        <v>933</v>
      </c>
      <c r="G226" s="138" t="s">
        <v>206</v>
      </c>
      <c r="H226" s="139">
        <v>3</v>
      </c>
      <c r="I226" s="140"/>
      <c r="J226" s="140">
        <v>0</v>
      </c>
      <c r="K226" s="140">
        <f t="shared" si="40"/>
        <v>0</v>
      </c>
      <c r="L226" s="141"/>
      <c r="M226" s="25"/>
      <c r="N226" s="142" t="s">
        <v>1</v>
      </c>
      <c r="O226" s="143" t="s">
        <v>39</v>
      </c>
      <c r="P226" s="144">
        <f t="shared" si="41"/>
        <v>0</v>
      </c>
      <c r="Q226" s="144">
        <f t="shared" si="42"/>
        <v>0</v>
      </c>
      <c r="R226" s="144">
        <f t="shared" si="43"/>
        <v>0</v>
      </c>
      <c r="S226" s="145">
        <v>0.20699999999999999</v>
      </c>
      <c r="T226" s="145">
        <f t="shared" si="44"/>
        <v>0.621</v>
      </c>
      <c r="U226" s="145">
        <v>0</v>
      </c>
      <c r="V226" s="145">
        <f t="shared" si="45"/>
        <v>0</v>
      </c>
      <c r="W226" s="145">
        <v>0</v>
      </c>
      <c r="X226" s="146">
        <f t="shared" si="46"/>
        <v>0</v>
      </c>
      <c r="AR226" s="147" t="s">
        <v>436</v>
      </c>
      <c r="AT226" s="147" t="s">
        <v>144</v>
      </c>
      <c r="AU226" s="147" t="s">
        <v>149</v>
      </c>
      <c r="AY226" s="13" t="s">
        <v>142</v>
      </c>
      <c r="BE226" s="148">
        <f t="shared" si="47"/>
        <v>0</v>
      </c>
      <c r="BF226" s="148">
        <f t="shared" si="48"/>
        <v>0</v>
      </c>
      <c r="BG226" s="148">
        <f t="shared" si="49"/>
        <v>0</v>
      </c>
      <c r="BH226" s="148">
        <f t="shared" si="50"/>
        <v>0</v>
      </c>
      <c r="BI226" s="148">
        <f t="shared" si="51"/>
        <v>0</v>
      </c>
      <c r="BJ226" s="13" t="s">
        <v>149</v>
      </c>
      <c r="BK226" s="148">
        <f t="shared" si="52"/>
        <v>0</v>
      </c>
      <c r="BL226" s="13" t="s">
        <v>436</v>
      </c>
      <c r="BM226" s="147" t="s">
        <v>934</v>
      </c>
    </row>
    <row r="227" spans="2:65" s="1" customFormat="1" ht="16.5" customHeight="1">
      <c r="B227" s="134"/>
      <c r="C227" s="152" t="s">
        <v>617</v>
      </c>
      <c r="D227" s="152" t="s">
        <v>172</v>
      </c>
      <c r="E227" s="153" t="s">
        <v>935</v>
      </c>
      <c r="F227" s="154" t="s">
        <v>936</v>
      </c>
      <c r="G227" s="155" t="s">
        <v>206</v>
      </c>
      <c r="H227" s="156">
        <v>3</v>
      </c>
      <c r="I227" s="157">
        <v>0</v>
      </c>
      <c r="J227" s="158"/>
      <c r="K227" s="157">
        <f t="shared" si="40"/>
        <v>0</v>
      </c>
      <c r="L227" s="158"/>
      <c r="M227" s="159"/>
      <c r="N227" s="160" t="s">
        <v>1</v>
      </c>
      <c r="O227" s="143" t="s">
        <v>39</v>
      </c>
      <c r="P227" s="144">
        <f t="shared" si="41"/>
        <v>0</v>
      </c>
      <c r="Q227" s="144">
        <f t="shared" si="42"/>
        <v>0</v>
      </c>
      <c r="R227" s="144">
        <f t="shared" si="43"/>
        <v>0</v>
      </c>
      <c r="S227" s="145">
        <v>0</v>
      </c>
      <c r="T227" s="145">
        <f t="shared" si="44"/>
        <v>0</v>
      </c>
      <c r="U227" s="145">
        <v>0</v>
      </c>
      <c r="V227" s="145">
        <f t="shared" si="45"/>
        <v>0</v>
      </c>
      <c r="W227" s="145">
        <v>0</v>
      </c>
      <c r="X227" s="146">
        <f t="shared" si="46"/>
        <v>0</v>
      </c>
      <c r="AR227" s="147" t="s">
        <v>930</v>
      </c>
      <c r="AT227" s="147" t="s">
        <v>172</v>
      </c>
      <c r="AU227" s="147" t="s">
        <v>149</v>
      </c>
      <c r="AY227" s="13" t="s">
        <v>142</v>
      </c>
      <c r="BE227" s="148">
        <f t="shared" si="47"/>
        <v>0</v>
      </c>
      <c r="BF227" s="148">
        <f t="shared" si="48"/>
        <v>0</v>
      </c>
      <c r="BG227" s="148">
        <f t="shared" si="49"/>
        <v>0</v>
      </c>
      <c r="BH227" s="148">
        <f t="shared" si="50"/>
        <v>0</v>
      </c>
      <c r="BI227" s="148">
        <f t="shared" si="51"/>
        <v>0</v>
      </c>
      <c r="BJ227" s="13" t="s">
        <v>149</v>
      </c>
      <c r="BK227" s="148">
        <f t="shared" si="52"/>
        <v>0</v>
      </c>
      <c r="BL227" s="13" t="s">
        <v>436</v>
      </c>
      <c r="BM227" s="147" t="s">
        <v>937</v>
      </c>
    </row>
    <row r="228" spans="2:65" s="1" customFormat="1" ht="21.75" customHeight="1">
      <c r="B228" s="134"/>
      <c r="C228" s="135" t="s">
        <v>622</v>
      </c>
      <c r="D228" s="135" t="s">
        <v>144</v>
      </c>
      <c r="E228" s="136" t="s">
        <v>938</v>
      </c>
      <c r="F228" s="137" t="s">
        <v>939</v>
      </c>
      <c r="G228" s="138" t="s">
        <v>196</v>
      </c>
      <c r="H228" s="139">
        <v>30</v>
      </c>
      <c r="I228" s="140"/>
      <c r="J228" s="140">
        <v>0</v>
      </c>
      <c r="K228" s="140">
        <f t="shared" si="40"/>
        <v>0</v>
      </c>
      <c r="L228" s="141"/>
      <c r="M228" s="25"/>
      <c r="N228" s="142" t="s">
        <v>1</v>
      </c>
      <c r="O228" s="143" t="s">
        <v>39</v>
      </c>
      <c r="P228" s="144">
        <f t="shared" si="41"/>
        <v>0</v>
      </c>
      <c r="Q228" s="144">
        <f t="shared" si="42"/>
        <v>0</v>
      </c>
      <c r="R228" s="144">
        <f t="shared" si="43"/>
        <v>0</v>
      </c>
      <c r="S228" s="145">
        <v>4.4999999999999998E-2</v>
      </c>
      <c r="T228" s="145">
        <f t="shared" si="44"/>
        <v>1.3499999999999999</v>
      </c>
      <c r="U228" s="145">
        <v>0</v>
      </c>
      <c r="V228" s="145">
        <f t="shared" si="45"/>
        <v>0</v>
      </c>
      <c r="W228" s="145">
        <v>0</v>
      </c>
      <c r="X228" s="146">
        <f t="shared" si="46"/>
        <v>0</v>
      </c>
      <c r="AR228" s="147" t="s">
        <v>436</v>
      </c>
      <c r="AT228" s="147" t="s">
        <v>144</v>
      </c>
      <c r="AU228" s="147" t="s">
        <v>149</v>
      </c>
      <c r="AY228" s="13" t="s">
        <v>142</v>
      </c>
      <c r="BE228" s="148">
        <f t="shared" si="47"/>
        <v>0</v>
      </c>
      <c r="BF228" s="148">
        <f t="shared" si="48"/>
        <v>0</v>
      </c>
      <c r="BG228" s="148">
        <f t="shared" si="49"/>
        <v>0</v>
      </c>
      <c r="BH228" s="148">
        <f t="shared" si="50"/>
        <v>0</v>
      </c>
      <c r="BI228" s="148">
        <f t="shared" si="51"/>
        <v>0</v>
      </c>
      <c r="BJ228" s="13" t="s">
        <v>149</v>
      </c>
      <c r="BK228" s="148">
        <f t="shared" si="52"/>
        <v>0</v>
      </c>
      <c r="BL228" s="13" t="s">
        <v>436</v>
      </c>
      <c r="BM228" s="147" t="s">
        <v>940</v>
      </c>
    </row>
    <row r="229" spans="2:65" s="1" customFormat="1" ht="16.5" customHeight="1">
      <c r="B229" s="134"/>
      <c r="C229" s="152" t="s">
        <v>941</v>
      </c>
      <c r="D229" s="152" t="s">
        <v>172</v>
      </c>
      <c r="E229" s="153" t="s">
        <v>942</v>
      </c>
      <c r="F229" s="154" t="s">
        <v>943</v>
      </c>
      <c r="G229" s="155" t="s">
        <v>196</v>
      </c>
      <c r="H229" s="156">
        <v>31.5</v>
      </c>
      <c r="I229" s="157">
        <v>0</v>
      </c>
      <c r="J229" s="158"/>
      <c r="K229" s="157">
        <f t="shared" si="40"/>
        <v>0</v>
      </c>
      <c r="L229" s="158"/>
      <c r="M229" s="159"/>
      <c r="N229" s="160" t="s">
        <v>1</v>
      </c>
      <c r="O229" s="143" t="s">
        <v>39</v>
      </c>
      <c r="P229" s="144">
        <f t="shared" si="41"/>
        <v>0</v>
      </c>
      <c r="Q229" s="144">
        <f t="shared" si="42"/>
        <v>0</v>
      </c>
      <c r="R229" s="144">
        <f t="shared" si="43"/>
        <v>0</v>
      </c>
      <c r="S229" s="145">
        <v>0</v>
      </c>
      <c r="T229" s="145">
        <f t="shared" si="44"/>
        <v>0</v>
      </c>
      <c r="U229" s="145">
        <v>1.2E-4</v>
      </c>
      <c r="V229" s="145">
        <f t="shared" si="45"/>
        <v>3.7799999999999999E-3</v>
      </c>
      <c r="W229" s="145">
        <v>0</v>
      </c>
      <c r="X229" s="146">
        <f t="shared" si="46"/>
        <v>0</v>
      </c>
      <c r="AR229" s="147" t="s">
        <v>641</v>
      </c>
      <c r="AT229" s="147" t="s">
        <v>172</v>
      </c>
      <c r="AU229" s="147" t="s">
        <v>149</v>
      </c>
      <c r="AY229" s="13" t="s">
        <v>142</v>
      </c>
      <c r="BE229" s="148">
        <f t="shared" si="47"/>
        <v>0</v>
      </c>
      <c r="BF229" s="148">
        <f t="shared" si="48"/>
        <v>0</v>
      </c>
      <c r="BG229" s="148">
        <f t="shared" si="49"/>
        <v>0</v>
      </c>
      <c r="BH229" s="148">
        <f t="shared" si="50"/>
        <v>0</v>
      </c>
      <c r="BI229" s="148">
        <f t="shared" si="51"/>
        <v>0</v>
      </c>
      <c r="BJ229" s="13" t="s">
        <v>149</v>
      </c>
      <c r="BK229" s="148">
        <f t="shared" si="52"/>
        <v>0</v>
      </c>
      <c r="BL229" s="13" t="s">
        <v>641</v>
      </c>
      <c r="BM229" s="147" t="s">
        <v>944</v>
      </c>
    </row>
    <row r="230" spans="2:65" s="1" customFormat="1" ht="21.75" customHeight="1">
      <c r="B230" s="134"/>
      <c r="C230" s="135" t="s">
        <v>945</v>
      </c>
      <c r="D230" s="135" t="s">
        <v>144</v>
      </c>
      <c r="E230" s="136" t="s">
        <v>946</v>
      </c>
      <c r="F230" s="137" t="s">
        <v>947</v>
      </c>
      <c r="G230" s="138" t="s">
        <v>196</v>
      </c>
      <c r="H230" s="139">
        <v>135</v>
      </c>
      <c r="I230" s="140"/>
      <c r="J230" s="140">
        <v>0</v>
      </c>
      <c r="K230" s="140">
        <f t="shared" si="40"/>
        <v>0</v>
      </c>
      <c r="L230" s="141"/>
      <c r="M230" s="25"/>
      <c r="N230" s="142" t="s">
        <v>1</v>
      </c>
      <c r="O230" s="143" t="s">
        <v>39</v>
      </c>
      <c r="P230" s="144">
        <f t="shared" si="41"/>
        <v>0</v>
      </c>
      <c r="Q230" s="144">
        <f t="shared" si="42"/>
        <v>0</v>
      </c>
      <c r="R230" s="144">
        <f t="shared" si="43"/>
        <v>0</v>
      </c>
      <c r="S230" s="145">
        <v>4.8000000000000001E-2</v>
      </c>
      <c r="T230" s="145">
        <f t="shared" si="44"/>
        <v>6.48</v>
      </c>
      <c r="U230" s="145">
        <v>0</v>
      </c>
      <c r="V230" s="145">
        <f t="shared" si="45"/>
        <v>0</v>
      </c>
      <c r="W230" s="145">
        <v>0</v>
      </c>
      <c r="X230" s="146">
        <f t="shared" si="46"/>
        <v>0</v>
      </c>
      <c r="AR230" s="147" t="s">
        <v>436</v>
      </c>
      <c r="AT230" s="147" t="s">
        <v>144</v>
      </c>
      <c r="AU230" s="147" t="s">
        <v>149</v>
      </c>
      <c r="AY230" s="13" t="s">
        <v>142</v>
      </c>
      <c r="BE230" s="148">
        <f t="shared" si="47"/>
        <v>0</v>
      </c>
      <c r="BF230" s="148">
        <f t="shared" si="48"/>
        <v>0</v>
      </c>
      <c r="BG230" s="148">
        <f t="shared" si="49"/>
        <v>0</v>
      </c>
      <c r="BH230" s="148">
        <f t="shared" si="50"/>
        <v>0</v>
      </c>
      <c r="BI230" s="148">
        <f t="shared" si="51"/>
        <v>0</v>
      </c>
      <c r="BJ230" s="13" t="s">
        <v>149</v>
      </c>
      <c r="BK230" s="148">
        <f t="shared" si="52"/>
        <v>0</v>
      </c>
      <c r="BL230" s="13" t="s">
        <v>436</v>
      </c>
      <c r="BM230" s="147" t="s">
        <v>948</v>
      </c>
    </row>
    <row r="231" spans="2:65" s="1" customFormat="1" ht="16.5" customHeight="1">
      <c r="B231" s="134"/>
      <c r="C231" s="152" t="s">
        <v>949</v>
      </c>
      <c r="D231" s="152" t="s">
        <v>172</v>
      </c>
      <c r="E231" s="153" t="s">
        <v>950</v>
      </c>
      <c r="F231" s="154" t="s">
        <v>951</v>
      </c>
      <c r="G231" s="155" t="s">
        <v>196</v>
      </c>
      <c r="H231" s="156">
        <v>141.75</v>
      </c>
      <c r="I231" s="157">
        <v>0</v>
      </c>
      <c r="J231" s="158"/>
      <c r="K231" s="157">
        <f t="shared" si="40"/>
        <v>0</v>
      </c>
      <c r="L231" s="158"/>
      <c r="M231" s="159"/>
      <c r="N231" s="160" t="s">
        <v>1</v>
      </c>
      <c r="O231" s="143" t="s">
        <v>39</v>
      </c>
      <c r="P231" s="144">
        <f t="shared" si="41"/>
        <v>0</v>
      </c>
      <c r="Q231" s="144">
        <f t="shared" si="42"/>
        <v>0</v>
      </c>
      <c r="R231" s="144">
        <f t="shared" si="43"/>
        <v>0</v>
      </c>
      <c r="S231" s="145">
        <v>0</v>
      </c>
      <c r="T231" s="145">
        <f t="shared" si="44"/>
        <v>0</v>
      </c>
      <c r="U231" s="145">
        <v>1.3999999999999999E-4</v>
      </c>
      <c r="V231" s="145">
        <f t="shared" si="45"/>
        <v>1.9844999999999998E-2</v>
      </c>
      <c r="W231" s="145">
        <v>0</v>
      </c>
      <c r="X231" s="146">
        <f t="shared" si="46"/>
        <v>0</v>
      </c>
      <c r="AR231" s="147" t="s">
        <v>641</v>
      </c>
      <c r="AT231" s="147" t="s">
        <v>172</v>
      </c>
      <c r="AU231" s="147" t="s">
        <v>149</v>
      </c>
      <c r="AY231" s="13" t="s">
        <v>142</v>
      </c>
      <c r="BE231" s="148">
        <f t="shared" si="47"/>
        <v>0</v>
      </c>
      <c r="BF231" s="148">
        <f t="shared" si="48"/>
        <v>0</v>
      </c>
      <c r="BG231" s="148">
        <f t="shared" si="49"/>
        <v>0</v>
      </c>
      <c r="BH231" s="148">
        <f t="shared" si="50"/>
        <v>0</v>
      </c>
      <c r="BI231" s="148">
        <f t="shared" si="51"/>
        <v>0</v>
      </c>
      <c r="BJ231" s="13" t="s">
        <v>149</v>
      </c>
      <c r="BK231" s="148">
        <f t="shared" si="52"/>
        <v>0</v>
      </c>
      <c r="BL231" s="13" t="s">
        <v>641</v>
      </c>
      <c r="BM231" s="147" t="s">
        <v>952</v>
      </c>
    </row>
    <row r="232" spans="2:65" s="1" customFormat="1" ht="21.75" customHeight="1">
      <c r="B232" s="134"/>
      <c r="C232" s="135" t="s">
        <v>953</v>
      </c>
      <c r="D232" s="135" t="s">
        <v>144</v>
      </c>
      <c r="E232" s="136" t="s">
        <v>954</v>
      </c>
      <c r="F232" s="137" t="s">
        <v>955</v>
      </c>
      <c r="G232" s="138" t="s">
        <v>196</v>
      </c>
      <c r="H232" s="139">
        <v>255</v>
      </c>
      <c r="I232" s="140"/>
      <c r="J232" s="140">
        <v>0</v>
      </c>
      <c r="K232" s="140">
        <f t="shared" si="40"/>
        <v>0</v>
      </c>
      <c r="L232" s="141"/>
      <c r="M232" s="25"/>
      <c r="N232" s="142" t="s">
        <v>1</v>
      </c>
      <c r="O232" s="143" t="s">
        <v>39</v>
      </c>
      <c r="P232" s="144">
        <f t="shared" si="41"/>
        <v>0</v>
      </c>
      <c r="Q232" s="144">
        <f t="shared" si="42"/>
        <v>0</v>
      </c>
      <c r="R232" s="144">
        <f t="shared" si="43"/>
        <v>0</v>
      </c>
      <c r="S232" s="145">
        <v>5.3999999999999999E-2</v>
      </c>
      <c r="T232" s="145">
        <f t="shared" si="44"/>
        <v>13.77</v>
      </c>
      <c r="U232" s="145">
        <v>0</v>
      </c>
      <c r="V232" s="145">
        <f t="shared" si="45"/>
        <v>0</v>
      </c>
      <c r="W232" s="145">
        <v>0</v>
      </c>
      <c r="X232" s="146">
        <f t="shared" si="46"/>
        <v>0</v>
      </c>
      <c r="AR232" s="147" t="s">
        <v>436</v>
      </c>
      <c r="AT232" s="147" t="s">
        <v>144</v>
      </c>
      <c r="AU232" s="147" t="s">
        <v>149</v>
      </c>
      <c r="AY232" s="13" t="s">
        <v>142</v>
      </c>
      <c r="BE232" s="148">
        <f t="shared" si="47"/>
        <v>0</v>
      </c>
      <c r="BF232" s="148">
        <f t="shared" si="48"/>
        <v>0</v>
      </c>
      <c r="BG232" s="148">
        <f t="shared" si="49"/>
        <v>0</v>
      </c>
      <c r="BH232" s="148">
        <f t="shared" si="50"/>
        <v>0</v>
      </c>
      <c r="BI232" s="148">
        <f t="shared" si="51"/>
        <v>0</v>
      </c>
      <c r="BJ232" s="13" t="s">
        <v>149</v>
      </c>
      <c r="BK232" s="148">
        <f t="shared" si="52"/>
        <v>0</v>
      </c>
      <c r="BL232" s="13" t="s">
        <v>436</v>
      </c>
      <c r="BM232" s="147" t="s">
        <v>956</v>
      </c>
    </row>
    <row r="233" spans="2:65" s="1" customFormat="1" ht="16.5" customHeight="1">
      <c r="B233" s="134"/>
      <c r="C233" s="152" t="s">
        <v>957</v>
      </c>
      <c r="D233" s="152" t="s">
        <v>172</v>
      </c>
      <c r="E233" s="153" t="s">
        <v>958</v>
      </c>
      <c r="F233" s="154" t="s">
        <v>959</v>
      </c>
      <c r="G233" s="155" t="s">
        <v>196</v>
      </c>
      <c r="H233" s="156">
        <v>267.75</v>
      </c>
      <c r="I233" s="157">
        <v>0</v>
      </c>
      <c r="J233" s="158"/>
      <c r="K233" s="157">
        <f t="shared" si="40"/>
        <v>0</v>
      </c>
      <c r="L233" s="158"/>
      <c r="M233" s="159"/>
      <c r="N233" s="160" t="s">
        <v>1</v>
      </c>
      <c r="O233" s="143" t="s">
        <v>39</v>
      </c>
      <c r="P233" s="144">
        <f t="shared" si="41"/>
        <v>0</v>
      </c>
      <c r="Q233" s="144">
        <f t="shared" si="42"/>
        <v>0</v>
      </c>
      <c r="R233" s="144">
        <f t="shared" si="43"/>
        <v>0</v>
      </c>
      <c r="S233" s="145">
        <v>0</v>
      </c>
      <c r="T233" s="145">
        <f t="shared" si="44"/>
        <v>0</v>
      </c>
      <c r="U233" s="145">
        <v>1.9000000000000001E-4</v>
      </c>
      <c r="V233" s="145">
        <f t="shared" si="45"/>
        <v>5.0872500000000001E-2</v>
      </c>
      <c r="W233" s="145">
        <v>0</v>
      </c>
      <c r="X233" s="146">
        <f t="shared" si="46"/>
        <v>0</v>
      </c>
      <c r="AR233" s="147" t="s">
        <v>641</v>
      </c>
      <c r="AT233" s="147" t="s">
        <v>172</v>
      </c>
      <c r="AU233" s="147" t="s">
        <v>149</v>
      </c>
      <c r="AY233" s="13" t="s">
        <v>142</v>
      </c>
      <c r="BE233" s="148">
        <f t="shared" si="47"/>
        <v>0</v>
      </c>
      <c r="BF233" s="148">
        <f t="shared" si="48"/>
        <v>0</v>
      </c>
      <c r="BG233" s="148">
        <f t="shared" si="49"/>
        <v>0</v>
      </c>
      <c r="BH233" s="148">
        <f t="shared" si="50"/>
        <v>0</v>
      </c>
      <c r="BI233" s="148">
        <f t="shared" si="51"/>
        <v>0</v>
      </c>
      <c r="BJ233" s="13" t="s">
        <v>149</v>
      </c>
      <c r="BK233" s="148">
        <f t="shared" si="52"/>
        <v>0</v>
      </c>
      <c r="BL233" s="13" t="s">
        <v>641</v>
      </c>
      <c r="BM233" s="147" t="s">
        <v>960</v>
      </c>
    </row>
    <row r="234" spans="2:65" s="1" customFormat="1" ht="21.75" customHeight="1">
      <c r="B234" s="134"/>
      <c r="C234" s="135" t="s">
        <v>961</v>
      </c>
      <c r="D234" s="135" t="s">
        <v>144</v>
      </c>
      <c r="E234" s="136" t="s">
        <v>962</v>
      </c>
      <c r="F234" s="137" t="s">
        <v>963</v>
      </c>
      <c r="G234" s="138" t="s">
        <v>196</v>
      </c>
      <c r="H234" s="139">
        <v>130</v>
      </c>
      <c r="I234" s="140"/>
      <c r="J234" s="140">
        <v>0</v>
      </c>
      <c r="K234" s="140">
        <f t="shared" si="40"/>
        <v>0</v>
      </c>
      <c r="L234" s="141"/>
      <c r="M234" s="25"/>
      <c r="N234" s="142" t="s">
        <v>1</v>
      </c>
      <c r="O234" s="143" t="s">
        <v>39</v>
      </c>
      <c r="P234" s="144">
        <f t="shared" si="41"/>
        <v>0</v>
      </c>
      <c r="Q234" s="144">
        <f t="shared" si="42"/>
        <v>0</v>
      </c>
      <c r="R234" s="144">
        <f t="shared" si="43"/>
        <v>0</v>
      </c>
      <c r="S234" s="145">
        <v>5.2999999999999999E-2</v>
      </c>
      <c r="T234" s="145">
        <f t="shared" si="44"/>
        <v>6.89</v>
      </c>
      <c r="U234" s="145">
        <v>0</v>
      </c>
      <c r="V234" s="145">
        <f t="shared" si="45"/>
        <v>0</v>
      </c>
      <c r="W234" s="145">
        <v>0</v>
      </c>
      <c r="X234" s="146">
        <f t="shared" si="46"/>
        <v>0</v>
      </c>
      <c r="AR234" s="147" t="s">
        <v>436</v>
      </c>
      <c r="AT234" s="147" t="s">
        <v>144</v>
      </c>
      <c r="AU234" s="147" t="s">
        <v>149</v>
      </c>
      <c r="AY234" s="13" t="s">
        <v>142</v>
      </c>
      <c r="BE234" s="148">
        <f t="shared" si="47"/>
        <v>0</v>
      </c>
      <c r="BF234" s="148">
        <f t="shared" si="48"/>
        <v>0</v>
      </c>
      <c r="BG234" s="148">
        <f t="shared" si="49"/>
        <v>0</v>
      </c>
      <c r="BH234" s="148">
        <f t="shared" si="50"/>
        <v>0</v>
      </c>
      <c r="BI234" s="148">
        <f t="shared" si="51"/>
        <v>0</v>
      </c>
      <c r="BJ234" s="13" t="s">
        <v>149</v>
      </c>
      <c r="BK234" s="148">
        <f t="shared" si="52"/>
        <v>0</v>
      </c>
      <c r="BL234" s="13" t="s">
        <v>436</v>
      </c>
      <c r="BM234" s="147" t="s">
        <v>964</v>
      </c>
    </row>
    <row r="235" spans="2:65" s="1" customFormat="1" ht="16.5" customHeight="1">
      <c r="B235" s="134"/>
      <c r="C235" s="152" t="s">
        <v>965</v>
      </c>
      <c r="D235" s="152" t="s">
        <v>172</v>
      </c>
      <c r="E235" s="153" t="s">
        <v>966</v>
      </c>
      <c r="F235" s="154" t="s">
        <v>967</v>
      </c>
      <c r="G235" s="155" t="s">
        <v>196</v>
      </c>
      <c r="H235" s="156">
        <v>136.5</v>
      </c>
      <c r="I235" s="157">
        <v>0</v>
      </c>
      <c r="J235" s="158"/>
      <c r="K235" s="157">
        <f t="shared" si="40"/>
        <v>0</v>
      </c>
      <c r="L235" s="158"/>
      <c r="M235" s="159"/>
      <c r="N235" s="160" t="s">
        <v>1</v>
      </c>
      <c r="O235" s="143" t="s">
        <v>39</v>
      </c>
      <c r="P235" s="144">
        <f t="shared" si="41"/>
        <v>0</v>
      </c>
      <c r="Q235" s="144">
        <f t="shared" si="42"/>
        <v>0</v>
      </c>
      <c r="R235" s="144">
        <f t="shared" si="43"/>
        <v>0</v>
      </c>
      <c r="S235" s="145">
        <v>0</v>
      </c>
      <c r="T235" s="145">
        <f t="shared" si="44"/>
        <v>0</v>
      </c>
      <c r="U235" s="145">
        <v>1.9000000000000001E-4</v>
      </c>
      <c r="V235" s="145">
        <f t="shared" si="45"/>
        <v>2.5935E-2</v>
      </c>
      <c r="W235" s="145">
        <v>0</v>
      </c>
      <c r="X235" s="146">
        <f t="shared" si="46"/>
        <v>0</v>
      </c>
      <c r="AR235" s="147" t="s">
        <v>641</v>
      </c>
      <c r="AT235" s="147" t="s">
        <v>172</v>
      </c>
      <c r="AU235" s="147" t="s">
        <v>149</v>
      </c>
      <c r="AY235" s="13" t="s">
        <v>142</v>
      </c>
      <c r="BE235" s="148">
        <f t="shared" si="47"/>
        <v>0</v>
      </c>
      <c r="BF235" s="148">
        <f t="shared" si="48"/>
        <v>0</v>
      </c>
      <c r="BG235" s="148">
        <f t="shared" si="49"/>
        <v>0</v>
      </c>
      <c r="BH235" s="148">
        <f t="shared" si="50"/>
        <v>0</v>
      </c>
      <c r="BI235" s="148">
        <f t="shared" si="51"/>
        <v>0</v>
      </c>
      <c r="BJ235" s="13" t="s">
        <v>149</v>
      </c>
      <c r="BK235" s="148">
        <f t="shared" si="52"/>
        <v>0</v>
      </c>
      <c r="BL235" s="13" t="s">
        <v>641</v>
      </c>
      <c r="BM235" s="147" t="s">
        <v>968</v>
      </c>
    </row>
    <row r="236" spans="2:65" s="1" customFormat="1" ht="21.75" customHeight="1">
      <c r="B236" s="134"/>
      <c r="C236" s="135" t="s">
        <v>969</v>
      </c>
      <c r="D236" s="135" t="s">
        <v>144</v>
      </c>
      <c r="E236" s="136" t="s">
        <v>970</v>
      </c>
      <c r="F236" s="137" t="s">
        <v>971</v>
      </c>
      <c r="G236" s="138" t="s">
        <v>196</v>
      </c>
      <c r="H236" s="139">
        <v>25</v>
      </c>
      <c r="I236" s="140"/>
      <c r="J236" s="140">
        <v>0</v>
      </c>
      <c r="K236" s="140">
        <f t="shared" si="40"/>
        <v>0</v>
      </c>
      <c r="L236" s="141"/>
      <c r="M236" s="25"/>
      <c r="N236" s="142" t="s">
        <v>1</v>
      </c>
      <c r="O236" s="143" t="s">
        <v>39</v>
      </c>
      <c r="P236" s="144">
        <f t="shared" si="41"/>
        <v>0</v>
      </c>
      <c r="Q236" s="144">
        <f t="shared" si="42"/>
        <v>0</v>
      </c>
      <c r="R236" s="144">
        <f t="shared" si="43"/>
        <v>0</v>
      </c>
      <c r="S236" s="145">
        <v>6.2E-2</v>
      </c>
      <c r="T236" s="145">
        <f t="shared" si="44"/>
        <v>1.55</v>
      </c>
      <c r="U236" s="145">
        <v>0</v>
      </c>
      <c r="V236" s="145">
        <f t="shared" si="45"/>
        <v>0</v>
      </c>
      <c r="W236" s="145">
        <v>0</v>
      </c>
      <c r="X236" s="146">
        <f t="shared" si="46"/>
        <v>0</v>
      </c>
      <c r="AR236" s="147" t="s">
        <v>436</v>
      </c>
      <c r="AT236" s="147" t="s">
        <v>144</v>
      </c>
      <c r="AU236" s="147" t="s">
        <v>149</v>
      </c>
      <c r="AY236" s="13" t="s">
        <v>142</v>
      </c>
      <c r="BE236" s="148">
        <f t="shared" si="47"/>
        <v>0</v>
      </c>
      <c r="BF236" s="148">
        <f t="shared" si="48"/>
        <v>0</v>
      </c>
      <c r="BG236" s="148">
        <f t="shared" si="49"/>
        <v>0</v>
      </c>
      <c r="BH236" s="148">
        <f t="shared" si="50"/>
        <v>0</v>
      </c>
      <c r="BI236" s="148">
        <f t="shared" si="51"/>
        <v>0</v>
      </c>
      <c r="BJ236" s="13" t="s">
        <v>149</v>
      </c>
      <c r="BK236" s="148">
        <f t="shared" si="52"/>
        <v>0</v>
      </c>
      <c r="BL236" s="13" t="s">
        <v>436</v>
      </c>
      <c r="BM236" s="147" t="s">
        <v>972</v>
      </c>
    </row>
    <row r="237" spans="2:65" s="1" customFormat="1" ht="16.5" customHeight="1">
      <c r="B237" s="134"/>
      <c r="C237" s="152" t="s">
        <v>973</v>
      </c>
      <c r="D237" s="152" t="s">
        <v>172</v>
      </c>
      <c r="E237" s="153" t="s">
        <v>974</v>
      </c>
      <c r="F237" s="154" t="s">
        <v>975</v>
      </c>
      <c r="G237" s="155" t="s">
        <v>196</v>
      </c>
      <c r="H237" s="156">
        <v>26.25</v>
      </c>
      <c r="I237" s="157">
        <v>0</v>
      </c>
      <c r="J237" s="158"/>
      <c r="K237" s="157">
        <f t="shared" si="40"/>
        <v>0</v>
      </c>
      <c r="L237" s="158"/>
      <c r="M237" s="159"/>
      <c r="N237" s="160" t="s">
        <v>1</v>
      </c>
      <c r="O237" s="143" t="s">
        <v>39</v>
      </c>
      <c r="P237" s="144">
        <f t="shared" si="41"/>
        <v>0</v>
      </c>
      <c r="Q237" s="144">
        <f t="shared" si="42"/>
        <v>0</v>
      </c>
      <c r="R237" s="144">
        <f t="shared" si="43"/>
        <v>0</v>
      </c>
      <c r="S237" s="145">
        <v>0</v>
      </c>
      <c r="T237" s="145">
        <f t="shared" si="44"/>
        <v>0</v>
      </c>
      <c r="U237" s="145">
        <v>2.7999999999999998E-4</v>
      </c>
      <c r="V237" s="145">
        <f t="shared" si="45"/>
        <v>7.3499999999999998E-3</v>
      </c>
      <c r="W237" s="145">
        <v>0</v>
      </c>
      <c r="X237" s="146">
        <f t="shared" si="46"/>
        <v>0</v>
      </c>
      <c r="AR237" s="147" t="s">
        <v>641</v>
      </c>
      <c r="AT237" s="147" t="s">
        <v>172</v>
      </c>
      <c r="AU237" s="147" t="s">
        <v>149</v>
      </c>
      <c r="AY237" s="13" t="s">
        <v>142</v>
      </c>
      <c r="BE237" s="148">
        <f t="shared" si="47"/>
        <v>0</v>
      </c>
      <c r="BF237" s="148">
        <f t="shared" si="48"/>
        <v>0</v>
      </c>
      <c r="BG237" s="148">
        <f t="shared" si="49"/>
        <v>0</v>
      </c>
      <c r="BH237" s="148">
        <f t="shared" si="50"/>
        <v>0</v>
      </c>
      <c r="BI237" s="148">
        <f t="shared" si="51"/>
        <v>0</v>
      </c>
      <c r="BJ237" s="13" t="s">
        <v>149</v>
      </c>
      <c r="BK237" s="148">
        <f t="shared" si="52"/>
        <v>0</v>
      </c>
      <c r="BL237" s="13" t="s">
        <v>641</v>
      </c>
      <c r="BM237" s="147" t="s">
        <v>976</v>
      </c>
    </row>
    <row r="238" spans="2:65" s="1" customFormat="1" ht="21.75" customHeight="1">
      <c r="B238" s="134"/>
      <c r="C238" s="135" t="s">
        <v>977</v>
      </c>
      <c r="D238" s="135" t="s">
        <v>144</v>
      </c>
      <c r="E238" s="136" t="s">
        <v>978</v>
      </c>
      <c r="F238" s="137" t="s">
        <v>979</v>
      </c>
      <c r="G238" s="138" t="s">
        <v>196</v>
      </c>
      <c r="H238" s="139">
        <v>36</v>
      </c>
      <c r="I238" s="140"/>
      <c r="J238" s="140">
        <v>0</v>
      </c>
      <c r="K238" s="140">
        <f t="shared" si="40"/>
        <v>0</v>
      </c>
      <c r="L238" s="141"/>
      <c r="M238" s="25"/>
      <c r="N238" s="142" t="s">
        <v>1</v>
      </c>
      <c r="O238" s="143" t="s">
        <v>39</v>
      </c>
      <c r="P238" s="144">
        <f t="shared" si="41"/>
        <v>0</v>
      </c>
      <c r="Q238" s="144">
        <f t="shared" si="42"/>
        <v>0</v>
      </c>
      <c r="R238" s="144">
        <f t="shared" si="43"/>
        <v>0</v>
      </c>
      <c r="S238" s="145">
        <v>7.4999999999999997E-2</v>
      </c>
      <c r="T238" s="145">
        <f t="shared" si="44"/>
        <v>2.6999999999999997</v>
      </c>
      <c r="U238" s="145">
        <v>0</v>
      </c>
      <c r="V238" s="145">
        <f t="shared" si="45"/>
        <v>0</v>
      </c>
      <c r="W238" s="145">
        <v>0</v>
      </c>
      <c r="X238" s="146">
        <f t="shared" si="46"/>
        <v>0</v>
      </c>
      <c r="AR238" s="147" t="s">
        <v>436</v>
      </c>
      <c r="AT238" s="147" t="s">
        <v>144</v>
      </c>
      <c r="AU238" s="147" t="s">
        <v>149</v>
      </c>
      <c r="AY238" s="13" t="s">
        <v>142</v>
      </c>
      <c r="BE238" s="148">
        <f t="shared" si="47"/>
        <v>0</v>
      </c>
      <c r="BF238" s="148">
        <f t="shared" si="48"/>
        <v>0</v>
      </c>
      <c r="BG238" s="148">
        <f t="shared" si="49"/>
        <v>0</v>
      </c>
      <c r="BH238" s="148">
        <f t="shared" si="50"/>
        <v>0</v>
      </c>
      <c r="BI238" s="148">
        <f t="shared" si="51"/>
        <v>0</v>
      </c>
      <c r="BJ238" s="13" t="s">
        <v>149</v>
      </c>
      <c r="BK238" s="148">
        <f t="shared" si="52"/>
        <v>0</v>
      </c>
      <c r="BL238" s="13" t="s">
        <v>436</v>
      </c>
      <c r="BM238" s="147" t="s">
        <v>980</v>
      </c>
    </row>
    <row r="239" spans="2:65" s="1" customFormat="1" ht="16.5" customHeight="1">
      <c r="B239" s="134"/>
      <c r="C239" s="152" t="s">
        <v>981</v>
      </c>
      <c r="D239" s="152" t="s">
        <v>172</v>
      </c>
      <c r="E239" s="153" t="s">
        <v>982</v>
      </c>
      <c r="F239" s="154" t="s">
        <v>983</v>
      </c>
      <c r="G239" s="155" t="s">
        <v>196</v>
      </c>
      <c r="H239" s="156">
        <v>37.799999999999997</v>
      </c>
      <c r="I239" s="157">
        <v>0</v>
      </c>
      <c r="J239" s="158"/>
      <c r="K239" s="157">
        <f t="shared" si="40"/>
        <v>0</v>
      </c>
      <c r="L239" s="158"/>
      <c r="M239" s="159"/>
      <c r="N239" s="160" t="s">
        <v>1</v>
      </c>
      <c r="O239" s="143" t="s">
        <v>39</v>
      </c>
      <c r="P239" s="144">
        <f t="shared" si="41"/>
        <v>0</v>
      </c>
      <c r="Q239" s="144">
        <f t="shared" si="42"/>
        <v>0</v>
      </c>
      <c r="R239" s="144">
        <f t="shared" si="43"/>
        <v>0</v>
      </c>
      <c r="S239" s="145">
        <v>0</v>
      </c>
      <c r="T239" s="145">
        <f t="shared" si="44"/>
        <v>0</v>
      </c>
      <c r="U239" s="145">
        <v>3.8000000000000002E-4</v>
      </c>
      <c r="V239" s="145">
        <f t="shared" si="45"/>
        <v>1.4364E-2</v>
      </c>
      <c r="W239" s="145">
        <v>0</v>
      </c>
      <c r="X239" s="146">
        <f t="shared" si="46"/>
        <v>0</v>
      </c>
      <c r="AR239" s="147" t="s">
        <v>641</v>
      </c>
      <c r="AT239" s="147" t="s">
        <v>172</v>
      </c>
      <c r="AU239" s="147" t="s">
        <v>149</v>
      </c>
      <c r="AY239" s="13" t="s">
        <v>142</v>
      </c>
      <c r="BE239" s="148">
        <f t="shared" si="47"/>
        <v>0</v>
      </c>
      <c r="BF239" s="148">
        <f t="shared" si="48"/>
        <v>0</v>
      </c>
      <c r="BG239" s="148">
        <f t="shared" si="49"/>
        <v>0</v>
      </c>
      <c r="BH239" s="148">
        <f t="shared" si="50"/>
        <v>0</v>
      </c>
      <c r="BI239" s="148">
        <f t="shared" si="51"/>
        <v>0</v>
      </c>
      <c r="BJ239" s="13" t="s">
        <v>149</v>
      </c>
      <c r="BK239" s="148">
        <f t="shared" si="52"/>
        <v>0</v>
      </c>
      <c r="BL239" s="13" t="s">
        <v>641</v>
      </c>
      <c r="BM239" s="147" t="s">
        <v>984</v>
      </c>
    </row>
    <row r="240" spans="2:65" s="1" customFormat="1" ht="21.75" customHeight="1">
      <c r="B240" s="134"/>
      <c r="C240" s="135" t="s">
        <v>985</v>
      </c>
      <c r="D240" s="135" t="s">
        <v>144</v>
      </c>
      <c r="E240" s="136" t="s">
        <v>986</v>
      </c>
      <c r="F240" s="137" t="s">
        <v>987</v>
      </c>
      <c r="G240" s="138" t="s">
        <v>196</v>
      </c>
      <c r="H240" s="139">
        <v>90</v>
      </c>
      <c r="I240" s="140"/>
      <c r="J240" s="140">
        <v>0</v>
      </c>
      <c r="K240" s="140">
        <f t="shared" si="40"/>
        <v>0</v>
      </c>
      <c r="L240" s="141"/>
      <c r="M240" s="25"/>
      <c r="N240" s="142" t="s">
        <v>1</v>
      </c>
      <c r="O240" s="143" t="s">
        <v>39</v>
      </c>
      <c r="P240" s="144">
        <f t="shared" si="41"/>
        <v>0</v>
      </c>
      <c r="Q240" s="144">
        <f t="shared" si="42"/>
        <v>0</v>
      </c>
      <c r="R240" s="144">
        <f t="shared" si="43"/>
        <v>0</v>
      </c>
      <c r="S240" s="145">
        <v>9.5000000000000001E-2</v>
      </c>
      <c r="T240" s="145">
        <f t="shared" si="44"/>
        <v>8.5500000000000007</v>
      </c>
      <c r="U240" s="145">
        <v>0</v>
      </c>
      <c r="V240" s="145">
        <f t="shared" si="45"/>
        <v>0</v>
      </c>
      <c r="W240" s="145">
        <v>0</v>
      </c>
      <c r="X240" s="146">
        <f t="shared" si="46"/>
        <v>0</v>
      </c>
      <c r="AR240" s="147" t="s">
        <v>436</v>
      </c>
      <c r="AT240" s="147" t="s">
        <v>144</v>
      </c>
      <c r="AU240" s="147" t="s">
        <v>149</v>
      </c>
      <c r="AY240" s="13" t="s">
        <v>142</v>
      </c>
      <c r="BE240" s="148">
        <f t="shared" si="47"/>
        <v>0</v>
      </c>
      <c r="BF240" s="148">
        <f t="shared" si="48"/>
        <v>0</v>
      </c>
      <c r="BG240" s="148">
        <f t="shared" si="49"/>
        <v>0</v>
      </c>
      <c r="BH240" s="148">
        <f t="shared" si="50"/>
        <v>0</v>
      </c>
      <c r="BI240" s="148">
        <f t="shared" si="51"/>
        <v>0</v>
      </c>
      <c r="BJ240" s="13" t="s">
        <v>149</v>
      </c>
      <c r="BK240" s="148">
        <f t="shared" si="52"/>
        <v>0</v>
      </c>
      <c r="BL240" s="13" t="s">
        <v>436</v>
      </c>
      <c r="BM240" s="147" t="s">
        <v>988</v>
      </c>
    </row>
    <row r="241" spans="2:65" s="1" customFormat="1" ht="16.5" customHeight="1">
      <c r="B241" s="134"/>
      <c r="C241" s="152" t="s">
        <v>989</v>
      </c>
      <c r="D241" s="152" t="s">
        <v>172</v>
      </c>
      <c r="E241" s="153" t="s">
        <v>990</v>
      </c>
      <c r="F241" s="154" t="s">
        <v>991</v>
      </c>
      <c r="G241" s="155" t="s">
        <v>196</v>
      </c>
      <c r="H241" s="156">
        <v>94.5</v>
      </c>
      <c r="I241" s="157">
        <v>0</v>
      </c>
      <c r="J241" s="158"/>
      <c r="K241" s="157">
        <f t="shared" si="40"/>
        <v>0</v>
      </c>
      <c r="L241" s="158"/>
      <c r="M241" s="159"/>
      <c r="N241" s="160" t="s">
        <v>1</v>
      </c>
      <c r="O241" s="143" t="s">
        <v>39</v>
      </c>
      <c r="P241" s="144">
        <f t="shared" si="41"/>
        <v>0</v>
      </c>
      <c r="Q241" s="144">
        <f t="shared" si="42"/>
        <v>0</v>
      </c>
      <c r="R241" s="144">
        <f t="shared" si="43"/>
        <v>0</v>
      </c>
      <c r="S241" s="145">
        <v>0</v>
      </c>
      <c r="T241" s="145">
        <f t="shared" si="44"/>
        <v>0</v>
      </c>
      <c r="U241" s="145">
        <v>4.8000000000000001E-4</v>
      </c>
      <c r="V241" s="145">
        <f t="shared" si="45"/>
        <v>4.5360000000000004E-2</v>
      </c>
      <c r="W241" s="145">
        <v>0</v>
      </c>
      <c r="X241" s="146">
        <f t="shared" si="46"/>
        <v>0</v>
      </c>
      <c r="AR241" s="147" t="s">
        <v>641</v>
      </c>
      <c r="AT241" s="147" t="s">
        <v>172</v>
      </c>
      <c r="AU241" s="147" t="s">
        <v>149</v>
      </c>
      <c r="AY241" s="13" t="s">
        <v>142</v>
      </c>
      <c r="BE241" s="148">
        <f t="shared" si="47"/>
        <v>0</v>
      </c>
      <c r="BF241" s="148">
        <f t="shared" si="48"/>
        <v>0</v>
      </c>
      <c r="BG241" s="148">
        <f t="shared" si="49"/>
        <v>0</v>
      </c>
      <c r="BH241" s="148">
        <f t="shared" si="50"/>
        <v>0</v>
      </c>
      <c r="BI241" s="148">
        <f t="shared" si="51"/>
        <v>0</v>
      </c>
      <c r="BJ241" s="13" t="s">
        <v>149</v>
      </c>
      <c r="BK241" s="148">
        <f t="shared" si="52"/>
        <v>0</v>
      </c>
      <c r="BL241" s="13" t="s">
        <v>641</v>
      </c>
      <c r="BM241" s="147" t="s">
        <v>992</v>
      </c>
    </row>
    <row r="242" spans="2:65" s="1" customFormat="1" ht="21.75" customHeight="1">
      <c r="B242" s="134"/>
      <c r="C242" s="135" t="s">
        <v>993</v>
      </c>
      <c r="D242" s="135" t="s">
        <v>144</v>
      </c>
      <c r="E242" s="136" t="s">
        <v>994</v>
      </c>
      <c r="F242" s="137" t="s">
        <v>995</v>
      </c>
      <c r="G242" s="138" t="s">
        <v>196</v>
      </c>
      <c r="H242" s="139">
        <v>60</v>
      </c>
      <c r="I242" s="140"/>
      <c r="J242" s="140">
        <v>0</v>
      </c>
      <c r="K242" s="140">
        <f t="shared" si="40"/>
        <v>0</v>
      </c>
      <c r="L242" s="141"/>
      <c r="M242" s="25"/>
      <c r="N242" s="142" t="s">
        <v>1</v>
      </c>
      <c r="O242" s="143" t="s">
        <v>39</v>
      </c>
      <c r="P242" s="144">
        <f t="shared" si="41"/>
        <v>0</v>
      </c>
      <c r="Q242" s="144">
        <f t="shared" si="42"/>
        <v>0</v>
      </c>
      <c r="R242" s="144">
        <f t="shared" si="43"/>
        <v>0</v>
      </c>
      <c r="S242" s="145">
        <v>0.11700000000000001</v>
      </c>
      <c r="T242" s="145">
        <f t="shared" si="44"/>
        <v>7.0200000000000005</v>
      </c>
      <c r="U242" s="145">
        <v>0</v>
      </c>
      <c r="V242" s="145">
        <f t="shared" si="45"/>
        <v>0</v>
      </c>
      <c r="W242" s="145">
        <v>0</v>
      </c>
      <c r="X242" s="146">
        <f t="shared" si="46"/>
        <v>0</v>
      </c>
      <c r="AR242" s="147" t="s">
        <v>436</v>
      </c>
      <c r="AT242" s="147" t="s">
        <v>144</v>
      </c>
      <c r="AU242" s="147" t="s">
        <v>149</v>
      </c>
      <c r="AY242" s="13" t="s">
        <v>142</v>
      </c>
      <c r="BE242" s="148">
        <f t="shared" si="47"/>
        <v>0</v>
      </c>
      <c r="BF242" s="148">
        <f t="shared" si="48"/>
        <v>0</v>
      </c>
      <c r="BG242" s="148">
        <f t="shared" si="49"/>
        <v>0</v>
      </c>
      <c r="BH242" s="148">
        <f t="shared" si="50"/>
        <v>0</v>
      </c>
      <c r="BI242" s="148">
        <f t="shared" si="51"/>
        <v>0</v>
      </c>
      <c r="BJ242" s="13" t="s">
        <v>149</v>
      </c>
      <c r="BK242" s="148">
        <f t="shared" si="52"/>
        <v>0</v>
      </c>
      <c r="BL242" s="13" t="s">
        <v>436</v>
      </c>
      <c r="BM242" s="147" t="s">
        <v>996</v>
      </c>
    </row>
    <row r="243" spans="2:65" s="1" customFormat="1" ht="16.5" customHeight="1">
      <c r="B243" s="134"/>
      <c r="C243" s="152" t="s">
        <v>997</v>
      </c>
      <c r="D243" s="152" t="s">
        <v>172</v>
      </c>
      <c r="E243" s="153" t="s">
        <v>998</v>
      </c>
      <c r="F243" s="154" t="s">
        <v>999</v>
      </c>
      <c r="G243" s="155" t="s">
        <v>196</v>
      </c>
      <c r="H243" s="156">
        <v>63</v>
      </c>
      <c r="I243" s="157">
        <v>0</v>
      </c>
      <c r="J243" s="158"/>
      <c r="K243" s="157">
        <f t="shared" si="40"/>
        <v>0</v>
      </c>
      <c r="L243" s="158"/>
      <c r="M243" s="159"/>
      <c r="N243" s="160" t="s">
        <v>1</v>
      </c>
      <c r="O243" s="143" t="s">
        <v>39</v>
      </c>
      <c r="P243" s="144">
        <f t="shared" si="41"/>
        <v>0</v>
      </c>
      <c r="Q243" s="144">
        <f t="shared" si="42"/>
        <v>0</v>
      </c>
      <c r="R243" s="144">
        <f t="shared" si="43"/>
        <v>0</v>
      </c>
      <c r="S243" s="145">
        <v>0</v>
      </c>
      <c r="T243" s="145">
        <f t="shared" si="44"/>
        <v>0</v>
      </c>
      <c r="U243" s="145">
        <v>7.3999999999999999E-4</v>
      </c>
      <c r="V243" s="145">
        <f t="shared" si="45"/>
        <v>4.6620000000000002E-2</v>
      </c>
      <c r="W243" s="145">
        <v>0</v>
      </c>
      <c r="X243" s="146">
        <f t="shared" si="46"/>
        <v>0</v>
      </c>
      <c r="AR243" s="147" t="s">
        <v>641</v>
      </c>
      <c r="AT243" s="147" t="s">
        <v>172</v>
      </c>
      <c r="AU243" s="147" t="s">
        <v>149</v>
      </c>
      <c r="AY243" s="13" t="s">
        <v>142</v>
      </c>
      <c r="BE243" s="148">
        <f t="shared" si="47"/>
        <v>0</v>
      </c>
      <c r="BF243" s="148">
        <f t="shared" si="48"/>
        <v>0</v>
      </c>
      <c r="BG243" s="148">
        <f t="shared" si="49"/>
        <v>0</v>
      </c>
      <c r="BH243" s="148">
        <f t="shared" si="50"/>
        <v>0</v>
      </c>
      <c r="BI243" s="148">
        <f t="shared" si="51"/>
        <v>0</v>
      </c>
      <c r="BJ243" s="13" t="s">
        <v>149</v>
      </c>
      <c r="BK243" s="148">
        <f t="shared" si="52"/>
        <v>0</v>
      </c>
      <c r="BL243" s="13" t="s">
        <v>641</v>
      </c>
      <c r="BM243" s="147" t="s">
        <v>1000</v>
      </c>
    </row>
    <row r="244" spans="2:65" s="1" customFormat="1" ht="21.75" customHeight="1">
      <c r="B244" s="134"/>
      <c r="C244" s="135" t="s">
        <v>1001</v>
      </c>
      <c r="D244" s="135" t="s">
        <v>144</v>
      </c>
      <c r="E244" s="136" t="s">
        <v>1002</v>
      </c>
      <c r="F244" s="137" t="s">
        <v>1003</v>
      </c>
      <c r="G244" s="138" t="s">
        <v>196</v>
      </c>
      <c r="H244" s="139">
        <v>25</v>
      </c>
      <c r="I244" s="140"/>
      <c r="J244" s="140">
        <v>0</v>
      </c>
      <c r="K244" s="140">
        <f t="shared" si="40"/>
        <v>0</v>
      </c>
      <c r="L244" s="141"/>
      <c r="M244" s="25"/>
      <c r="N244" s="142" t="s">
        <v>1</v>
      </c>
      <c r="O244" s="143" t="s">
        <v>39</v>
      </c>
      <c r="P244" s="144">
        <f t="shared" si="41"/>
        <v>0</v>
      </c>
      <c r="Q244" s="144">
        <f t="shared" si="42"/>
        <v>0</v>
      </c>
      <c r="R244" s="144">
        <f t="shared" si="43"/>
        <v>0</v>
      </c>
      <c r="S244" s="145">
        <v>0.13</v>
      </c>
      <c r="T244" s="145">
        <f t="shared" si="44"/>
        <v>3.25</v>
      </c>
      <c r="U244" s="145">
        <v>0</v>
      </c>
      <c r="V244" s="145">
        <f t="shared" si="45"/>
        <v>0</v>
      </c>
      <c r="W244" s="145">
        <v>0</v>
      </c>
      <c r="X244" s="146">
        <f t="shared" si="46"/>
        <v>0</v>
      </c>
      <c r="AR244" s="147" t="s">
        <v>436</v>
      </c>
      <c r="AT244" s="147" t="s">
        <v>144</v>
      </c>
      <c r="AU244" s="147" t="s">
        <v>149</v>
      </c>
      <c r="AY244" s="13" t="s">
        <v>142</v>
      </c>
      <c r="BE244" s="148">
        <f t="shared" si="47"/>
        <v>0</v>
      </c>
      <c r="BF244" s="148">
        <f t="shared" si="48"/>
        <v>0</v>
      </c>
      <c r="BG244" s="148">
        <f t="shared" si="49"/>
        <v>0</v>
      </c>
      <c r="BH244" s="148">
        <f t="shared" si="50"/>
        <v>0</v>
      </c>
      <c r="BI244" s="148">
        <f t="shared" si="51"/>
        <v>0</v>
      </c>
      <c r="BJ244" s="13" t="s">
        <v>149</v>
      </c>
      <c r="BK244" s="148">
        <f t="shared" si="52"/>
        <v>0</v>
      </c>
      <c r="BL244" s="13" t="s">
        <v>436</v>
      </c>
      <c r="BM244" s="147" t="s">
        <v>1004</v>
      </c>
    </row>
    <row r="245" spans="2:65" s="1" customFormat="1" ht="16.5" customHeight="1">
      <c r="B245" s="134"/>
      <c r="C245" s="152" t="s">
        <v>1005</v>
      </c>
      <c r="D245" s="152" t="s">
        <v>172</v>
      </c>
      <c r="E245" s="153" t="s">
        <v>1006</v>
      </c>
      <c r="F245" s="154" t="s">
        <v>1007</v>
      </c>
      <c r="G245" s="155" t="s">
        <v>196</v>
      </c>
      <c r="H245" s="156">
        <v>26.25</v>
      </c>
      <c r="I245" s="157">
        <v>0</v>
      </c>
      <c r="J245" s="158"/>
      <c r="K245" s="157">
        <f t="shared" si="40"/>
        <v>0</v>
      </c>
      <c r="L245" s="158"/>
      <c r="M245" s="159"/>
      <c r="N245" s="160" t="s">
        <v>1</v>
      </c>
      <c r="O245" s="143" t="s">
        <v>39</v>
      </c>
      <c r="P245" s="144">
        <f t="shared" si="41"/>
        <v>0</v>
      </c>
      <c r="Q245" s="144">
        <f t="shared" si="42"/>
        <v>0</v>
      </c>
      <c r="R245" s="144">
        <f t="shared" si="43"/>
        <v>0</v>
      </c>
      <c r="S245" s="145">
        <v>0</v>
      </c>
      <c r="T245" s="145">
        <f t="shared" si="44"/>
        <v>0</v>
      </c>
      <c r="U245" s="145">
        <v>1.0499999999999999E-3</v>
      </c>
      <c r="V245" s="145">
        <f t="shared" si="45"/>
        <v>2.7562499999999997E-2</v>
      </c>
      <c r="W245" s="145">
        <v>0</v>
      </c>
      <c r="X245" s="146">
        <f t="shared" si="46"/>
        <v>0</v>
      </c>
      <c r="AR245" s="147" t="s">
        <v>641</v>
      </c>
      <c r="AT245" s="147" t="s">
        <v>172</v>
      </c>
      <c r="AU245" s="147" t="s">
        <v>149</v>
      </c>
      <c r="AY245" s="13" t="s">
        <v>142</v>
      </c>
      <c r="BE245" s="148">
        <f t="shared" si="47"/>
        <v>0</v>
      </c>
      <c r="BF245" s="148">
        <f t="shared" si="48"/>
        <v>0</v>
      </c>
      <c r="BG245" s="148">
        <f t="shared" si="49"/>
        <v>0</v>
      </c>
      <c r="BH245" s="148">
        <f t="shared" si="50"/>
        <v>0</v>
      </c>
      <c r="BI245" s="148">
        <f t="shared" si="51"/>
        <v>0</v>
      </c>
      <c r="BJ245" s="13" t="s">
        <v>149</v>
      </c>
      <c r="BK245" s="148">
        <f t="shared" si="52"/>
        <v>0</v>
      </c>
      <c r="BL245" s="13" t="s">
        <v>641</v>
      </c>
      <c r="BM245" s="147" t="s">
        <v>1008</v>
      </c>
    </row>
    <row r="246" spans="2:65" s="1" customFormat="1" ht="21.75" customHeight="1">
      <c r="B246" s="134"/>
      <c r="C246" s="135" t="s">
        <v>1009</v>
      </c>
      <c r="D246" s="135" t="s">
        <v>144</v>
      </c>
      <c r="E246" s="136" t="s">
        <v>1010</v>
      </c>
      <c r="F246" s="137" t="s">
        <v>1011</v>
      </c>
      <c r="G246" s="138" t="s">
        <v>196</v>
      </c>
      <c r="H246" s="139">
        <v>42.905000000000001</v>
      </c>
      <c r="I246" s="140"/>
      <c r="J246" s="140">
        <v>0</v>
      </c>
      <c r="K246" s="140">
        <f t="shared" si="40"/>
        <v>0</v>
      </c>
      <c r="L246" s="141"/>
      <c r="M246" s="25"/>
      <c r="N246" s="142" t="s">
        <v>1</v>
      </c>
      <c r="O246" s="143" t="s">
        <v>39</v>
      </c>
      <c r="P246" s="144">
        <f t="shared" si="41"/>
        <v>0</v>
      </c>
      <c r="Q246" s="144">
        <f t="shared" si="42"/>
        <v>0</v>
      </c>
      <c r="R246" s="144">
        <f t="shared" si="43"/>
        <v>0</v>
      </c>
      <c r="S246" s="145">
        <v>5.5E-2</v>
      </c>
      <c r="T246" s="145">
        <f t="shared" si="44"/>
        <v>2.359775</v>
      </c>
      <c r="U246" s="145">
        <v>0</v>
      </c>
      <c r="V246" s="145">
        <f t="shared" si="45"/>
        <v>0</v>
      </c>
      <c r="W246" s="145">
        <v>0</v>
      </c>
      <c r="X246" s="146">
        <f t="shared" si="46"/>
        <v>0</v>
      </c>
      <c r="AR246" s="147" t="s">
        <v>436</v>
      </c>
      <c r="AT246" s="147" t="s">
        <v>144</v>
      </c>
      <c r="AU246" s="147" t="s">
        <v>149</v>
      </c>
      <c r="AY246" s="13" t="s">
        <v>142</v>
      </c>
      <c r="BE246" s="148">
        <f t="shared" si="47"/>
        <v>0</v>
      </c>
      <c r="BF246" s="148">
        <f t="shared" si="48"/>
        <v>0</v>
      </c>
      <c r="BG246" s="148">
        <f t="shared" si="49"/>
        <v>0</v>
      </c>
      <c r="BH246" s="148">
        <f t="shared" si="50"/>
        <v>0</v>
      </c>
      <c r="BI246" s="148">
        <f t="shared" si="51"/>
        <v>0</v>
      </c>
      <c r="BJ246" s="13" t="s">
        <v>149</v>
      </c>
      <c r="BK246" s="148">
        <f t="shared" si="52"/>
        <v>0</v>
      </c>
      <c r="BL246" s="13" t="s">
        <v>436</v>
      </c>
      <c r="BM246" s="147" t="s">
        <v>1012</v>
      </c>
    </row>
    <row r="247" spans="2:65" s="1" customFormat="1" ht="16.5" customHeight="1">
      <c r="B247" s="134"/>
      <c r="C247" s="152" t="s">
        <v>1013</v>
      </c>
      <c r="D247" s="152" t="s">
        <v>172</v>
      </c>
      <c r="E247" s="153" t="s">
        <v>1014</v>
      </c>
      <c r="F247" s="154" t="s">
        <v>1015</v>
      </c>
      <c r="G247" s="155" t="s">
        <v>196</v>
      </c>
      <c r="H247" s="156">
        <v>45.05</v>
      </c>
      <c r="I247" s="157">
        <v>0</v>
      </c>
      <c r="J247" s="158"/>
      <c r="K247" s="157">
        <f t="shared" si="40"/>
        <v>0</v>
      </c>
      <c r="L247" s="158"/>
      <c r="M247" s="159"/>
      <c r="N247" s="160" t="s">
        <v>1</v>
      </c>
      <c r="O247" s="143" t="s">
        <v>39</v>
      </c>
      <c r="P247" s="144">
        <f t="shared" si="41"/>
        <v>0</v>
      </c>
      <c r="Q247" s="144">
        <f t="shared" si="42"/>
        <v>0</v>
      </c>
      <c r="R247" s="144">
        <f t="shared" si="43"/>
        <v>0</v>
      </c>
      <c r="S247" s="145">
        <v>0</v>
      </c>
      <c r="T247" s="145">
        <f t="shared" ref="T247:T251" si="53">S247*H247</f>
        <v>0</v>
      </c>
      <c r="U247" s="145">
        <v>2.4000000000000001E-4</v>
      </c>
      <c r="V247" s="145">
        <f t="shared" ref="V247:V251" si="54">U247*H247</f>
        <v>1.0812E-2</v>
      </c>
      <c r="W247" s="145">
        <v>0</v>
      </c>
      <c r="X247" s="146">
        <f t="shared" ref="X247:X251" si="55">W247*H247</f>
        <v>0</v>
      </c>
      <c r="AR247" s="147" t="s">
        <v>641</v>
      </c>
      <c r="AT247" s="147" t="s">
        <v>172</v>
      </c>
      <c r="AU247" s="147" t="s">
        <v>149</v>
      </c>
      <c r="AY247" s="13" t="s">
        <v>142</v>
      </c>
      <c r="BE247" s="148">
        <f t="shared" si="47"/>
        <v>0</v>
      </c>
      <c r="BF247" s="148">
        <f t="shared" si="48"/>
        <v>0</v>
      </c>
      <c r="BG247" s="148">
        <f t="shared" si="49"/>
        <v>0</v>
      </c>
      <c r="BH247" s="148">
        <f t="shared" si="50"/>
        <v>0</v>
      </c>
      <c r="BI247" s="148">
        <f t="shared" si="51"/>
        <v>0</v>
      </c>
      <c r="BJ247" s="13" t="s">
        <v>149</v>
      </c>
      <c r="BK247" s="148">
        <f t="shared" si="52"/>
        <v>0</v>
      </c>
      <c r="BL247" s="13" t="s">
        <v>641</v>
      </c>
      <c r="BM247" s="147" t="s">
        <v>1016</v>
      </c>
    </row>
    <row r="248" spans="2:65" s="1" customFormat="1" ht="24.2" customHeight="1">
      <c r="B248" s="134"/>
      <c r="C248" s="135" t="s">
        <v>1017</v>
      </c>
      <c r="D248" s="135" t="s">
        <v>144</v>
      </c>
      <c r="E248" s="136" t="s">
        <v>1018</v>
      </c>
      <c r="F248" s="137" t="s">
        <v>1019</v>
      </c>
      <c r="G248" s="138" t="s">
        <v>196</v>
      </c>
      <c r="H248" s="139">
        <v>22</v>
      </c>
      <c r="I248" s="140"/>
      <c r="J248" s="140">
        <v>0</v>
      </c>
      <c r="K248" s="140">
        <f t="shared" si="40"/>
        <v>0</v>
      </c>
      <c r="L248" s="141"/>
      <c r="M248" s="25"/>
      <c r="N248" s="142" t="s">
        <v>1</v>
      </c>
      <c r="O248" s="143" t="s">
        <v>39</v>
      </c>
      <c r="P248" s="144">
        <f t="shared" si="41"/>
        <v>0</v>
      </c>
      <c r="Q248" s="144">
        <f t="shared" si="42"/>
        <v>0</v>
      </c>
      <c r="R248" s="144">
        <f t="shared" si="43"/>
        <v>0</v>
      </c>
      <c r="S248" s="145">
        <v>0.19700000000000001</v>
      </c>
      <c r="T248" s="145">
        <f t="shared" si="53"/>
        <v>4.3340000000000005</v>
      </c>
      <c r="U248" s="145">
        <v>0</v>
      </c>
      <c r="V248" s="145">
        <f t="shared" si="54"/>
        <v>0</v>
      </c>
      <c r="W248" s="145">
        <v>0</v>
      </c>
      <c r="X248" s="146">
        <f t="shared" si="55"/>
        <v>0</v>
      </c>
      <c r="AR248" s="147" t="s">
        <v>436</v>
      </c>
      <c r="AT248" s="147" t="s">
        <v>144</v>
      </c>
      <c r="AU248" s="147" t="s">
        <v>149</v>
      </c>
      <c r="AY248" s="13" t="s">
        <v>142</v>
      </c>
      <c r="BE248" s="148">
        <f t="shared" si="47"/>
        <v>0</v>
      </c>
      <c r="BF248" s="148">
        <f t="shared" si="48"/>
        <v>0</v>
      </c>
      <c r="BG248" s="148">
        <f t="shared" si="49"/>
        <v>0</v>
      </c>
      <c r="BH248" s="148">
        <f t="shared" si="50"/>
        <v>0</v>
      </c>
      <c r="BI248" s="148">
        <f t="shared" si="51"/>
        <v>0</v>
      </c>
      <c r="BJ248" s="13" t="s">
        <v>149</v>
      </c>
      <c r="BK248" s="148">
        <f t="shared" si="52"/>
        <v>0</v>
      </c>
      <c r="BL248" s="13" t="s">
        <v>436</v>
      </c>
      <c r="BM248" s="147" t="s">
        <v>1020</v>
      </c>
    </row>
    <row r="249" spans="2:65" s="1" customFormat="1" ht="16.5" customHeight="1">
      <c r="B249" s="134"/>
      <c r="C249" s="152" t="s">
        <v>1021</v>
      </c>
      <c r="D249" s="152" t="s">
        <v>172</v>
      </c>
      <c r="E249" s="153" t="s">
        <v>1022</v>
      </c>
      <c r="F249" s="154" t="s">
        <v>1023</v>
      </c>
      <c r="G249" s="155" t="s">
        <v>196</v>
      </c>
      <c r="H249" s="156">
        <v>23.1</v>
      </c>
      <c r="I249" s="157">
        <v>0</v>
      </c>
      <c r="J249" s="158"/>
      <c r="K249" s="157">
        <f t="shared" si="40"/>
        <v>0</v>
      </c>
      <c r="L249" s="158"/>
      <c r="M249" s="159"/>
      <c r="N249" s="160" t="s">
        <v>1</v>
      </c>
      <c r="O249" s="143" t="s">
        <v>39</v>
      </c>
      <c r="P249" s="144">
        <f t="shared" si="41"/>
        <v>0</v>
      </c>
      <c r="Q249" s="144">
        <f t="shared" si="42"/>
        <v>0</v>
      </c>
      <c r="R249" s="144">
        <f t="shared" si="43"/>
        <v>0</v>
      </c>
      <c r="S249" s="145">
        <v>0</v>
      </c>
      <c r="T249" s="145">
        <f t="shared" si="53"/>
        <v>0</v>
      </c>
      <c r="U249" s="145">
        <v>2.3E-3</v>
      </c>
      <c r="V249" s="145">
        <f t="shared" si="54"/>
        <v>5.3130000000000004E-2</v>
      </c>
      <c r="W249" s="145">
        <v>0</v>
      </c>
      <c r="X249" s="146">
        <f t="shared" si="55"/>
        <v>0</v>
      </c>
      <c r="AR249" s="147" t="s">
        <v>641</v>
      </c>
      <c r="AT249" s="147" t="s">
        <v>172</v>
      </c>
      <c r="AU249" s="147" t="s">
        <v>149</v>
      </c>
      <c r="AY249" s="13" t="s">
        <v>142</v>
      </c>
      <c r="BE249" s="148">
        <f t="shared" si="47"/>
        <v>0</v>
      </c>
      <c r="BF249" s="148">
        <f t="shared" si="48"/>
        <v>0</v>
      </c>
      <c r="BG249" s="148">
        <f t="shared" si="49"/>
        <v>0</v>
      </c>
      <c r="BH249" s="148">
        <f t="shared" si="50"/>
        <v>0</v>
      </c>
      <c r="BI249" s="148">
        <f t="shared" si="51"/>
        <v>0</v>
      </c>
      <c r="BJ249" s="13" t="s">
        <v>149</v>
      </c>
      <c r="BK249" s="148">
        <f t="shared" si="52"/>
        <v>0</v>
      </c>
      <c r="BL249" s="13" t="s">
        <v>641</v>
      </c>
      <c r="BM249" s="147" t="s">
        <v>1024</v>
      </c>
    </row>
    <row r="250" spans="2:65" s="1" customFormat="1" ht="24.2" customHeight="1">
      <c r="B250" s="134"/>
      <c r="C250" s="135" t="s">
        <v>1025</v>
      </c>
      <c r="D250" s="135" t="s">
        <v>144</v>
      </c>
      <c r="E250" s="136" t="s">
        <v>1026</v>
      </c>
      <c r="F250" s="137" t="s">
        <v>1027</v>
      </c>
      <c r="G250" s="138" t="s">
        <v>196</v>
      </c>
      <c r="H250" s="139">
        <v>8</v>
      </c>
      <c r="I250" s="140"/>
      <c r="J250" s="140">
        <v>0</v>
      </c>
      <c r="K250" s="140">
        <f t="shared" si="40"/>
        <v>0</v>
      </c>
      <c r="L250" s="141"/>
      <c r="M250" s="25"/>
      <c r="N250" s="142" t="s">
        <v>1</v>
      </c>
      <c r="O250" s="143" t="s">
        <v>39</v>
      </c>
      <c r="P250" s="144">
        <f t="shared" si="41"/>
        <v>0</v>
      </c>
      <c r="Q250" s="144">
        <f t="shared" si="42"/>
        <v>0</v>
      </c>
      <c r="R250" s="144">
        <f t="shared" si="43"/>
        <v>0</v>
      </c>
      <c r="S250" s="145">
        <v>0.22800000000000001</v>
      </c>
      <c r="T250" s="145">
        <f t="shared" si="53"/>
        <v>1.8240000000000001</v>
      </c>
      <c r="U250" s="145">
        <v>0</v>
      </c>
      <c r="V250" s="145">
        <f t="shared" si="54"/>
        <v>0</v>
      </c>
      <c r="W250" s="145">
        <v>0</v>
      </c>
      <c r="X250" s="146">
        <f t="shared" si="55"/>
        <v>0</v>
      </c>
      <c r="AR250" s="147" t="s">
        <v>436</v>
      </c>
      <c r="AT250" s="147" t="s">
        <v>144</v>
      </c>
      <c r="AU250" s="147" t="s">
        <v>149</v>
      </c>
      <c r="AY250" s="13" t="s">
        <v>142</v>
      </c>
      <c r="BE250" s="148">
        <f t="shared" si="47"/>
        <v>0</v>
      </c>
      <c r="BF250" s="148">
        <f t="shared" si="48"/>
        <v>0</v>
      </c>
      <c r="BG250" s="148">
        <f t="shared" si="49"/>
        <v>0</v>
      </c>
      <c r="BH250" s="148">
        <f t="shared" si="50"/>
        <v>0</v>
      </c>
      <c r="BI250" s="148">
        <f t="shared" si="51"/>
        <v>0</v>
      </c>
      <c r="BJ250" s="13" t="s">
        <v>149</v>
      </c>
      <c r="BK250" s="148">
        <f t="shared" si="52"/>
        <v>0</v>
      </c>
      <c r="BL250" s="13" t="s">
        <v>436</v>
      </c>
      <c r="BM250" s="147" t="s">
        <v>1028</v>
      </c>
    </row>
    <row r="251" spans="2:65" s="1" customFormat="1" ht="16.5" customHeight="1">
      <c r="B251" s="134"/>
      <c r="C251" s="152" t="s">
        <v>1029</v>
      </c>
      <c r="D251" s="152" t="s">
        <v>172</v>
      </c>
      <c r="E251" s="153" t="s">
        <v>1030</v>
      </c>
      <c r="F251" s="154" t="s">
        <v>1031</v>
      </c>
      <c r="G251" s="155" t="s">
        <v>196</v>
      </c>
      <c r="H251" s="156">
        <v>8.4</v>
      </c>
      <c r="I251" s="157">
        <v>0</v>
      </c>
      <c r="J251" s="158"/>
      <c r="K251" s="157">
        <f t="shared" si="40"/>
        <v>0</v>
      </c>
      <c r="L251" s="158"/>
      <c r="M251" s="159"/>
      <c r="N251" s="160" t="s">
        <v>1</v>
      </c>
      <c r="O251" s="143" t="s">
        <v>39</v>
      </c>
      <c r="P251" s="144">
        <f t="shared" si="41"/>
        <v>0</v>
      </c>
      <c r="Q251" s="144">
        <f t="shared" si="42"/>
        <v>0</v>
      </c>
      <c r="R251" s="144">
        <f t="shared" si="43"/>
        <v>0</v>
      </c>
      <c r="S251" s="145">
        <v>0</v>
      </c>
      <c r="T251" s="145">
        <f t="shared" si="53"/>
        <v>0</v>
      </c>
      <c r="U251" s="145">
        <v>2.8500000000000001E-3</v>
      </c>
      <c r="V251" s="145">
        <f t="shared" si="54"/>
        <v>2.3940000000000003E-2</v>
      </c>
      <c r="W251" s="145">
        <v>0</v>
      </c>
      <c r="X251" s="146">
        <f t="shared" si="55"/>
        <v>0</v>
      </c>
      <c r="AR251" s="147" t="s">
        <v>641</v>
      </c>
      <c r="AT251" s="147" t="s">
        <v>172</v>
      </c>
      <c r="AU251" s="147" t="s">
        <v>149</v>
      </c>
      <c r="AY251" s="13" t="s">
        <v>142</v>
      </c>
      <c r="BE251" s="148">
        <f t="shared" si="47"/>
        <v>0</v>
      </c>
      <c r="BF251" s="148">
        <f t="shared" si="48"/>
        <v>0</v>
      </c>
      <c r="BG251" s="148">
        <f t="shared" si="49"/>
        <v>0</v>
      </c>
      <c r="BH251" s="148">
        <f t="shared" si="50"/>
        <v>0</v>
      </c>
      <c r="BI251" s="148">
        <f t="shared" si="51"/>
        <v>0</v>
      </c>
      <c r="BJ251" s="13" t="s">
        <v>149</v>
      </c>
      <c r="BK251" s="148">
        <f t="shared" si="52"/>
        <v>0</v>
      </c>
      <c r="BL251" s="13" t="s">
        <v>641</v>
      </c>
      <c r="BM251" s="147" t="s">
        <v>1032</v>
      </c>
    </row>
    <row r="252" spans="2:65" s="11" customFormat="1" ht="22.9" customHeight="1">
      <c r="B252" s="122"/>
      <c r="D252" s="123" t="s">
        <v>74</v>
      </c>
      <c r="E252" s="132" t="s">
        <v>1033</v>
      </c>
      <c r="F252" s="132" t="s">
        <v>1034</v>
      </c>
      <c r="K252" s="133">
        <f>BK252</f>
        <v>0</v>
      </c>
      <c r="M252" s="122"/>
      <c r="N252" s="126"/>
      <c r="Q252" s="127">
        <f>SUM(Q253:Q271)</f>
        <v>0</v>
      </c>
      <c r="R252" s="127">
        <f>SUM(R253:R271)</f>
        <v>0</v>
      </c>
      <c r="T252" s="128">
        <f>SUM(T253:T271)</f>
        <v>0</v>
      </c>
      <c r="V252" s="128">
        <f>SUM(V253:V271)</f>
        <v>2.3939999999999999E-2</v>
      </c>
      <c r="X252" s="129">
        <f>SUM(X253:X271)</f>
        <v>0</v>
      </c>
      <c r="AR252" s="123" t="s">
        <v>158</v>
      </c>
      <c r="AT252" s="130" t="s">
        <v>74</v>
      </c>
      <c r="AU252" s="130" t="s">
        <v>83</v>
      </c>
      <c r="AY252" s="123" t="s">
        <v>142</v>
      </c>
      <c r="BK252" s="131">
        <f>SUM(BK253:BK271)</f>
        <v>0</v>
      </c>
    </row>
    <row r="253" spans="2:65" s="1" customFormat="1" ht="16.5" customHeight="1">
      <c r="B253" s="134"/>
      <c r="C253" s="135" t="s">
        <v>1035</v>
      </c>
      <c r="D253" s="135" t="s">
        <v>144</v>
      </c>
      <c r="E253" s="136" t="s">
        <v>1036</v>
      </c>
      <c r="F253" s="137" t="s">
        <v>1037</v>
      </c>
      <c r="G253" s="138" t="s">
        <v>206</v>
      </c>
      <c r="H253" s="139">
        <v>1</v>
      </c>
      <c r="I253" s="140"/>
      <c r="J253" s="140">
        <v>0</v>
      </c>
      <c r="K253" s="140">
        <f t="shared" ref="K253:K271" si="56">ROUND(P253*H253,2)</f>
        <v>0</v>
      </c>
      <c r="L253" s="141"/>
      <c r="M253" s="25"/>
      <c r="N253" s="142" t="s">
        <v>1</v>
      </c>
      <c r="O253" s="143" t="s">
        <v>39</v>
      </c>
      <c r="P253" s="144">
        <f t="shared" ref="P253:P271" si="57">I253+J253</f>
        <v>0</v>
      </c>
      <c r="Q253" s="144">
        <f t="shared" ref="Q253:Q271" si="58">ROUND(I253*H253,2)</f>
        <v>0</v>
      </c>
      <c r="R253" s="144">
        <f t="shared" ref="R253:R271" si="59">ROUND(J253*H253,2)</f>
        <v>0</v>
      </c>
      <c r="S253" s="145">
        <v>0</v>
      </c>
      <c r="T253" s="145">
        <f t="shared" ref="T253:T271" si="60">S253*H253</f>
        <v>0</v>
      </c>
      <c r="U253" s="145">
        <v>0</v>
      </c>
      <c r="V253" s="145">
        <f t="shared" ref="V253:V271" si="61">U253*H253</f>
        <v>0</v>
      </c>
      <c r="W253" s="145">
        <v>0</v>
      </c>
      <c r="X253" s="146">
        <f t="shared" ref="X253:X271" si="62">W253*H253</f>
        <v>0</v>
      </c>
      <c r="AR253" s="147" t="s">
        <v>436</v>
      </c>
      <c r="AT253" s="147" t="s">
        <v>144</v>
      </c>
      <c r="AU253" s="147" t="s">
        <v>149</v>
      </c>
      <c r="AY253" s="13" t="s">
        <v>142</v>
      </c>
      <c r="BE253" s="148">
        <f t="shared" ref="BE253:BE271" si="63">IF(O253="základná",K253,0)</f>
        <v>0</v>
      </c>
      <c r="BF253" s="148">
        <f t="shared" ref="BF253:BF271" si="64">IF(O253="znížená",K253,0)</f>
        <v>0</v>
      </c>
      <c r="BG253" s="148">
        <f t="shared" ref="BG253:BG271" si="65">IF(O253="zákl. prenesená",K253,0)</f>
        <v>0</v>
      </c>
      <c r="BH253" s="148">
        <f t="shared" ref="BH253:BH271" si="66">IF(O253="zníž. prenesená",K253,0)</f>
        <v>0</v>
      </c>
      <c r="BI253" s="148">
        <f t="shared" ref="BI253:BI271" si="67">IF(O253="nulová",K253,0)</f>
        <v>0</v>
      </c>
      <c r="BJ253" s="13" t="s">
        <v>149</v>
      </c>
      <c r="BK253" s="148">
        <f t="shared" ref="BK253:BK271" si="68">ROUND(P253*H253,2)</f>
        <v>0</v>
      </c>
      <c r="BL253" s="13" t="s">
        <v>436</v>
      </c>
      <c r="BM253" s="147" t="s">
        <v>1038</v>
      </c>
    </row>
    <row r="254" spans="2:65" s="1" customFormat="1" ht="24.2" customHeight="1">
      <c r="B254" s="134"/>
      <c r="C254" s="152" t="s">
        <v>1039</v>
      </c>
      <c r="D254" s="152" t="s">
        <v>172</v>
      </c>
      <c r="E254" s="153" t="s">
        <v>1040</v>
      </c>
      <c r="F254" s="154" t="s">
        <v>1041</v>
      </c>
      <c r="G254" s="155" t="s">
        <v>206</v>
      </c>
      <c r="H254" s="156">
        <v>1</v>
      </c>
      <c r="I254" s="157">
        <v>0</v>
      </c>
      <c r="J254" s="158"/>
      <c r="K254" s="157">
        <f t="shared" si="56"/>
        <v>0</v>
      </c>
      <c r="L254" s="158"/>
      <c r="M254" s="159"/>
      <c r="N254" s="160" t="s">
        <v>1</v>
      </c>
      <c r="O254" s="143" t="s">
        <v>39</v>
      </c>
      <c r="P254" s="144">
        <f t="shared" si="57"/>
        <v>0</v>
      </c>
      <c r="Q254" s="144">
        <f t="shared" si="58"/>
        <v>0</v>
      </c>
      <c r="R254" s="144">
        <f t="shared" si="59"/>
        <v>0</v>
      </c>
      <c r="S254" s="145">
        <v>0</v>
      </c>
      <c r="T254" s="145">
        <f t="shared" si="60"/>
        <v>0</v>
      </c>
      <c r="U254" s="145">
        <v>0</v>
      </c>
      <c r="V254" s="145">
        <f t="shared" si="61"/>
        <v>0</v>
      </c>
      <c r="W254" s="145">
        <v>0</v>
      </c>
      <c r="X254" s="146">
        <f t="shared" si="62"/>
        <v>0</v>
      </c>
      <c r="AR254" s="147" t="s">
        <v>930</v>
      </c>
      <c r="AT254" s="147" t="s">
        <v>172</v>
      </c>
      <c r="AU254" s="147" t="s">
        <v>149</v>
      </c>
      <c r="AY254" s="13" t="s">
        <v>142</v>
      </c>
      <c r="BE254" s="148">
        <f t="shared" si="63"/>
        <v>0</v>
      </c>
      <c r="BF254" s="148">
        <f t="shared" si="64"/>
        <v>0</v>
      </c>
      <c r="BG254" s="148">
        <f t="shared" si="65"/>
        <v>0</v>
      </c>
      <c r="BH254" s="148">
        <f t="shared" si="66"/>
        <v>0</v>
      </c>
      <c r="BI254" s="148">
        <f t="shared" si="67"/>
        <v>0</v>
      </c>
      <c r="BJ254" s="13" t="s">
        <v>149</v>
      </c>
      <c r="BK254" s="148">
        <f t="shared" si="68"/>
        <v>0</v>
      </c>
      <c r="BL254" s="13" t="s">
        <v>436</v>
      </c>
      <c r="BM254" s="147" t="s">
        <v>1042</v>
      </c>
    </row>
    <row r="255" spans="2:65" s="1" customFormat="1" ht="24.2" customHeight="1">
      <c r="B255" s="134"/>
      <c r="C255" s="152" t="s">
        <v>641</v>
      </c>
      <c r="D255" s="152" t="s">
        <v>172</v>
      </c>
      <c r="E255" s="153" t="s">
        <v>1043</v>
      </c>
      <c r="F255" s="154" t="s">
        <v>1044</v>
      </c>
      <c r="G255" s="155" t="s">
        <v>206</v>
      </c>
      <c r="H255" s="156">
        <v>1</v>
      </c>
      <c r="I255" s="157">
        <v>0</v>
      </c>
      <c r="J255" s="158"/>
      <c r="K255" s="157">
        <f t="shared" si="56"/>
        <v>0</v>
      </c>
      <c r="L255" s="158"/>
      <c r="M255" s="159"/>
      <c r="N255" s="160" t="s">
        <v>1</v>
      </c>
      <c r="O255" s="143" t="s">
        <v>39</v>
      </c>
      <c r="P255" s="144">
        <f t="shared" si="57"/>
        <v>0</v>
      </c>
      <c r="Q255" s="144">
        <f t="shared" si="58"/>
        <v>0</v>
      </c>
      <c r="R255" s="144">
        <f t="shared" si="59"/>
        <v>0</v>
      </c>
      <c r="S255" s="145">
        <v>0</v>
      </c>
      <c r="T255" s="145">
        <f t="shared" si="60"/>
        <v>0</v>
      </c>
      <c r="U255" s="145">
        <v>3.4000000000000002E-4</v>
      </c>
      <c r="V255" s="145">
        <f t="shared" si="61"/>
        <v>3.4000000000000002E-4</v>
      </c>
      <c r="W255" s="145">
        <v>0</v>
      </c>
      <c r="X255" s="146">
        <f t="shared" si="62"/>
        <v>0</v>
      </c>
      <c r="AR255" s="147" t="s">
        <v>641</v>
      </c>
      <c r="AT255" s="147" t="s">
        <v>172</v>
      </c>
      <c r="AU255" s="147" t="s">
        <v>149</v>
      </c>
      <c r="AY255" s="13" t="s">
        <v>142</v>
      </c>
      <c r="BE255" s="148">
        <f t="shared" si="63"/>
        <v>0</v>
      </c>
      <c r="BF255" s="148">
        <f t="shared" si="64"/>
        <v>0</v>
      </c>
      <c r="BG255" s="148">
        <f t="shared" si="65"/>
        <v>0</v>
      </c>
      <c r="BH255" s="148">
        <f t="shared" si="66"/>
        <v>0</v>
      </c>
      <c r="BI255" s="148">
        <f t="shared" si="67"/>
        <v>0</v>
      </c>
      <c r="BJ255" s="13" t="s">
        <v>149</v>
      </c>
      <c r="BK255" s="148">
        <f t="shared" si="68"/>
        <v>0</v>
      </c>
      <c r="BL255" s="13" t="s">
        <v>641</v>
      </c>
      <c r="BM255" s="147" t="s">
        <v>1045</v>
      </c>
    </row>
    <row r="256" spans="2:65" s="1" customFormat="1" ht="24.2" customHeight="1">
      <c r="B256" s="134"/>
      <c r="C256" s="152" t="s">
        <v>1046</v>
      </c>
      <c r="D256" s="152" t="s">
        <v>172</v>
      </c>
      <c r="E256" s="153" t="s">
        <v>1047</v>
      </c>
      <c r="F256" s="154" t="s">
        <v>1048</v>
      </c>
      <c r="G256" s="155" t="s">
        <v>206</v>
      </c>
      <c r="H256" s="156">
        <v>1</v>
      </c>
      <c r="I256" s="157">
        <v>0</v>
      </c>
      <c r="J256" s="158"/>
      <c r="K256" s="157">
        <f t="shared" si="56"/>
        <v>0</v>
      </c>
      <c r="L256" s="158"/>
      <c r="M256" s="159"/>
      <c r="N256" s="160" t="s">
        <v>1</v>
      </c>
      <c r="O256" s="143" t="s">
        <v>39</v>
      </c>
      <c r="P256" s="144">
        <f t="shared" si="57"/>
        <v>0</v>
      </c>
      <c r="Q256" s="144">
        <f t="shared" si="58"/>
        <v>0</v>
      </c>
      <c r="R256" s="144">
        <f t="shared" si="59"/>
        <v>0</v>
      </c>
      <c r="S256" s="145">
        <v>0</v>
      </c>
      <c r="T256" s="145">
        <f t="shared" si="60"/>
        <v>0</v>
      </c>
      <c r="U256" s="145">
        <v>2.9999999999999997E-4</v>
      </c>
      <c r="V256" s="145">
        <f t="shared" si="61"/>
        <v>2.9999999999999997E-4</v>
      </c>
      <c r="W256" s="145">
        <v>0</v>
      </c>
      <c r="X256" s="146">
        <f t="shared" si="62"/>
        <v>0</v>
      </c>
      <c r="AR256" s="147" t="s">
        <v>641</v>
      </c>
      <c r="AT256" s="147" t="s">
        <v>172</v>
      </c>
      <c r="AU256" s="147" t="s">
        <v>149</v>
      </c>
      <c r="AY256" s="13" t="s">
        <v>142</v>
      </c>
      <c r="BE256" s="148">
        <f t="shared" si="63"/>
        <v>0</v>
      </c>
      <c r="BF256" s="148">
        <f t="shared" si="64"/>
        <v>0</v>
      </c>
      <c r="BG256" s="148">
        <f t="shared" si="65"/>
        <v>0</v>
      </c>
      <c r="BH256" s="148">
        <f t="shared" si="66"/>
        <v>0</v>
      </c>
      <c r="BI256" s="148">
        <f t="shared" si="67"/>
        <v>0</v>
      </c>
      <c r="BJ256" s="13" t="s">
        <v>149</v>
      </c>
      <c r="BK256" s="148">
        <f t="shared" si="68"/>
        <v>0</v>
      </c>
      <c r="BL256" s="13" t="s">
        <v>641</v>
      </c>
      <c r="BM256" s="147" t="s">
        <v>1049</v>
      </c>
    </row>
    <row r="257" spans="2:65" s="1" customFormat="1" ht="24.2" customHeight="1">
      <c r="B257" s="134"/>
      <c r="C257" s="152" t="s">
        <v>1050</v>
      </c>
      <c r="D257" s="152" t="s">
        <v>172</v>
      </c>
      <c r="E257" s="153" t="s">
        <v>1051</v>
      </c>
      <c r="F257" s="154" t="s">
        <v>1052</v>
      </c>
      <c r="G257" s="155" t="s">
        <v>206</v>
      </c>
      <c r="H257" s="156">
        <v>1</v>
      </c>
      <c r="I257" s="157">
        <v>0</v>
      </c>
      <c r="J257" s="158"/>
      <c r="K257" s="157">
        <f t="shared" si="56"/>
        <v>0</v>
      </c>
      <c r="L257" s="158"/>
      <c r="M257" s="159"/>
      <c r="N257" s="160" t="s">
        <v>1</v>
      </c>
      <c r="O257" s="143" t="s">
        <v>39</v>
      </c>
      <c r="P257" s="144">
        <f t="shared" si="57"/>
        <v>0</v>
      </c>
      <c r="Q257" s="144">
        <f t="shared" si="58"/>
        <v>0</v>
      </c>
      <c r="R257" s="144">
        <f t="shared" si="59"/>
        <v>0</v>
      </c>
      <c r="S257" s="145">
        <v>0</v>
      </c>
      <c r="T257" s="145">
        <f t="shared" si="60"/>
        <v>0</v>
      </c>
      <c r="U257" s="145">
        <v>1.6000000000000001E-4</v>
      </c>
      <c r="V257" s="145">
        <f t="shared" si="61"/>
        <v>1.6000000000000001E-4</v>
      </c>
      <c r="W257" s="145">
        <v>0</v>
      </c>
      <c r="X257" s="146">
        <f t="shared" si="62"/>
        <v>0</v>
      </c>
      <c r="AR257" s="147" t="s">
        <v>641</v>
      </c>
      <c r="AT257" s="147" t="s">
        <v>172</v>
      </c>
      <c r="AU257" s="147" t="s">
        <v>149</v>
      </c>
      <c r="AY257" s="13" t="s">
        <v>142</v>
      </c>
      <c r="BE257" s="148">
        <f t="shared" si="63"/>
        <v>0</v>
      </c>
      <c r="BF257" s="148">
        <f t="shared" si="64"/>
        <v>0</v>
      </c>
      <c r="BG257" s="148">
        <f t="shared" si="65"/>
        <v>0</v>
      </c>
      <c r="BH257" s="148">
        <f t="shared" si="66"/>
        <v>0</v>
      </c>
      <c r="BI257" s="148">
        <f t="shared" si="67"/>
        <v>0</v>
      </c>
      <c r="BJ257" s="13" t="s">
        <v>149</v>
      </c>
      <c r="BK257" s="148">
        <f t="shared" si="68"/>
        <v>0</v>
      </c>
      <c r="BL257" s="13" t="s">
        <v>641</v>
      </c>
      <c r="BM257" s="147" t="s">
        <v>1053</v>
      </c>
    </row>
    <row r="258" spans="2:65" s="1" customFormat="1" ht="24.2" customHeight="1">
      <c r="B258" s="134"/>
      <c r="C258" s="152" t="s">
        <v>1054</v>
      </c>
      <c r="D258" s="152" t="s">
        <v>172</v>
      </c>
      <c r="E258" s="153" t="s">
        <v>1055</v>
      </c>
      <c r="F258" s="154" t="s">
        <v>1056</v>
      </c>
      <c r="G258" s="155" t="s">
        <v>206</v>
      </c>
      <c r="H258" s="156">
        <v>10</v>
      </c>
      <c r="I258" s="157">
        <v>0</v>
      </c>
      <c r="J258" s="158"/>
      <c r="K258" s="157">
        <f t="shared" si="56"/>
        <v>0</v>
      </c>
      <c r="L258" s="158"/>
      <c r="M258" s="159"/>
      <c r="N258" s="160" t="s">
        <v>1</v>
      </c>
      <c r="O258" s="143" t="s">
        <v>39</v>
      </c>
      <c r="P258" s="144">
        <f t="shared" si="57"/>
        <v>0</v>
      </c>
      <c r="Q258" s="144">
        <f t="shared" si="58"/>
        <v>0</v>
      </c>
      <c r="R258" s="144">
        <f t="shared" si="59"/>
        <v>0</v>
      </c>
      <c r="S258" s="145">
        <v>0</v>
      </c>
      <c r="T258" s="145">
        <f t="shared" si="60"/>
        <v>0</v>
      </c>
      <c r="U258" s="145">
        <v>1.6000000000000001E-4</v>
      </c>
      <c r="V258" s="145">
        <f t="shared" si="61"/>
        <v>1.6000000000000001E-3</v>
      </c>
      <c r="W258" s="145">
        <v>0</v>
      </c>
      <c r="X258" s="146">
        <f t="shared" si="62"/>
        <v>0</v>
      </c>
      <c r="AR258" s="147" t="s">
        <v>641</v>
      </c>
      <c r="AT258" s="147" t="s">
        <v>172</v>
      </c>
      <c r="AU258" s="147" t="s">
        <v>149</v>
      </c>
      <c r="AY258" s="13" t="s">
        <v>142</v>
      </c>
      <c r="BE258" s="148">
        <f t="shared" si="63"/>
        <v>0</v>
      </c>
      <c r="BF258" s="148">
        <f t="shared" si="64"/>
        <v>0</v>
      </c>
      <c r="BG258" s="148">
        <f t="shared" si="65"/>
        <v>0</v>
      </c>
      <c r="BH258" s="148">
        <f t="shared" si="66"/>
        <v>0</v>
      </c>
      <c r="BI258" s="148">
        <f t="shared" si="67"/>
        <v>0</v>
      </c>
      <c r="BJ258" s="13" t="s">
        <v>149</v>
      </c>
      <c r="BK258" s="148">
        <f t="shared" si="68"/>
        <v>0</v>
      </c>
      <c r="BL258" s="13" t="s">
        <v>641</v>
      </c>
      <c r="BM258" s="147" t="s">
        <v>1057</v>
      </c>
    </row>
    <row r="259" spans="2:65" s="1" customFormat="1" ht="24.2" customHeight="1">
      <c r="B259" s="134"/>
      <c r="C259" s="152" t="s">
        <v>1058</v>
      </c>
      <c r="D259" s="152" t="s">
        <v>172</v>
      </c>
      <c r="E259" s="153" t="s">
        <v>1059</v>
      </c>
      <c r="F259" s="154" t="s">
        <v>1060</v>
      </c>
      <c r="G259" s="155" t="s">
        <v>206</v>
      </c>
      <c r="H259" s="156">
        <v>40</v>
      </c>
      <c r="I259" s="157">
        <v>0</v>
      </c>
      <c r="J259" s="158"/>
      <c r="K259" s="157">
        <f t="shared" si="56"/>
        <v>0</v>
      </c>
      <c r="L259" s="158"/>
      <c r="M259" s="159"/>
      <c r="N259" s="160" t="s">
        <v>1</v>
      </c>
      <c r="O259" s="143" t="s">
        <v>39</v>
      </c>
      <c r="P259" s="144">
        <f t="shared" si="57"/>
        <v>0</v>
      </c>
      <c r="Q259" s="144">
        <f t="shared" si="58"/>
        <v>0</v>
      </c>
      <c r="R259" s="144">
        <f t="shared" si="59"/>
        <v>0</v>
      </c>
      <c r="S259" s="145">
        <v>0</v>
      </c>
      <c r="T259" s="145">
        <f t="shared" si="60"/>
        <v>0</v>
      </c>
      <c r="U259" s="145">
        <v>1.6000000000000001E-4</v>
      </c>
      <c r="V259" s="145">
        <f t="shared" si="61"/>
        <v>6.4000000000000003E-3</v>
      </c>
      <c r="W259" s="145">
        <v>0</v>
      </c>
      <c r="X259" s="146">
        <f t="shared" si="62"/>
        <v>0</v>
      </c>
      <c r="AR259" s="147" t="s">
        <v>641</v>
      </c>
      <c r="AT259" s="147" t="s">
        <v>172</v>
      </c>
      <c r="AU259" s="147" t="s">
        <v>149</v>
      </c>
      <c r="AY259" s="13" t="s">
        <v>142</v>
      </c>
      <c r="BE259" s="148">
        <f t="shared" si="63"/>
        <v>0</v>
      </c>
      <c r="BF259" s="148">
        <f t="shared" si="64"/>
        <v>0</v>
      </c>
      <c r="BG259" s="148">
        <f t="shared" si="65"/>
        <v>0</v>
      </c>
      <c r="BH259" s="148">
        <f t="shared" si="66"/>
        <v>0</v>
      </c>
      <c r="BI259" s="148">
        <f t="shared" si="67"/>
        <v>0</v>
      </c>
      <c r="BJ259" s="13" t="s">
        <v>149</v>
      </c>
      <c r="BK259" s="148">
        <f t="shared" si="68"/>
        <v>0</v>
      </c>
      <c r="BL259" s="13" t="s">
        <v>641</v>
      </c>
      <c r="BM259" s="147" t="s">
        <v>1061</v>
      </c>
    </row>
    <row r="260" spans="2:65" s="1" customFormat="1" ht="24.2" customHeight="1">
      <c r="B260" s="134"/>
      <c r="C260" s="152" t="s">
        <v>1062</v>
      </c>
      <c r="D260" s="152" t="s">
        <v>172</v>
      </c>
      <c r="E260" s="153" t="s">
        <v>1063</v>
      </c>
      <c r="F260" s="154" t="s">
        <v>1064</v>
      </c>
      <c r="G260" s="155" t="s">
        <v>206</v>
      </c>
      <c r="H260" s="156">
        <v>1</v>
      </c>
      <c r="I260" s="157">
        <v>0</v>
      </c>
      <c r="J260" s="158"/>
      <c r="K260" s="157">
        <f t="shared" si="56"/>
        <v>0</v>
      </c>
      <c r="L260" s="158"/>
      <c r="M260" s="159"/>
      <c r="N260" s="160" t="s">
        <v>1</v>
      </c>
      <c r="O260" s="143" t="s">
        <v>39</v>
      </c>
      <c r="P260" s="144">
        <f t="shared" si="57"/>
        <v>0</v>
      </c>
      <c r="Q260" s="144">
        <f t="shared" si="58"/>
        <v>0</v>
      </c>
      <c r="R260" s="144">
        <f t="shared" si="59"/>
        <v>0</v>
      </c>
      <c r="S260" s="145">
        <v>0</v>
      </c>
      <c r="T260" s="145">
        <f t="shared" si="60"/>
        <v>0</v>
      </c>
      <c r="U260" s="145">
        <v>4.2000000000000002E-4</v>
      </c>
      <c r="V260" s="145">
        <f t="shared" si="61"/>
        <v>4.2000000000000002E-4</v>
      </c>
      <c r="W260" s="145">
        <v>0</v>
      </c>
      <c r="X260" s="146">
        <f t="shared" si="62"/>
        <v>0</v>
      </c>
      <c r="AR260" s="147" t="s">
        <v>641</v>
      </c>
      <c r="AT260" s="147" t="s">
        <v>172</v>
      </c>
      <c r="AU260" s="147" t="s">
        <v>149</v>
      </c>
      <c r="AY260" s="13" t="s">
        <v>142</v>
      </c>
      <c r="BE260" s="148">
        <f t="shared" si="63"/>
        <v>0</v>
      </c>
      <c r="BF260" s="148">
        <f t="shared" si="64"/>
        <v>0</v>
      </c>
      <c r="BG260" s="148">
        <f t="shared" si="65"/>
        <v>0</v>
      </c>
      <c r="BH260" s="148">
        <f t="shared" si="66"/>
        <v>0</v>
      </c>
      <c r="BI260" s="148">
        <f t="shared" si="67"/>
        <v>0</v>
      </c>
      <c r="BJ260" s="13" t="s">
        <v>149</v>
      </c>
      <c r="BK260" s="148">
        <f t="shared" si="68"/>
        <v>0</v>
      </c>
      <c r="BL260" s="13" t="s">
        <v>641</v>
      </c>
      <c r="BM260" s="147" t="s">
        <v>1065</v>
      </c>
    </row>
    <row r="261" spans="2:65" s="1" customFormat="1" ht="24.2" customHeight="1">
      <c r="B261" s="134"/>
      <c r="C261" s="152" t="s">
        <v>1066</v>
      </c>
      <c r="D261" s="152" t="s">
        <v>172</v>
      </c>
      <c r="E261" s="153" t="s">
        <v>1067</v>
      </c>
      <c r="F261" s="154" t="s">
        <v>1068</v>
      </c>
      <c r="G261" s="155" t="s">
        <v>206</v>
      </c>
      <c r="H261" s="156">
        <v>4</v>
      </c>
      <c r="I261" s="157">
        <v>0</v>
      </c>
      <c r="J261" s="158"/>
      <c r="K261" s="157">
        <f t="shared" si="56"/>
        <v>0</v>
      </c>
      <c r="L261" s="158"/>
      <c r="M261" s="159"/>
      <c r="N261" s="160" t="s">
        <v>1</v>
      </c>
      <c r="O261" s="143" t="s">
        <v>39</v>
      </c>
      <c r="P261" s="144">
        <f t="shared" si="57"/>
        <v>0</v>
      </c>
      <c r="Q261" s="144">
        <f t="shared" si="58"/>
        <v>0</v>
      </c>
      <c r="R261" s="144">
        <f t="shared" si="59"/>
        <v>0</v>
      </c>
      <c r="S261" s="145">
        <v>0</v>
      </c>
      <c r="T261" s="145">
        <f t="shared" si="60"/>
        <v>0</v>
      </c>
      <c r="U261" s="145">
        <v>4.2000000000000002E-4</v>
      </c>
      <c r="V261" s="145">
        <f t="shared" si="61"/>
        <v>1.6800000000000001E-3</v>
      </c>
      <c r="W261" s="145">
        <v>0</v>
      </c>
      <c r="X261" s="146">
        <f t="shared" si="62"/>
        <v>0</v>
      </c>
      <c r="AR261" s="147" t="s">
        <v>641</v>
      </c>
      <c r="AT261" s="147" t="s">
        <v>172</v>
      </c>
      <c r="AU261" s="147" t="s">
        <v>149</v>
      </c>
      <c r="AY261" s="13" t="s">
        <v>142</v>
      </c>
      <c r="BE261" s="148">
        <f t="shared" si="63"/>
        <v>0</v>
      </c>
      <c r="BF261" s="148">
        <f t="shared" si="64"/>
        <v>0</v>
      </c>
      <c r="BG261" s="148">
        <f t="shared" si="65"/>
        <v>0</v>
      </c>
      <c r="BH261" s="148">
        <f t="shared" si="66"/>
        <v>0</v>
      </c>
      <c r="BI261" s="148">
        <f t="shared" si="67"/>
        <v>0</v>
      </c>
      <c r="BJ261" s="13" t="s">
        <v>149</v>
      </c>
      <c r="BK261" s="148">
        <f t="shared" si="68"/>
        <v>0</v>
      </c>
      <c r="BL261" s="13" t="s">
        <v>641</v>
      </c>
      <c r="BM261" s="147" t="s">
        <v>1069</v>
      </c>
    </row>
    <row r="262" spans="2:65" s="1" customFormat="1" ht="24.2" customHeight="1">
      <c r="B262" s="134"/>
      <c r="C262" s="152" t="s">
        <v>1070</v>
      </c>
      <c r="D262" s="152" t="s">
        <v>172</v>
      </c>
      <c r="E262" s="153" t="s">
        <v>1071</v>
      </c>
      <c r="F262" s="154" t="s">
        <v>1072</v>
      </c>
      <c r="G262" s="155" t="s">
        <v>206</v>
      </c>
      <c r="H262" s="156">
        <v>4</v>
      </c>
      <c r="I262" s="157">
        <v>0</v>
      </c>
      <c r="J262" s="158"/>
      <c r="K262" s="157">
        <f t="shared" si="56"/>
        <v>0</v>
      </c>
      <c r="L262" s="158"/>
      <c r="M262" s="159"/>
      <c r="N262" s="160" t="s">
        <v>1</v>
      </c>
      <c r="O262" s="143" t="s">
        <v>39</v>
      </c>
      <c r="P262" s="144">
        <f t="shared" si="57"/>
        <v>0</v>
      </c>
      <c r="Q262" s="144">
        <f t="shared" si="58"/>
        <v>0</v>
      </c>
      <c r="R262" s="144">
        <f t="shared" si="59"/>
        <v>0</v>
      </c>
      <c r="S262" s="145">
        <v>0</v>
      </c>
      <c r="T262" s="145">
        <f t="shared" si="60"/>
        <v>0</v>
      </c>
      <c r="U262" s="145">
        <v>4.2000000000000002E-4</v>
      </c>
      <c r="V262" s="145">
        <f t="shared" si="61"/>
        <v>1.6800000000000001E-3</v>
      </c>
      <c r="W262" s="145">
        <v>0</v>
      </c>
      <c r="X262" s="146">
        <f t="shared" si="62"/>
        <v>0</v>
      </c>
      <c r="AR262" s="147" t="s">
        <v>641</v>
      </c>
      <c r="AT262" s="147" t="s">
        <v>172</v>
      </c>
      <c r="AU262" s="147" t="s">
        <v>149</v>
      </c>
      <c r="AY262" s="13" t="s">
        <v>142</v>
      </c>
      <c r="BE262" s="148">
        <f t="shared" si="63"/>
        <v>0</v>
      </c>
      <c r="BF262" s="148">
        <f t="shared" si="64"/>
        <v>0</v>
      </c>
      <c r="BG262" s="148">
        <f t="shared" si="65"/>
        <v>0</v>
      </c>
      <c r="BH262" s="148">
        <f t="shared" si="66"/>
        <v>0</v>
      </c>
      <c r="BI262" s="148">
        <f t="shared" si="67"/>
        <v>0</v>
      </c>
      <c r="BJ262" s="13" t="s">
        <v>149</v>
      </c>
      <c r="BK262" s="148">
        <f t="shared" si="68"/>
        <v>0</v>
      </c>
      <c r="BL262" s="13" t="s">
        <v>641</v>
      </c>
      <c r="BM262" s="147" t="s">
        <v>1073</v>
      </c>
    </row>
    <row r="263" spans="2:65" s="1" customFormat="1" ht="24.2" customHeight="1">
      <c r="B263" s="134"/>
      <c r="C263" s="152" t="s">
        <v>1074</v>
      </c>
      <c r="D263" s="152" t="s">
        <v>172</v>
      </c>
      <c r="E263" s="153" t="s">
        <v>1075</v>
      </c>
      <c r="F263" s="154" t="s">
        <v>1076</v>
      </c>
      <c r="G263" s="155" t="s">
        <v>206</v>
      </c>
      <c r="H263" s="156">
        <v>2</v>
      </c>
      <c r="I263" s="157">
        <v>0</v>
      </c>
      <c r="J263" s="158"/>
      <c r="K263" s="157">
        <f t="shared" si="56"/>
        <v>0</v>
      </c>
      <c r="L263" s="158"/>
      <c r="M263" s="159"/>
      <c r="N263" s="160" t="s">
        <v>1</v>
      </c>
      <c r="O263" s="143" t="s">
        <v>39</v>
      </c>
      <c r="P263" s="144">
        <f t="shared" si="57"/>
        <v>0</v>
      </c>
      <c r="Q263" s="144">
        <f t="shared" si="58"/>
        <v>0</v>
      </c>
      <c r="R263" s="144">
        <f t="shared" si="59"/>
        <v>0</v>
      </c>
      <c r="S263" s="145">
        <v>0</v>
      </c>
      <c r="T263" s="145">
        <f t="shared" si="60"/>
        <v>0</v>
      </c>
      <c r="U263" s="145">
        <v>4.2000000000000002E-4</v>
      </c>
      <c r="V263" s="145">
        <f t="shared" si="61"/>
        <v>8.4000000000000003E-4</v>
      </c>
      <c r="W263" s="145">
        <v>0</v>
      </c>
      <c r="X263" s="146">
        <f t="shared" si="62"/>
        <v>0</v>
      </c>
      <c r="AR263" s="147" t="s">
        <v>641</v>
      </c>
      <c r="AT263" s="147" t="s">
        <v>172</v>
      </c>
      <c r="AU263" s="147" t="s">
        <v>149</v>
      </c>
      <c r="AY263" s="13" t="s">
        <v>142</v>
      </c>
      <c r="BE263" s="148">
        <f t="shared" si="63"/>
        <v>0</v>
      </c>
      <c r="BF263" s="148">
        <f t="shared" si="64"/>
        <v>0</v>
      </c>
      <c r="BG263" s="148">
        <f t="shared" si="65"/>
        <v>0</v>
      </c>
      <c r="BH263" s="148">
        <f t="shared" si="66"/>
        <v>0</v>
      </c>
      <c r="BI263" s="148">
        <f t="shared" si="67"/>
        <v>0</v>
      </c>
      <c r="BJ263" s="13" t="s">
        <v>149</v>
      </c>
      <c r="BK263" s="148">
        <f t="shared" si="68"/>
        <v>0</v>
      </c>
      <c r="BL263" s="13" t="s">
        <v>641</v>
      </c>
      <c r="BM263" s="147" t="s">
        <v>1077</v>
      </c>
    </row>
    <row r="264" spans="2:65" s="1" customFormat="1" ht="24.2" customHeight="1">
      <c r="B264" s="134"/>
      <c r="C264" s="152" t="s">
        <v>1078</v>
      </c>
      <c r="D264" s="152" t="s">
        <v>172</v>
      </c>
      <c r="E264" s="153" t="s">
        <v>1079</v>
      </c>
      <c r="F264" s="154" t="s">
        <v>1080</v>
      </c>
      <c r="G264" s="155" t="s">
        <v>206</v>
      </c>
      <c r="H264" s="156">
        <v>1</v>
      </c>
      <c r="I264" s="157">
        <v>0</v>
      </c>
      <c r="J264" s="158"/>
      <c r="K264" s="157">
        <f t="shared" si="56"/>
        <v>0</v>
      </c>
      <c r="L264" s="158"/>
      <c r="M264" s="159"/>
      <c r="N264" s="160" t="s">
        <v>1</v>
      </c>
      <c r="O264" s="143" t="s">
        <v>39</v>
      </c>
      <c r="P264" s="144">
        <f t="shared" si="57"/>
        <v>0</v>
      </c>
      <c r="Q264" s="144">
        <f t="shared" si="58"/>
        <v>0</v>
      </c>
      <c r="R264" s="144">
        <f t="shared" si="59"/>
        <v>0</v>
      </c>
      <c r="S264" s="145">
        <v>0</v>
      </c>
      <c r="T264" s="145">
        <f t="shared" si="60"/>
        <v>0</v>
      </c>
      <c r="U264" s="145">
        <v>4.2000000000000002E-4</v>
      </c>
      <c r="V264" s="145">
        <f t="shared" si="61"/>
        <v>4.2000000000000002E-4</v>
      </c>
      <c r="W264" s="145">
        <v>0</v>
      </c>
      <c r="X264" s="146">
        <f t="shared" si="62"/>
        <v>0</v>
      </c>
      <c r="AR264" s="147" t="s">
        <v>641</v>
      </c>
      <c r="AT264" s="147" t="s">
        <v>172</v>
      </c>
      <c r="AU264" s="147" t="s">
        <v>149</v>
      </c>
      <c r="AY264" s="13" t="s">
        <v>142</v>
      </c>
      <c r="BE264" s="148">
        <f t="shared" si="63"/>
        <v>0</v>
      </c>
      <c r="BF264" s="148">
        <f t="shared" si="64"/>
        <v>0</v>
      </c>
      <c r="BG264" s="148">
        <f t="shared" si="65"/>
        <v>0</v>
      </c>
      <c r="BH264" s="148">
        <f t="shared" si="66"/>
        <v>0</v>
      </c>
      <c r="BI264" s="148">
        <f t="shared" si="67"/>
        <v>0</v>
      </c>
      <c r="BJ264" s="13" t="s">
        <v>149</v>
      </c>
      <c r="BK264" s="148">
        <f t="shared" si="68"/>
        <v>0</v>
      </c>
      <c r="BL264" s="13" t="s">
        <v>641</v>
      </c>
      <c r="BM264" s="147" t="s">
        <v>1081</v>
      </c>
    </row>
    <row r="265" spans="2:65" s="1" customFormat="1" ht="24.2" customHeight="1">
      <c r="B265" s="134"/>
      <c r="C265" s="152" t="s">
        <v>1082</v>
      </c>
      <c r="D265" s="152" t="s">
        <v>172</v>
      </c>
      <c r="E265" s="153" t="s">
        <v>1083</v>
      </c>
      <c r="F265" s="154" t="s">
        <v>1084</v>
      </c>
      <c r="G265" s="155" t="s">
        <v>206</v>
      </c>
      <c r="H265" s="156">
        <v>1</v>
      </c>
      <c r="I265" s="157">
        <v>0</v>
      </c>
      <c r="J265" s="158"/>
      <c r="K265" s="157">
        <f t="shared" si="56"/>
        <v>0</v>
      </c>
      <c r="L265" s="158"/>
      <c r="M265" s="159"/>
      <c r="N265" s="160" t="s">
        <v>1</v>
      </c>
      <c r="O265" s="143" t="s">
        <v>39</v>
      </c>
      <c r="P265" s="144">
        <f t="shared" si="57"/>
        <v>0</v>
      </c>
      <c r="Q265" s="144">
        <f t="shared" si="58"/>
        <v>0</v>
      </c>
      <c r="R265" s="144">
        <f t="shared" si="59"/>
        <v>0</v>
      </c>
      <c r="S265" s="145">
        <v>0</v>
      </c>
      <c r="T265" s="145">
        <f t="shared" si="60"/>
        <v>0</v>
      </c>
      <c r="U265" s="145">
        <v>4.2000000000000002E-4</v>
      </c>
      <c r="V265" s="145">
        <f t="shared" si="61"/>
        <v>4.2000000000000002E-4</v>
      </c>
      <c r="W265" s="145">
        <v>0</v>
      </c>
      <c r="X265" s="146">
        <f t="shared" si="62"/>
        <v>0</v>
      </c>
      <c r="AR265" s="147" t="s">
        <v>641</v>
      </c>
      <c r="AT265" s="147" t="s">
        <v>172</v>
      </c>
      <c r="AU265" s="147" t="s">
        <v>149</v>
      </c>
      <c r="AY265" s="13" t="s">
        <v>142</v>
      </c>
      <c r="BE265" s="148">
        <f t="shared" si="63"/>
        <v>0</v>
      </c>
      <c r="BF265" s="148">
        <f t="shared" si="64"/>
        <v>0</v>
      </c>
      <c r="BG265" s="148">
        <f t="shared" si="65"/>
        <v>0</v>
      </c>
      <c r="BH265" s="148">
        <f t="shared" si="66"/>
        <v>0</v>
      </c>
      <c r="BI265" s="148">
        <f t="shared" si="67"/>
        <v>0</v>
      </c>
      <c r="BJ265" s="13" t="s">
        <v>149</v>
      </c>
      <c r="BK265" s="148">
        <f t="shared" si="68"/>
        <v>0</v>
      </c>
      <c r="BL265" s="13" t="s">
        <v>641</v>
      </c>
      <c r="BM265" s="147" t="s">
        <v>1085</v>
      </c>
    </row>
    <row r="266" spans="2:65" s="1" customFormat="1" ht="37.9" customHeight="1">
      <c r="B266" s="134"/>
      <c r="C266" s="152" t="s">
        <v>1086</v>
      </c>
      <c r="D266" s="152" t="s">
        <v>172</v>
      </c>
      <c r="E266" s="153" t="s">
        <v>1087</v>
      </c>
      <c r="F266" s="154" t="s">
        <v>1088</v>
      </c>
      <c r="G266" s="155" t="s">
        <v>206</v>
      </c>
      <c r="H266" s="156">
        <v>3</v>
      </c>
      <c r="I266" s="157">
        <v>0</v>
      </c>
      <c r="J266" s="158"/>
      <c r="K266" s="157">
        <f t="shared" si="56"/>
        <v>0</v>
      </c>
      <c r="L266" s="158"/>
      <c r="M266" s="159"/>
      <c r="N266" s="160" t="s">
        <v>1</v>
      </c>
      <c r="O266" s="143" t="s">
        <v>39</v>
      </c>
      <c r="P266" s="144">
        <f t="shared" si="57"/>
        <v>0</v>
      </c>
      <c r="Q266" s="144">
        <f t="shared" si="58"/>
        <v>0</v>
      </c>
      <c r="R266" s="144">
        <f t="shared" si="59"/>
        <v>0</v>
      </c>
      <c r="S266" s="145">
        <v>0</v>
      </c>
      <c r="T266" s="145">
        <f t="shared" si="60"/>
        <v>0</v>
      </c>
      <c r="U266" s="145">
        <v>2.1000000000000001E-4</v>
      </c>
      <c r="V266" s="145">
        <f t="shared" si="61"/>
        <v>6.3000000000000003E-4</v>
      </c>
      <c r="W266" s="145">
        <v>0</v>
      </c>
      <c r="X266" s="146">
        <f t="shared" si="62"/>
        <v>0</v>
      </c>
      <c r="AR266" s="147" t="s">
        <v>641</v>
      </c>
      <c r="AT266" s="147" t="s">
        <v>172</v>
      </c>
      <c r="AU266" s="147" t="s">
        <v>149</v>
      </c>
      <c r="AY266" s="13" t="s">
        <v>142</v>
      </c>
      <c r="BE266" s="148">
        <f t="shared" si="63"/>
        <v>0</v>
      </c>
      <c r="BF266" s="148">
        <f t="shared" si="64"/>
        <v>0</v>
      </c>
      <c r="BG266" s="148">
        <f t="shared" si="65"/>
        <v>0</v>
      </c>
      <c r="BH266" s="148">
        <f t="shared" si="66"/>
        <v>0</v>
      </c>
      <c r="BI266" s="148">
        <f t="shared" si="67"/>
        <v>0</v>
      </c>
      <c r="BJ266" s="13" t="s">
        <v>149</v>
      </c>
      <c r="BK266" s="148">
        <f t="shared" si="68"/>
        <v>0</v>
      </c>
      <c r="BL266" s="13" t="s">
        <v>641</v>
      </c>
      <c r="BM266" s="147" t="s">
        <v>1089</v>
      </c>
    </row>
    <row r="267" spans="2:65" s="1" customFormat="1" ht="24.2" customHeight="1">
      <c r="B267" s="134"/>
      <c r="C267" s="152" t="s">
        <v>1090</v>
      </c>
      <c r="D267" s="152" t="s">
        <v>172</v>
      </c>
      <c r="E267" s="153" t="s">
        <v>1091</v>
      </c>
      <c r="F267" s="154" t="s">
        <v>1092</v>
      </c>
      <c r="G267" s="155" t="s">
        <v>206</v>
      </c>
      <c r="H267" s="156">
        <v>17</v>
      </c>
      <c r="I267" s="157">
        <v>0</v>
      </c>
      <c r="J267" s="158"/>
      <c r="K267" s="157">
        <f t="shared" si="56"/>
        <v>0</v>
      </c>
      <c r="L267" s="158"/>
      <c r="M267" s="159"/>
      <c r="N267" s="160" t="s">
        <v>1</v>
      </c>
      <c r="O267" s="143" t="s">
        <v>39</v>
      </c>
      <c r="P267" s="144">
        <f t="shared" si="57"/>
        <v>0</v>
      </c>
      <c r="Q267" s="144">
        <f t="shared" si="58"/>
        <v>0</v>
      </c>
      <c r="R267" s="144">
        <f t="shared" si="59"/>
        <v>0</v>
      </c>
      <c r="S267" s="145">
        <v>0</v>
      </c>
      <c r="T267" s="145">
        <f t="shared" si="60"/>
        <v>0</v>
      </c>
      <c r="U267" s="145">
        <v>3.5E-4</v>
      </c>
      <c r="V267" s="145">
        <f t="shared" si="61"/>
        <v>5.9499999999999996E-3</v>
      </c>
      <c r="W267" s="145">
        <v>0</v>
      </c>
      <c r="X267" s="146">
        <f t="shared" si="62"/>
        <v>0</v>
      </c>
      <c r="AR267" s="147" t="s">
        <v>641</v>
      </c>
      <c r="AT267" s="147" t="s">
        <v>172</v>
      </c>
      <c r="AU267" s="147" t="s">
        <v>149</v>
      </c>
      <c r="AY267" s="13" t="s">
        <v>142</v>
      </c>
      <c r="BE267" s="148">
        <f t="shared" si="63"/>
        <v>0</v>
      </c>
      <c r="BF267" s="148">
        <f t="shared" si="64"/>
        <v>0</v>
      </c>
      <c r="BG267" s="148">
        <f t="shared" si="65"/>
        <v>0</v>
      </c>
      <c r="BH267" s="148">
        <f t="shared" si="66"/>
        <v>0</v>
      </c>
      <c r="BI267" s="148">
        <f t="shared" si="67"/>
        <v>0</v>
      </c>
      <c r="BJ267" s="13" t="s">
        <v>149</v>
      </c>
      <c r="BK267" s="148">
        <f t="shared" si="68"/>
        <v>0</v>
      </c>
      <c r="BL267" s="13" t="s">
        <v>641</v>
      </c>
      <c r="BM267" s="147" t="s">
        <v>1093</v>
      </c>
    </row>
    <row r="268" spans="2:65" s="1" customFormat="1" ht="24.2" customHeight="1">
      <c r="B268" s="134"/>
      <c r="C268" s="152" t="s">
        <v>1094</v>
      </c>
      <c r="D268" s="152" t="s">
        <v>172</v>
      </c>
      <c r="E268" s="153" t="s">
        <v>1095</v>
      </c>
      <c r="F268" s="154" t="s">
        <v>1096</v>
      </c>
      <c r="G268" s="155" t="s">
        <v>206</v>
      </c>
      <c r="H268" s="156">
        <v>2</v>
      </c>
      <c r="I268" s="157">
        <v>0</v>
      </c>
      <c r="J268" s="158"/>
      <c r="K268" s="157">
        <f t="shared" si="56"/>
        <v>0</v>
      </c>
      <c r="L268" s="158"/>
      <c r="M268" s="159"/>
      <c r="N268" s="160" t="s">
        <v>1</v>
      </c>
      <c r="O268" s="143" t="s">
        <v>39</v>
      </c>
      <c r="P268" s="144">
        <f t="shared" si="57"/>
        <v>0</v>
      </c>
      <c r="Q268" s="144">
        <f t="shared" si="58"/>
        <v>0</v>
      </c>
      <c r="R268" s="144">
        <f t="shared" si="59"/>
        <v>0</v>
      </c>
      <c r="S268" s="145">
        <v>0</v>
      </c>
      <c r="T268" s="145">
        <f t="shared" si="60"/>
        <v>0</v>
      </c>
      <c r="U268" s="145">
        <v>3.5E-4</v>
      </c>
      <c r="V268" s="145">
        <f t="shared" si="61"/>
        <v>6.9999999999999999E-4</v>
      </c>
      <c r="W268" s="145">
        <v>0</v>
      </c>
      <c r="X268" s="146">
        <f t="shared" si="62"/>
        <v>0</v>
      </c>
      <c r="AR268" s="147" t="s">
        <v>641</v>
      </c>
      <c r="AT268" s="147" t="s">
        <v>172</v>
      </c>
      <c r="AU268" s="147" t="s">
        <v>149</v>
      </c>
      <c r="AY268" s="13" t="s">
        <v>142</v>
      </c>
      <c r="BE268" s="148">
        <f t="shared" si="63"/>
        <v>0</v>
      </c>
      <c r="BF268" s="148">
        <f t="shared" si="64"/>
        <v>0</v>
      </c>
      <c r="BG268" s="148">
        <f t="shared" si="65"/>
        <v>0</v>
      </c>
      <c r="BH268" s="148">
        <f t="shared" si="66"/>
        <v>0</v>
      </c>
      <c r="BI268" s="148">
        <f t="shared" si="67"/>
        <v>0</v>
      </c>
      <c r="BJ268" s="13" t="s">
        <v>149</v>
      </c>
      <c r="BK268" s="148">
        <f t="shared" si="68"/>
        <v>0</v>
      </c>
      <c r="BL268" s="13" t="s">
        <v>641</v>
      </c>
      <c r="BM268" s="147" t="s">
        <v>1097</v>
      </c>
    </row>
    <row r="269" spans="2:65" s="1" customFormat="1" ht="24.2" customHeight="1">
      <c r="B269" s="134"/>
      <c r="C269" s="152" t="s">
        <v>1098</v>
      </c>
      <c r="D269" s="152" t="s">
        <v>172</v>
      </c>
      <c r="E269" s="153" t="s">
        <v>1099</v>
      </c>
      <c r="F269" s="154" t="s">
        <v>1100</v>
      </c>
      <c r="G269" s="155" t="s">
        <v>206</v>
      </c>
      <c r="H269" s="156">
        <v>2</v>
      </c>
      <c r="I269" s="157">
        <v>0</v>
      </c>
      <c r="J269" s="158"/>
      <c r="K269" s="157">
        <f t="shared" si="56"/>
        <v>0</v>
      </c>
      <c r="L269" s="158"/>
      <c r="M269" s="159"/>
      <c r="N269" s="160" t="s">
        <v>1</v>
      </c>
      <c r="O269" s="143" t="s">
        <v>39</v>
      </c>
      <c r="P269" s="144">
        <f t="shared" si="57"/>
        <v>0</v>
      </c>
      <c r="Q269" s="144">
        <f t="shared" si="58"/>
        <v>0</v>
      </c>
      <c r="R269" s="144">
        <f t="shared" si="59"/>
        <v>0</v>
      </c>
      <c r="S269" s="145">
        <v>0</v>
      </c>
      <c r="T269" s="145">
        <f t="shared" si="60"/>
        <v>0</v>
      </c>
      <c r="U269" s="145">
        <v>3.5E-4</v>
      </c>
      <c r="V269" s="145">
        <f t="shared" si="61"/>
        <v>6.9999999999999999E-4</v>
      </c>
      <c r="W269" s="145">
        <v>0</v>
      </c>
      <c r="X269" s="146">
        <f t="shared" si="62"/>
        <v>0</v>
      </c>
      <c r="AR269" s="147" t="s">
        <v>641</v>
      </c>
      <c r="AT269" s="147" t="s">
        <v>172</v>
      </c>
      <c r="AU269" s="147" t="s">
        <v>149</v>
      </c>
      <c r="AY269" s="13" t="s">
        <v>142</v>
      </c>
      <c r="BE269" s="148">
        <f t="shared" si="63"/>
        <v>0</v>
      </c>
      <c r="BF269" s="148">
        <f t="shared" si="64"/>
        <v>0</v>
      </c>
      <c r="BG269" s="148">
        <f t="shared" si="65"/>
        <v>0</v>
      </c>
      <c r="BH269" s="148">
        <f t="shared" si="66"/>
        <v>0</v>
      </c>
      <c r="BI269" s="148">
        <f t="shared" si="67"/>
        <v>0</v>
      </c>
      <c r="BJ269" s="13" t="s">
        <v>149</v>
      </c>
      <c r="BK269" s="148">
        <f t="shared" si="68"/>
        <v>0</v>
      </c>
      <c r="BL269" s="13" t="s">
        <v>641</v>
      </c>
      <c r="BM269" s="147" t="s">
        <v>1101</v>
      </c>
    </row>
    <row r="270" spans="2:65" s="1" customFormat="1" ht="24.2" customHeight="1">
      <c r="B270" s="134"/>
      <c r="C270" s="152" t="s">
        <v>1102</v>
      </c>
      <c r="D270" s="152" t="s">
        <v>172</v>
      </c>
      <c r="E270" s="153" t="s">
        <v>1103</v>
      </c>
      <c r="F270" s="154" t="s">
        <v>1104</v>
      </c>
      <c r="G270" s="155" t="s">
        <v>206</v>
      </c>
      <c r="H270" s="156">
        <v>1</v>
      </c>
      <c r="I270" s="157">
        <v>0</v>
      </c>
      <c r="J270" s="158"/>
      <c r="K270" s="157">
        <f t="shared" si="56"/>
        <v>0</v>
      </c>
      <c r="L270" s="158"/>
      <c r="M270" s="159"/>
      <c r="N270" s="160" t="s">
        <v>1</v>
      </c>
      <c r="O270" s="143" t="s">
        <v>39</v>
      </c>
      <c r="P270" s="144">
        <f t="shared" si="57"/>
        <v>0</v>
      </c>
      <c r="Q270" s="144">
        <f t="shared" si="58"/>
        <v>0</v>
      </c>
      <c r="R270" s="144">
        <f t="shared" si="59"/>
        <v>0</v>
      </c>
      <c r="S270" s="145">
        <v>0</v>
      </c>
      <c r="T270" s="145">
        <f t="shared" si="60"/>
        <v>0</v>
      </c>
      <c r="U270" s="145">
        <v>1.5E-3</v>
      </c>
      <c r="V270" s="145">
        <f t="shared" si="61"/>
        <v>1.5E-3</v>
      </c>
      <c r="W270" s="145">
        <v>0</v>
      </c>
      <c r="X270" s="146">
        <f t="shared" si="62"/>
        <v>0</v>
      </c>
      <c r="AR270" s="147" t="s">
        <v>641</v>
      </c>
      <c r="AT270" s="147" t="s">
        <v>172</v>
      </c>
      <c r="AU270" s="147" t="s">
        <v>149</v>
      </c>
      <c r="AY270" s="13" t="s">
        <v>142</v>
      </c>
      <c r="BE270" s="148">
        <f t="shared" si="63"/>
        <v>0</v>
      </c>
      <c r="BF270" s="148">
        <f t="shared" si="64"/>
        <v>0</v>
      </c>
      <c r="BG270" s="148">
        <f t="shared" si="65"/>
        <v>0</v>
      </c>
      <c r="BH270" s="148">
        <f t="shared" si="66"/>
        <v>0</v>
      </c>
      <c r="BI270" s="148">
        <f t="shared" si="67"/>
        <v>0</v>
      </c>
      <c r="BJ270" s="13" t="s">
        <v>149</v>
      </c>
      <c r="BK270" s="148">
        <f t="shared" si="68"/>
        <v>0</v>
      </c>
      <c r="BL270" s="13" t="s">
        <v>641</v>
      </c>
      <c r="BM270" s="147" t="s">
        <v>1105</v>
      </c>
    </row>
    <row r="271" spans="2:65" s="1" customFormat="1" ht="24.2" customHeight="1">
      <c r="B271" s="134"/>
      <c r="C271" s="152" t="s">
        <v>1106</v>
      </c>
      <c r="D271" s="152" t="s">
        <v>172</v>
      </c>
      <c r="E271" s="153" t="s">
        <v>1107</v>
      </c>
      <c r="F271" s="154" t="s">
        <v>1108</v>
      </c>
      <c r="G271" s="155" t="s">
        <v>206</v>
      </c>
      <c r="H271" s="156">
        <v>1</v>
      </c>
      <c r="I271" s="157">
        <v>0</v>
      </c>
      <c r="J271" s="158"/>
      <c r="K271" s="157">
        <f t="shared" si="56"/>
        <v>0</v>
      </c>
      <c r="L271" s="158"/>
      <c r="M271" s="159"/>
      <c r="N271" s="160" t="s">
        <v>1</v>
      </c>
      <c r="O271" s="143" t="s">
        <v>39</v>
      </c>
      <c r="P271" s="144">
        <f t="shared" si="57"/>
        <v>0</v>
      </c>
      <c r="Q271" s="144">
        <f t="shared" si="58"/>
        <v>0</v>
      </c>
      <c r="R271" s="144">
        <f t="shared" si="59"/>
        <v>0</v>
      </c>
      <c r="S271" s="145">
        <v>0</v>
      </c>
      <c r="T271" s="145">
        <f t="shared" si="60"/>
        <v>0</v>
      </c>
      <c r="U271" s="145">
        <v>2.0000000000000001E-4</v>
      </c>
      <c r="V271" s="145">
        <f t="shared" si="61"/>
        <v>2.0000000000000001E-4</v>
      </c>
      <c r="W271" s="145">
        <v>0</v>
      </c>
      <c r="X271" s="146">
        <f t="shared" si="62"/>
        <v>0</v>
      </c>
      <c r="AR271" s="147" t="s">
        <v>641</v>
      </c>
      <c r="AT271" s="147" t="s">
        <v>172</v>
      </c>
      <c r="AU271" s="147" t="s">
        <v>149</v>
      </c>
      <c r="AY271" s="13" t="s">
        <v>142</v>
      </c>
      <c r="BE271" s="148">
        <f t="shared" si="63"/>
        <v>0</v>
      </c>
      <c r="BF271" s="148">
        <f t="shared" si="64"/>
        <v>0</v>
      </c>
      <c r="BG271" s="148">
        <f t="shared" si="65"/>
        <v>0</v>
      </c>
      <c r="BH271" s="148">
        <f t="shared" si="66"/>
        <v>0</v>
      </c>
      <c r="BI271" s="148">
        <f t="shared" si="67"/>
        <v>0</v>
      </c>
      <c r="BJ271" s="13" t="s">
        <v>149</v>
      </c>
      <c r="BK271" s="148">
        <f t="shared" si="68"/>
        <v>0</v>
      </c>
      <c r="BL271" s="13" t="s">
        <v>641</v>
      </c>
      <c r="BM271" s="147" t="s">
        <v>1109</v>
      </c>
    </row>
    <row r="272" spans="2:65" s="11" customFormat="1" ht="25.9" customHeight="1">
      <c r="B272" s="122"/>
      <c r="D272" s="123" t="s">
        <v>74</v>
      </c>
      <c r="E272" s="124" t="s">
        <v>1110</v>
      </c>
      <c r="F272" s="124" t="s">
        <v>1111</v>
      </c>
      <c r="K272" s="125">
        <f>BK272</f>
        <v>0</v>
      </c>
      <c r="M272" s="122"/>
      <c r="N272" s="126"/>
      <c r="Q272" s="127">
        <f>SUM(Q273:Q275)</f>
        <v>0</v>
      </c>
      <c r="R272" s="127">
        <f>SUM(R273:R275)</f>
        <v>0</v>
      </c>
      <c r="T272" s="128">
        <f>SUM(T273:T275)</f>
        <v>82.68</v>
      </c>
      <c r="V272" s="128">
        <f>SUM(V273:V275)</f>
        <v>0</v>
      </c>
      <c r="X272" s="129">
        <f>SUM(X273:X275)</f>
        <v>0</v>
      </c>
      <c r="AR272" s="123" t="s">
        <v>148</v>
      </c>
      <c r="AT272" s="130" t="s">
        <v>74</v>
      </c>
      <c r="AU272" s="130" t="s">
        <v>75</v>
      </c>
      <c r="AY272" s="123" t="s">
        <v>142</v>
      </c>
      <c r="BK272" s="131">
        <f>SUM(BK273:BK275)</f>
        <v>0</v>
      </c>
    </row>
    <row r="273" spans="2:65" s="1" customFormat="1" ht="16.5" customHeight="1">
      <c r="B273" s="134"/>
      <c r="C273" s="135" t="s">
        <v>1112</v>
      </c>
      <c r="D273" s="135" t="s">
        <v>144</v>
      </c>
      <c r="E273" s="136" t="s">
        <v>1113</v>
      </c>
      <c r="F273" s="137" t="s">
        <v>1114</v>
      </c>
      <c r="G273" s="138" t="s">
        <v>1115</v>
      </c>
      <c r="H273" s="139">
        <v>40</v>
      </c>
      <c r="I273" s="140"/>
      <c r="J273" s="140">
        <v>0</v>
      </c>
      <c r="K273" s="140">
        <f>ROUND(P273*H273,2)</f>
        <v>0</v>
      </c>
      <c r="L273" s="141"/>
      <c r="M273" s="25"/>
      <c r="N273" s="142" t="s">
        <v>1</v>
      </c>
      <c r="O273" s="143" t="s">
        <v>39</v>
      </c>
      <c r="P273" s="144">
        <f>I273+J273</f>
        <v>0</v>
      </c>
      <c r="Q273" s="144">
        <f>ROUND(I273*H273,2)</f>
        <v>0</v>
      </c>
      <c r="R273" s="144">
        <f>ROUND(J273*H273,2)</f>
        <v>0</v>
      </c>
      <c r="S273" s="145">
        <v>1.06</v>
      </c>
      <c r="T273" s="145">
        <f>S273*H273</f>
        <v>42.400000000000006</v>
      </c>
      <c r="U273" s="145">
        <v>0</v>
      </c>
      <c r="V273" s="145">
        <f>U273*H273</f>
        <v>0</v>
      </c>
      <c r="W273" s="145">
        <v>0</v>
      </c>
      <c r="X273" s="146">
        <f>W273*H273</f>
        <v>0</v>
      </c>
      <c r="AR273" s="147" t="s">
        <v>1116</v>
      </c>
      <c r="AT273" s="147" t="s">
        <v>144</v>
      </c>
      <c r="AU273" s="147" t="s">
        <v>83</v>
      </c>
      <c r="AY273" s="13" t="s">
        <v>142</v>
      </c>
      <c r="BE273" s="148">
        <f>IF(O273="základná",K273,0)</f>
        <v>0</v>
      </c>
      <c r="BF273" s="148">
        <f>IF(O273="znížená",K273,0)</f>
        <v>0</v>
      </c>
      <c r="BG273" s="148">
        <f>IF(O273="zákl. prenesená",K273,0)</f>
        <v>0</v>
      </c>
      <c r="BH273" s="148">
        <f>IF(O273="zníž. prenesená",K273,0)</f>
        <v>0</v>
      </c>
      <c r="BI273" s="148">
        <f>IF(O273="nulová",K273,0)</f>
        <v>0</v>
      </c>
      <c r="BJ273" s="13" t="s">
        <v>149</v>
      </c>
      <c r="BK273" s="148">
        <f>ROUND(P273*H273,2)</f>
        <v>0</v>
      </c>
      <c r="BL273" s="13" t="s">
        <v>1116</v>
      </c>
      <c r="BM273" s="147" t="s">
        <v>1117</v>
      </c>
    </row>
    <row r="274" spans="2:65" s="1" customFormat="1" ht="16.5" customHeight="1">
      <c r="B274" s="134"/>
      <c r="C274" s="135" t="s">
        <v>1118</v>
      </c>
      <c r="D274" s="135" t="s">
        <v>144</v>
      </c>
      <c r="E274" s="136" t="s">
        <v>1119</v>
      </c>
      <c r="F274" s="137" t="s">
        <v>1120</v>
      </c>
      <c r="G274" s="138" t="s">
        <v>1115</v>
      </c>
      <c r="H274" s="139">
        <v>16</v>
      </c>
      <c r="I274" s="140"/>
      <c r="J274" s="140">
        <v>0</v>
      </c>
      <c r="K274" s="140">
        <f>ROUND(P274*H274,2)</f>
        <v>0</v>
      </c>
      <c r="L274" s="141"/>
      <c r="M274" s="25"/>
      <c r="N274" s="142" t="s">
        <v>1</v>
      </c>
      <c r="O274" s="143" t="s">
        <v>39</v>
      </c>
      <c r="P274" s="144">
        <f>I274+J274</f>
        <v>0</v>
      </c>
      <c r="Q274" s="144">
        <f>ROUND(I274*H274,2)</f>
        <v>0</v>
      </c>
      <c r="R274" s="144">
        <f>ROUND(J274*H274,2)</f>
        <v>0</v>
      </c>
      <c r="S274" s="145">
        <v>1.06</v>
      </c>
      <c r="T274" s="145">
        <f>S274*H274</f>
        <v>16.96</v>
      </c>
      <c r="U274" s="145">
        <v>0</v>
      </c>
      <c r="V274" s="145">
        <f>U274*H274</f>
        <v>0</v>
      </c>
      <c r="W274" s="145">
        <v>0</v>
      </c>
      <c r="X274" s="146">
        <f>W274*H274</f>
        <v>0</v>
      </c>
      <c r="AR274" s="147" t="s">
        <v>1116</v>
      </c>
      <c r="AT274" s="147" t="s">
        <v>144</v>
      </c>
      <c r="AU274" s="147" t="s">
        <v>83</v>
      </c>
      <c r="AY274" s="13" t="s">
        <v>142</v>
      </c>
      <c r="BE274" s="148">
        <f>IF(O274="základná",K274,0)</f>
        <v>0</v>
      </c>
      <c r="BF274" s="148">
        <f>IF(O274="znížená",K274,0)</f>
        <v>0</v>
      </c>
      <c r="BG274" s="148">
        <f>IF(O274="zákl. prenesená",K274,0)</f>
        <v>0</v>
      </c>
      <c r="BH274" s="148">
        <f>IF(O274="zníž. prenesená",K274,0)</f>
        <v>0</v>
      </c>
      <c r="BI274" s="148">
        <f>IF(O274="nulová",K274,0)</f>
        <v>0</v>
      </c>
      <c r="BJ274" s="13" t="s">
        <v>149</v>
      </c>
      <c r="BK274" s="148">
        <f>ROUND(P274*H274,2)</f>
        <v>0</v>
      </c>
      <c r="BL274" s="13" t="s">
        <v>1116</v>
      </c>
      <c r="BM274" s="147" t="s">
        <v>1121</v>
      </c>
    </row>
    <row r="275" spans="2:65" s="1" customFormat="1" ht="16.5" customHeight="1">
      <c r="B275" s="134"/>
      <c r="C275" s="135" t="s">
        <v>1122</v>
      </c>
      <c r="D275" s="135" t="s">
        <v>144</v>
      </c>
      <c r="E275" s="136" t="s">
        <v>1123</v>
      </c>
      <c r="F275" s="137" t="s">
        <v>1124</v>
      </c>
      <c r="G275" s="138" t="s">
        <v>1115</v>
      </c>
      <c r="H275" s="139">
        <v>22</v>
      </c>
      <c r="I275" s="140"/>
      <c r="J275" s="140">
        <v>0</v>
      </c>
      <c r="K275" s="140">
        <f>ROUND(P275*H275,2)</f>
        <v>0</v>
      </c>
      <c r="L275" s="141"/>
      <c r="M275" s="25"/>
      <c r="N275" s="161" t="s">
        <v>1</v>
      </c>
      <c r="O275" s="162" t="s">
        <v>39</v>
      </c>
      <c r="P275" s="163">
        <f>I275+J275</f>
        <v>0</v>
      </c>
      <c r="Q275" s="163">
        <f>ROUND(I275*H275,2)</f>
        <v>0</v>
      </c>
      <c r="R275" s="163">
        <f>ROUND(J275*H275,2)</f>
        <v>0</v>
      </c>
      <c r="S275" s="164">
        <v>1.06</v>
      </c>
      <c r="T275" s="164">
        <f>S275*H275</f>
        <v>23.32</v>
      </c>
      <c r="U275" s="164">
        <v>0</v>
      </c>
      <c r="V275" s="164">
        <f>U275*H275</f>
        <v>0</v>
      </c>
      <c r="W275" s="164">
        <v>0</v>
      </c>
      <c r="X275" s="165">
        <f>W275*H275</f>
        <v>0</v>
      </c>
      <c r="AR275" s="147" t="s">
        <v>1116</v>
      </c>
      <c r="AT275" s="147" t="s">
        <v>144</v>
      </c>
      <c r="AU275" s="147" t="s">
        <v>83</v>
      </c>
      <c r="AY275" s="13" t="s">
        <v>142</v>
      </c>
      <c r="BE275" s="148">
        <f>IF(O275="základná",K275,0)</f>
        <v>0</v>
      </c>
      <c r="BF275" s="148">
        <f>IF(O275="znížená",K275,0)</f>
        <v>0</v>
      </c>
      <c r="BG275" s="148">
        <f>IF(O275="zákl. prenesená",K275,0)</f>
        <v>0</v>
      </c>
      <c r="BH275" s="148">
        <f>IF(O275="zníž. prenesená",K275,0)</f>
        <v>0</v>
      </c>
      <c r="BI275" s="148">
        <f>IF(O275="nulová",K275,0)</f>
        <v>0</v>
      </c>
      <c r="BJ275" s="13" t="s">
        <v>149</v>
      </c>
      <c r="BK275" s="148">
        <f>ROUND(P275*H275,2)</f>
        <v>0</v>
      </c>
      <c r="BL275" s="13" t="s">
        <v>1116</v>
      </c>
      <c r="BM275" s="147" t="s">
        <v>1125</v>
      </c>
    </row>
    <row r="276" spans="2:65" s="1" customFormat="1" ht="6.95" customHeight="1">
      <c r="B276" s="40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25"/>
    </row>
  </sheetData>
  <autoFilter ref="C120:L275" xr:uid="{00000000-0009-0000-0000-000002000000}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6"/>
  <sheetViews>
    <sheetView showGridLines="0" topLeftCell="A75" workbookViewId="0">
      <selection activeCell="AB154" sqref="AB15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5" t="s">
        <v>6</v>
      </c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5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4" t="str">
        <f>'Rekapitulácia stavby'!K6</f>
        <v>Gymnázium VK - KUCHYŇA - stavebné úpravy a modernizácia</v>
      </c>
      <c r="F7" s="205"/>
      <c r="G7" s="205"/>
      <c r="H7" s="205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7" t="s">
        <v>1126</v>
      </c>
      <c r="F9" s="203"/>
      <c r="G9" s="203"/>
      <c r="H9" s="203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5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89" t="str">
        <f>'Rekapitulácia stavby'!E14</f>
        <v xml:space="preserve"> </v>
      </c>
      <c r="F18" s="189"/>
      <c r="G18" s="189"/>
      <c r="H18" s="189"/>
      <c r="I18" s="22" t="s">
        <v>25</v>
      </c>
      <c r="J18" s="20" t="str">
        <f>'Rekapitulácia stavby'!AN14</f>
        <v/>
      </c>
      <c r="M18" s="25"/>
    </row>
    <row r="19" spans="2:13" s="1" customFormat="1" ht="6.95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tr">
        <f>IF('Rekapitulácia stavby'!AN16="","",'Rekapitulácia stavby'!AN16)</f>
        <v/>
      </c>
      <c r="M20" s="25"/>
    </row>
    <row r="21" spans="2:13" s="1" customFormat="1" ht="18" customHeight="1">
      <c r="B21" s="25"/>
      <c r="E21" s="20" t="str">
        <f>IF('Rekapitulácia stavby'!E17="","",'Rekapitulácia stavby'!E17)</f>
        <v>Ing. Štefan ADAM</v>
      </c>
      <c r="I21" s="22" t="s">
        <v>25</v>
      </c>
      <c r="J21" s="20" t="str">
        <f>IF('Rekapitulácia stavby'!AN17="","",'Rekapitulácia stavby'!AN17)</f>
        <v/>
      </c>
      <c r="M21" s="25"/>
    </row>
    <row r="22" spans="2:13" s="1" customFormat="1" ht="6.95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tr">
        <f>IF('Rekapitulácia stavby'!AN19="","",'Rekapitulácia stavby'!AN19)</f>
        <v/>
      </c>
      <c r="M23" s="25"/>
    </row>
    <row r="24" spans="2:13" s="1" customFormat="1" ht="18" customHeight="1">
      <c r="B24" s="25"/>
      <c r="E24" s="20" t="str">
        <f>IF('Rekapitulácia stavby'!E20="","",'Rekapitulácia stavby'!E20)</f>
        <v>AM design sro</v>
      </c>
      <c r="I24" s="22" t="s">
        <v>25</v>
      </c>
      <c r="J24" s="20" t="str">
        <f>IF('Rekapitulácia stavby'!AN20="","",'Rekapitulácia stavby'!AN20)</f>
        <v/>
      </c>
      <c r="M24" s="25"/>
    </row>
    <row r="25" spans="2:13" s="1" customFormat="1" ht="6.95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91" t="s">
        <v>1</v>
      </c>
      <c r="F27" s="191"/>
      <c r="G27" s="191"/>
      <c r="H27" s="191"/>
      <c r="M27" s="85"/>
    </row>
    <row r="28" spans="2:13" s="1" customFormat="1" ht="6.95" customHeight="1">
      <c r="B28" s="25"/>
      <c r="M28" s="25"/>
    </row>
    <row r="29" spans="2:13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2.75">
      <c r="B30" s="25"/>
      <c r="E30" s="22" t="s">
        <v>98</v>
      </c>
      <c r="K30" s="86">
        <f>I96</f>
        <v>0</v>
      </c>
      <c r="M30" s="25"/>
    </row>
    <row r="31" spans="2:13" s="1" customFormat="1" ht="12.75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ROUND(K119, 2)</f>
        <v>0</v>
      </c>
      <c r="M32" s="25"/>
    </row>
    <row r="33" spans="2:13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8" t="s">
        <v>37</v>
      </c>
      <c r="E35" s="30" t="s">
        <v>38</v>
      </c>
      <c r="F35" s="89">
        <f>ROUND((SUM(BE119:BE155)),  2)</f>
        <v>0</v>
      </c>
      <c r="G35" s="90"/>
      <c r="H35" s="90"/>
      <c r="I35" s="91">
        <v>0.23</v>
      </c>
      <c r="J35" s="90"/>
      <c r="K35" s="89">
        <f>ROUND(((SUM(BE119:BE155))*I35),  2)</f>
        <v>0</v>
      </c>
      <c r="M35" s="25"/>
    </row>
    <row r="36" spans="2:13" s="1" customFormat="1" ht="14.45" customHeight="1">
      <c r="B36" s="25"/>
      <c r="E36" s="30" t="s">
        <v>39</v>
      </c>
      <c r="F36" s="86">
        <f>ROUND((SUM(BF119:BF155)),  2)</f>
        <v>0</v>
      </c>
      <c r="I36" s="92">
        <v>0.23</v>
      </c>
      <c r="K36" s="86">
        <f>ROUND(((SUM(BF119:BF155))*I36),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6">
        <f>ROUND((SUM(BG119:BG155)),  2)</f>
        <v>0</v>
      </c>
      <c r="I37" s="92">
        <v>0.23</v>
      </c>
      <c r="K37" s="86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6">
        <f>ROUND((SUM(BH119:BH155)),  2)</f>
        <v>0</v>
      </c>
      <c r="I38" s="92">
        <v>0.23</v>
      </c>
      <c r="K38" s="86">
        <f>0</f>
        <v>0</v>
      </c>
      <c r="M38" s="25"/>
    </row>
    <row r="39" spans="2:13" s="1" customFormat="1" ht="14.45" hidden="1" customHeight="1">
      <c r="B39" s="25"/>
      <c r="E39" s="30" t="s">
        <v>42</v>
      </c>
      <c r="F39" s="89">
        <f>ROUND((SUM(BI119:BI155)),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5" customHeight="1">
      <c r="B82" s="25"/>
      <c r="C82" s="17" t="s">
        <v>100</v>
      </c>
      <c r="M82" s="25"/>
    </row>
    <row r="83" spans="2:47" s="1" customFormat="1" ht="6.95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4" t="str">
        <f>E7</f>
        <v>Gymnázium VK - KUCHYŇA - stavebné úpravy a modernizácia</v>
      </c>
      <c r="F85" s="205"/>
      <c r="G85" s="205"/>
      <c r="H85" s="205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7" t="str">
        <f>E9</f>
        <v>VZT - Gymnázium VK - KUCHYŇA - stavebné úpravy a modernizácia - VZDUCHOTECHNIKA</v>
      </c>
      <c r="F87" s="203"/>
      <c r="G87" s="203"/>
      <c r="H87" s="203"/>
      <c r="M87" s="25"/>
    </row>
    <row r="88" spans="2:47" s="1" customFormat="1" ht="6.95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5" customHeight="1">
      <c r="B90" s="25"/>
      <c r="M90" s="25"/>
    </row>
    <row r="91" spans="2:47" s="1" customFormat="1" ht="15.2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Štefan ADAM</v>
      </c>
      <c r="M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AM design sro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" customHeight="1">
      <c r="B96" s="25"/>
      <c r="C96" s="103" t="s">
        <v>105</v>
      </c>
      <c r="I96" s="61">
        <f>Q119</f>
        <v>0</v>
      </c>
      <c r="J96" s="61">
        <f>R119</f>
        <v>0</v>
      </c>
      <c r="K96" s="61">
        <f>K119</f>
        <v>0</v>
      </c>
      <c r="M96" s="25"/>
      <c r="AU96" s="13" t="s">
        <v>106</v>
      </c>
    </row>
    <row r="97" spans="2:13" s="8" customFormat="1" ht="24.95" customHeight="1">
      <c r="B97" s="104"/>
      <c r="D97" s="105" t="s">
        <v>1127</v>
      </c>
      <c r="E97" s="106"/>
      <c r="F97" s="106"/>
      <c r="G97" s="106"/>
      <c r="H97" s="106"/>
      <c r="I97" s="107">
        <f>Q120</f>
        <v>0</v>
      </c>
      <c r="J97" s="107">
        <f>R120</f>
        <v>0</v>
      </c>
      <c r="K97" s="107">
        <f>K120</f>
        <v>0</v>
      </c>
      <c r="M97" s="104"/>
    </row>
    <row r="98" spans="2:13" s="8" customFormat="1" ht="24.95" customHeight="1">
      <c r="B98" s="104"/>
      <c r="D98" s="105" t="s">
        <v>629</v>
      </c>
      <c r="E98" s="106"/>
      <c r="F98" s="106"/>
      <c r="G98" s="106"/>
      <c r="H98" s="106"/>
      <c r="I98" s="107">
        <f>Q153</f>
        <v>0</v>
      </c>
      <c r="J98" s="107">
        <f>R153</f>
        <v>0</v>
      </c>
      <c r="K98" s="107">
        <f>K153</f>
        <v>0</v>
      </c>
      <c r="M98" s="104"/>
    </row>
    <row r="99" spans="2:13" s="9" customFormat="1" ht="19.899999999999999" customHeight="1">
      <c r="B99" s="108"/>
      <c r="D99" s="109" t="s">
        <v>1128</v>
      </c>
      <c r="E99" s="110"/>
      <c r="F99" s="110"/>
      <c r="G99" s="110"/>
      <c r="H99" s="110"/>
      <c r="I99" s="111">
        <f>Q154</f>
        <v>0</v>
      </c>
      <c r="J99" s="111">
        <f>R154</f>
        <v>0</v>
      </c>
      <c r="K99" s="111">
        <f>K154</f>
        <v>0</v>
      </c>
      <c r="M99" s="108"/>
    </row>
    <row r="100" spans="2:13" s="1" customFormat="1" ht="21.75" customHeight="1">
      <c r="B100" s="25"/>
      <c r="M100" s="25"/>
    </row>
    <row r="101" spans="2:13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25"/>
    </row>
    <row r="105" spans="2:13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25"/>
    </row>
    <row r="106" spans="2:13" s="1" customFormat="1" ht="24.95" customHeight="1">
      <c r="B106" s="25"/>
      <c r="C106" s="17" t="s">
        <v>124</v>
      </c>
      <c r="M106" s="25"/>
    </row>
    <row r="107" spans="2:13" s="1" customFormat="1" ht="6.95" customHeight="1">
      <c r="B107" s="25"/>
      <c r="M107" s="25"/>
    </row>
    <row r="108" spans="2:13" s="1" customFormat="1" ht="12" customHeight="1">
      <c r="B108" s="25"/>
      <c r="C108" s="22" t="s">
        <v>14</v>
      </c>
      <c r="M108" s="25"/>
    </row>
    <row r="109" spans="2:13" s="1" customFormat="1" ht="16.5" customHeight="1">
      <c r="B109" s="25"/>
      <c r="E109" s="204" t="str">
        <f>E7</f>
        <v>Gymnázium VK - KUCHYŇA - stavebné úpravy a modernizácia</v>
      </c>
      <c r="F109" s="205"/>
      <c r="G109" s="205"/>
      <c r="H109" s="205"/>
      <c r="M109" s="25"/>
    </row>
    <row r="110" spans="2:13" s="1" customFormat="1" ht="12" customHeight="1">
      <c r="B110" s="25"/>
      <c r="C110" s="22" t="s">
        <v>96</v>
      </c>
      <c r="M110" s="25"/>
    </row>
    <row r="111" spans="2:13" s="1" customFormat="1" ht="30" customHeight="1">
      <c r="B111" s="25"/>
      <c r="E111" s="187" t="str">
        <f>E9</f>
        <v>VZT - Gymnázium VK - KUCHYŇA - stavebné úpravy a modernizácia - VZDUCHOTECHNIKA</v>
      </c>
      <c r="F111" s="203"/>
      <c r="G111" s="203"/>
      <c r="H111" s="203"/>
      <c r="M111" s="25"/>
    </row>
    <row r="112" spans="2:13" s="1" customFormat="1" ht="6.95" customHeight="1">
      <c r="B112" s="25"/>
      <c r="M112" s="25"/>
    </row>
    <row r="113" spans="2:65" s="1" customFormat="1" ht="12" customHeight="1">
      <c r="B113" s="25"/>
      <c r="C113" s="22" t="s">
        <v>18</v>
      </c>
      <c r="F113" s="20" t="str">
        <f>F12</f>
        <v>ul. Školská 21 VK</v>
      </c>
      <c r="I113" s="22" t="s">
        <v>20</v>
      </c>
      <c r="J113" s="48" t="str">
        <f>IF(J12="","",J12)</f>
        <v>12. 4. 2024</v>
      </c>
      <c r="M113" s="25"/>
    </row>
    <row r="114" spans="2:65" s="1" customFormat="1" ht="6.95" customHeight="1">
      <c r="B114" s="25"/>
      <c r="M114" s="25"/>
    </row>
    <row r="115" spans="2:65" s="1" customFormat="1" ht="15.2" customHeight="1">
      <c r="B115" s="25"/>
      <c r="C115" s="22" t="s">
        <v>22</v>
      </c>
      <c r="F115" s="20" t="str">
        <f>E15</f>
        <v>Gymnázium VK</v>
      </c>
      <c r="I115" s="22" t="s">
        <v>28</v>
      </c>
      <c r="J115" s="23" t="str">
        <f>E21</f>
        <v>Ing. Štefan ADAM</v>
      </c>
      <c r="M115" s="25"/>
    </row>
    <row r="116" spans="2:65" s="1" customFormat="1" ht="15.2" customHeight="1">
      <c r="B116" s="25"/>
      <c r="C116" s="22" t="s">
        <v>26</v>
      </c>
      <c r="F116" s="20" t="str">
        <f>IF(E18="","",E18)</f>
        <v xml:space="preserve"> </v>
      </c>
      <c r="I116" s="22" t="s">
        <v>30</v>
      </c>
      <c r="J116" s="23" t="str">
        <f>E24</f>
        <v>AM design sro</v>
      </c>
      <c r="M116" s="25"/>
    </row>
    <row r="117" spans="2:65" s="1" customFormat="1" ht="10.35" customHeight="1">
      <c r="B117" s="25"/>
      <c r="M117" s="25"/>
    </row>
    <row r="118" spans="2:65" s="10" customFormat="1" ht="29.25" customHeight="1">
      <c r="B118" s="112"/>
      <c r="C118" s="113" t="s">
        <v>125</v>
      </c>
      <c r="D118" s="114" t="s">
        <v>58</v>
      </c>
      <c r="E118" s="114" t="s">
        <v>54</v>
      </c>
      <c r="F118" s="114" t="s">
        <v>55</v>
      </c>
      <c r="G118" s="114" t="s">
        <v>126</v>
      </c>
      <c r="H118" s="114" t="s">
        <v>127</v>
      </c>
      <c r="I118" s="114" t="s">
        <v>128</v>
      </c>
      <c r="J118" s="114" t="s">
        <v>129</v>
      </c>
      <c r="K118" s="115" t="s">
        <v>104</v>
      </c>
      <c r="L118" s="116" t="s">
        <v>130</v>
      </c>
      <c r="M118" s="112"/>
      <c r="N118" s="54" t="s">
        <v>1</v>
      </c>
      <c r="O118" s="55" t="s">
        <v>37</v>
      </c>
      <c r="P118" s="55" t="s">
        <v>131</v>
      </c>
      <c r="Q118" s="55" t="s">
        <v>132</v>
      </c>
      <c r="R118" s="55" t="s">
        <v>133</v>
      </c>
      <c r="S118" s="55" t="s">
        <v>134</v>
      </c>
      <c r="T118" s="55" t="s">
        <v>135</v>
      </c>
      <c r="U118" s="55" t="s">
        <v>136</v>
      </c>
      <c r="V118" s="55" t="s">
        <v>137</v>
      </c>
      <c r="W118" s="55" t="s">
        <v>138</v>
      </c>
      <c r="X118" s="56" t="s">
        <v>139</v>
      </c>
    </row>
    <row r="119" spans="2:65" s="1" customFormat="1" ht="22.9" customHeight="1">
      <c r="B119" s="25"/>
      <c r="C119" s="59" t="s">
        <v>105</v>
      </c>
      <c r="K119" s="117">
        <f>BK119</f>
        <v>0</v>
      </c>
      <c r="M119" s="25"/>
      <c r="N119" s="57"/>
      <c r="O119" s="49"/>
      <c r="P119" s="49"/>
      <c r="Q119" s="118">
        <f>Q120+Q153</f>
        <v>0</v>
      </c>
      <c r="R119" s="118">
        <f>R120+R153</f>
        <v>0</v>
      </c>
      <c r="S119" s="49"/>
      <c r="T119" s="119">
        <f>T120+T153</f>
        <v>0</v>
      </c>
      <c r="U119" s="49"/>
      <c r="V119" s="119">
        <f>V120+V153</f>
        <v>0</v>
      </c>
      <c r="W119" s="49"/>
      <c r="X119" s="120">
        <f>X120+X153</f>
        <v>0</v>
      </c>
      <c r="AT119" s="13" t="s">
        <v>74</v>
      </c>
      <c r="AU119" s="13" t="s">
        <v>106</v>
      </c>
      <c r="BK119" s="121">
        <f>BK120+BK153</f>
        <v>0</v>
      </c>
    </row>
    <row r="120" spans="2:65" s="11" customFormat="1" ht="25.9" customHeight="1">
      <c r="B120" s="122"/>
      <c r="D120" s="123" t="s">
        <v>74</v>
      </c>
      <c r="E120" s="124" t="s">
        <v>1129</v>
      </c>
      <c r="F120" s="124" t="s">
        <v>1130</v>
      </c>
      <c r="K120" s="125">
        <f>BK120</f>
        <v>0</v>
      </c>
      <c r="M120" s="122"/>
      <c r="N120" s="126"/>
      <c r="Q120" s="127">
        <f>SUM(Q121:Q152)</f>
        <v>0</v>
      </c>
      <c r="R120" s="127">
        <f>SUM(R121:R152)</f>
        <v>0</v>
      </c>
      <c r="T120" s="128">
        <f>SUM(T121:T152)</f>
        <v>0</v>
      </c>
      <c r="V120" s="128">
        <f>SUM(V121:V152)</f>
        <v>0</v>
      </c>
      <c r="X120" s="129">
        <f>SUM(X121:X152)</f>
        <v>0</v>
      </c>
      <c r="AR120" s="123" t="s">
        <v>83</v>
      </c>
      <c r="AT120" s="130" t="s">
        <v>74</v>
      </c>
      <c r="AU120" s="130" t="s">
        <v>75</v>
      </c>
      <c r="AY120" s="123" t="s">
        <v>142</v>
      </c>
      <c r="BK120" s="131">
        <f>SUM(BK121:BK152)</f>
        <v>0</v>
      </c>
    </row>
    <row r="121" spans="2:65" s="1" customFormat="1" ht="16.5" customHeight="1">
      <c r="B121" s="134"/>
      <c r="C121" s="152" t="s">
        <v>83</v>
      </c>
      <c r="D121" s="152" t="s">
        <v>172</v>
      </c>
      <c r="E121" s="153" t="s">
        <v>83</v>
      </c>
      <c r="F121" s="154" t="s">
        <v>1131</v>
      </c>
      <c r="G121" s="155" t="s">
        <v>1</v>
      </c>
      <c r="H121" s="156">
        <v>2</v>
      </c>
      <c r="I121" s="157">
        <v>0</v>
      </c>
      <c r="J121" s="158"/>
      <c r="K121" s="157">
        <f t="shared" ref="K121:K152" si="0">ROUND(P121*H121,2)</f>
        <v>0</v>
      </c>
      <c r="L121" s="158"/>
      <c r="M121" s="159"/>
      <c r="N121" s="160" t="s">
        <v>1</v>
      </c>
      <c r="O121" s="143" t="s">
        <v>39</v>
      </c>
      <c r="P121" s="144">
        <f t="shared" ref="P121:P152" si="1">I121+J121</f>
        <v>0</v>
      </c>
      <c r="Q121" s="144">
        <f t="shared" ref="Q121:Q152" si="2">ROUND(I121*H121,2)</f>
        <v>0</v>
      </c>
      <c r="R121" s="144">
        <f t="shared" ref="R121:R152" si="3">ROUND(J121*H121,2)</f>
        <v>0</v>
      </c>
      <c r="S121" s="145">
        <v>0</v>
      </c>
      <c r="T121" s="145">
        <f t="shared" ref="T121:T152" si="4">S121*H121</f>
        <v>0</v>
      </c>
      <c r="U121" s="145">
        <v>0</v>
      </c>
      <c r="V121" s="145">
        <f t="shared" ref="V121:V152" si="5">U121*H121</f>
        <v>0</v>
      </c>
      <c r="W121" s="145">
        <v>0</v>
      </c>
      <c r="X121" s="146">
        <f t="shared" ref="X121:X152" si="6">W121*H121</f>
        <v>0</v>
      </c>
      <c r="AR121" s="147" t="s">
        <v>176</v>
      </c>
      <c r="AT121" s="147" t="s">
        <v>172</v>
      </c>
      <c r="AU121" s="147" t="s">
        <v>83</v>
      </c>
      <c r="AY121" s="13" t="s">
        <v>142</v>
      </c>
      <c r="BE121" s="148">
        <f t="shared" ref="BE121:BE152" si="7">IF(O121="základná",K121,0)</f>
        <v>0</v>
      </c>
      <c r="BF121" s="148">
        <f t="shared" ref="BF121:BF152" si="8">IF(O121="znížená",K121,0)</f>
        <v>0</v>
      </c>
      <c r="BG121" s="148">
        <f t="shared" ref="BG121:BG152" si="9">IF(O121="zákl. prenesená",K121,0)</f>
        <v>0</v>
      </c>
      <c r="BH121" s="148">
        <f t="shared" ref="BH121:BH152" si="10">IF(O121="zníž. prenesená",K121,0)</f>
        <v>0</v>
      </c>
      <c r="BI121" s="148">
        <f t="shared" ref="BI121:BI152" si="11">IF(O121="nulová",K121,0)</f>
        <v>0</v>
      </c>
      <c r="BJ121" s="13" t="s">
        <v>149</v>
      </c>
      <c r="BK121" s="148">
        <f t="shared" ref="BK121:BK152" si="12">ROUND(P121*H121,2)</f>
        <v>0</v>
      </c>
      <c r="BL121" s="13" t="s">
        <v>148</v>
      </c>
      <c r="BM121" s="147" t="s">
        <v>1132</v>
      </c>
    </row>
    <row r="122" spans="2:65" s="1" customFormat="1" ht="16.5" customHeight="1">
      <c r="B122" s="134"/>
      <c r="C122" s="152" t="s">
        <v>149</v>
      </c>
      <c r="D122" s="152" t="s">
        <v>172</v>
      </c>
      <c r="E122" s="153" t="s">
        <v>149</v>
      </c>
      <c r="F122" s="154" t="s">
        <v>1133</v>
      </c>
      <c r="G122" s="155" t="s">
        <v>1</v>
      </c>
      <c r="H122" s="156">
        <v>1</v>
      </c>
      <c r="I122" s="157">
        <v>0</v>
      </c>
      <c r="J122" s="158"/>
      <c r="K122" s="157">
        <f t="shared" si="0"/>
        <v>0</v>
      </c>
      <c r="L122" s="158"/>
      <c r="M122" s="159"/>
      <c r="N122" s="160" t="s">
        <v>1</v>
      </c>
      <c r="O122" s="143" t="s">
        <v>39</v>
      </c>
      <c r="P122" s="144">
        <f t="shared" si="1"/>
        <v>0</v>
      </c>
      <c r="Q122" s="144">
        <f t="shared" si="2"/>
        <v>0</v>
      </c>
      <c r="R122" s="144">
        <f t="shared" si="3"/>
        <v>0</v>
      </c>
      <c r="S122" s="145">
        <v>0</v>
      </c>
      <c r="T122" s="145">
        <f t="shared" si="4"/>
        <v>0</v>
      </c>
      <c r="U122" s="145">
        <v>0</v>
      </c>
      <c r="V122" s="145">
        <f t="shared" si="5"/>
        <v>0</v>
      </c>
      <c r="W122" s="145">
        <v>0</v>
      </c>
      <c r="X122" s="146">
        <f t="shared" si="6"/>
        <v>0</v>
      </c>
      <c r="AR122" s="147" t="s">
        <v>176</v>
      </c>
      <c r="AT122" s="147" t="s">
        <v>172</v>
      </c>
      <c r="AU122" s="147" t="s">
        <v>83</v>
      </c>
      <c r="AY122" s="13" t="s">
        <v>142</v>
      </c>
      <c r="BE122" s="148">
        <f t="shared" si="7"/>
        <v>0</v>
      </c>
      <c r="BF122" s="148">
        <f t="shared" si="8"/>
        <v>0</v>
      </c>
      <c r="BG122" s="148">
        <f t="shared" si="9"/>
        <v>0</v>
      </c>
      <c r="BH122" s="148">
        <f t="shared" si="10"/>
        <v>0</v>
      </c>
      <c r="BI122" s="148">
        <f t="shared" si="11"/>
        <v>0</v>
      </c>
      <c r="BJ122" s="13" t="s">
        <v>149</v>
      </c>
      <c r="BK122" s="148">
        <f t="shared" si="12"/>
        <v>0</v>
      </c>
      <c r="BL122" s="13" t="s">
        <v>148</v>
      </c>
      <c r="BM122" s="147" t="s">
        <v>1134</v>
      </c>
    </row>
    <row r="123" spans="2:65" s="1" customFormat="1" ht="16.5" customHeight="1">
      <c r="B123" s="134"/>
      <c r="C123" s="152" t="s">
        <v>158</v>
      </c>
      <c r="D123" s="152" t="s">
        <v>172</v>
      </c>
      <c r="E123" s="153" t="s">
        <v>158</v>
      </c>
      <c r="F123" s="154" t="s">
        <v>1135</v>
      </c>
      <c r="G123" s="155" t="s">
        <v>1</v>
      </c>
      <c r="H123" s="156">
        <v>4</v>
      </c>
      <c r="I123" s="157">
        <v>0</v>
      </c>
      <c r="J123" s="158"/>
      <c r="K123" s="157">
        <f t="shared" si="0"/>
        <v>0</v>
      </c>
      <c r="L123" s="158"/>
      <c r="M123" s="159"/>
      <c r="N123" s="160" t="s">
        <v>1</v>
      </c>
      <c r="O123" s="143" t="s">
        <v>39</v>
      </c>
      <c r="P123" s="144">
        <f t="shared" si="1"/>
        <v>0</v>
      </c>
      <c r="Q123" s="144">
        <f t="shared" si="2"/>
        <v>0</v>
      </c>
      <c r="R123" s="144">
        <f t="shared" si="3"/>
        <v>0</v>
      </c>
      <c r="S123" s="145">
        <v>0</v>
      </c>
      <c r="T123" s="145">
        <f t="shared" si="4"/>
        <v>0</v>
      </c>
      <c r="U123" s="145">
        <v>0</v>
      </c>
      <c r="V123" s="145">
        <f t="shared" si="5"/>
        <v>0</v>
      </c>
      <c r="W123" s="145">
        <v>0</v>
      </c>
      <c r="X123" s="146">
        <f t="shared" si="6"/>
        <v>0</v>
      </c>
      <c r="AR123" s="147" t="s">
        <v>176</v>
      </c>
      <c r="AT123" s="147" t="s">
        <v>172</v>
      </c>
      <c r="AU123" s="147" t="s">
        <v>83</v>
      </c>
      <c r="AY123" s="13" t="s">
        <v>142</v>
      </c>
      <c r="BE123" s="148">
        <f t="shared" si="7"/>
        <v>0</v>
      </c>
      <c r="BF123" s="148">
        <f t="shared" si="8"/>
        <v>0</v>
      </c>
      <c r="BG123" s="148">
        <f t="shared" si="9"/>
        <v>0</v>
      </c>
      <c r="BH123" s="148">
        <f t="shared" si="10"/>
        <v>0</v>
      </c>
      <c r="BI123" s="148">
        <f t="shared" si="11"/>
        <v>0</v>
      </c>
      <c r="BJ123" s="13" t="s">
        <v>149</v>
      </c>
      <c r="BK123" s="148">
        <f t="shared" si="12"/>
        <v>0</v>
      </c>
      <c r="BL123" s="13" t="s">
        <v>148</v>
      </c>
      <c r="BM123" s="147" t="s">
        <v>1136</v>
      </c>
    </row>
    <row r="124" spans="2:65" s="1" customFormat="1" ht="16.5" customHeight="1">
      <c r="B124" s="134"/>
      <c r="C124" s="152" t="s">
        <v>148</v>
      </c>
      <c r="D124" s="152" t="s">
        <v>172</v>
      </c>
      <c r="E124" s="153" t="s">
        <v>148</v>
      </c>
      <c r="F124" s="154" t="s">
        <v>1137</v>
      </c>
      <c r="G124" s="155" t="s">
        <v>1</v>
      </c>
      <c r="H124" s="156">
        <v>1</v>
      </c>
      <c r="I124" s="157">
        <v>0</v>
      </c>
      <c r="J124" s="158"/>
      <c r="K124" s="157">
        <f t="shared" si="0"/>
        <v>0</v>
      </c>
      <c r="L124" s="158"/>
      <c r="M124" s="159"/>
      <c r="N124" s="160" t="s">
        <v>1</v>
      </c>
      <c r="O124" s="143" t="s">
        <v>39</v>
      </c>
      <c r="P124" s="144">
        <f t="shared" si="1"/>
        <v>0</v>
      </c>
      <c r="Q124" s="144">
        <f t="shared" si="2"/>
        <v>0</v>
      </c>
      <c r="R124" s="144">
        <f t="shared" si="3"/>
        <v>0</v>
      </c>
      <c r="S124" s="145">
        <v>0</v>
      </c>
      <c r="T124" s="145">
        <f t="shared" si="4"/>
        <v>0</v>
      </c>
      <c r="U124" s="145">
        <v>0</v>
      </c>
      <c r="V124" s="145">
        <f t="shared" si="5"/>
        <v>0</v>
      </c>
      <c r="W124" s="145">
        <v>0</v>
      </c>
      <c r="X124" s="146">
        <f t="shared" si="6"/>
        <v>0</v>
      </c>
      <c r="AR124" s="147" t="s">
        <v>176</v>
      </c>
      <c r="AT124" s="147" t="s">
        <v>172</v>
      </c>
      <c r="AU124" s="147" t="s">
        <v>83</v>
      </c>
      <c r="AY124" s="13" t="s">
        <v>142</v>
      </c>
      <c r="BE124" s="148">
        <f t="shared" si="7"/>
        <v>0</v>
      </c>
      <c r="BF124" s="148">
        <f t="shared" si="8"/>
        <v>0</v>
      </c>
      <c r="BG124" s="148">
        <f t="shared" si="9"/>
        <v>0</v>
      </c>
      <c r="BH124" s="148">
        <f t="shared" si="10"/>
        <v>0</v>
      </c>
      <c r="BI124" s="148">
        <f t="shared" si="11"/>
        <v>0</v>
      </c>
      <c r="BJ124" s="13" t="s">
        <v>149</v>
      </c>
      <c r="BK124" s="148">
        <f t="shared" si="12"/>
        <v>0</v>
      </c>
      <c r="BL124" s="13" t="s">
        <v>148</v>
      </c>
      <c r="BM124" s="147" t="s">
        <v>1138</v>
      </c>
    </row>
    <row r="125" spans="2:65" s="1" customFormat="1" ht="16.5" customHeight="1">
      <c r="B125" s="134"/>
      <c r="C125" s="152" t="s">
        <v>166</v>
      </c>
      <c r="D125" s="152" t="s">
        <v>172</v>
      </c>
      <c r="E125" s="153" t="s">
        <v>166</v>
      </c>
      <c r="F125" s="154" t="s">
        <v>1139</v>
      </c>
      <c r="G125" s="155" t="s">
        <v>1</v>
      </c>
      <c r="H125" s="156">
        <v>1</v>
      </c>
      <c r="I125" s="157">
        <v>0</v>
      </c>
      <c r="J125" s="158"/>
      <c r="K125" s="157">
        <f t="shared" si="0"/>
        <v>0</v>
      </c>
      <c r="L125" s="158"/>
      <c r="M125" s="159"/>
      <c r="N125" s="160" t="s">
        <v>1</v>
      </c>
      <c r="O125" s="143" t="s">
        <v>39</v>
      </c>
      <c r="P125" s="144">
        <f t="shared" si="1"/>
        <v>0</v>
      </c>
      <c r="Q125" s="144">
        <f t="shared" si="2"/>
        <v>0</v>
      </c>
      <c r="R125" s="144">
        <f t="shared" si="3"/>
        <v>0</v>
      </c>
      <c r="S125" s="145">
        <v>0</v>
      </c>
      <c r="T125" s="145">
        <f t="shared" si="4"/>
        <v>0</v>
      </c>
      <c r="U125" s="145">
        <v>0</v>
      </c>
      <c r="V125" s="145">
        <f t="shared" si="5"/>
        <v>0</v>
      </c>
      <c r="W125" s="145">
        <v>0</v>
      </c>
      <c r="X125" s="146">
        <f t="shared" si="6"/>
        <v>0</v>
      </c>
      <c r="AR125" s="147" t="s">
        <v>176</v>
      </c>
      <c r="AT125" s="147" t="s">
        <v>172</v>
      </c>
      <c r="AU125" s="147" t="s">
        <v>83</v>
      </c>
      <c r="AY125" s="13" t="s">
        <v>142</v>
      </c>
      <c r="BE125" s="148">
        <f t="shared" si="7"/>
        <v>0</v>
      </c>
      <c r="BF125" s="148">
        <f t="shared" si="8"/>
        <v>0</v>
      </c>
      <c r="BG125" s="148">
        <f t="shared" si="9"/>
        <v>0</v>
      </c>
      <c r="BH125" s="148">
        <f t="shared" si="10"/>
        <v>0</v>
      </c>
      <c r="BI125" s="148">
        <f t="shared" si="11"/>
        <v>0</v>
      </c>
      <c r="BJ125" s="13" t="s">
        <v>149</v>
      </c>
      <c r="BK125" s="148">
        <f t="shared" si="12"/>
        <v>0</v>
      </c>
      <c r="BL125" s="13" t="s">
        <v>148</v>
      </c>
      <c r="BM125" s="147" t="s">
        <v>1140</v>
      </c>
    </row>
    <row r="126" spans="2:65" s="1" customFormat="1" ht="16.5" customHeight="1">
      <c r="B126" s="134"/>
      <c r="C126" s="152" t="s">
        <v>171</v>
      </c>
      <c r="D126" s="152" t="s">
        <v>172</v>
      </c>
      <c r="E126" s="153" t="s">
        <v>171</v>
      </c>
      <c r="F126" s="154" t="s">
        <v>1141</v>
      </c>
      <c r="G126" s="155" t="s">
        <v>1</v>
      </c>
      <c r="H126" s="156">
        <v>1</v>
      </c>
      <c r="I126" s="157">
        <v>0</v>
      </c>
      <c r="J126" s="158"/>
      <c r="K126" s="157">
        <f t="shared" si="0"/>
        <v>0</v>
      </c>
      <c r="L126" s="158"/>
      <c r="M126" s="159"/>
      <c r="N126" s="160" t="s">
        <v>1</v>
      </c>
      <c r="O126" s="143" t="s">
        <v>39</v>
      </c>
      <c r="P126" s="144">
        <f t="shared" si="1"/>
        <v>0</v>
      </c>
      <c r="Q126" s="144">
        <f t="shared" si="2"/>
        <v>0</v>
      </c>
      <c r="R126" s="144">
        <f t="shared" si="3"/>
        <v>0</v>
      </c>
      <c r="S126" s="145">
        <v>0</v>
      </c>
      <c r="T126" s="145">
        <f t="shared" si="4"/>
        <v>0</v>
      </c>
      <c r="U126" s="145">
        <v>0</v>
      </c>
      <c r="V126" s="145">
        <f t="shared" si="5"/>
        <v>0</v>
      </c>
      <c r="W126" s="145">
        <v>0</v>
      </c>
      <c r="X126" s="146">
        <f t="shared" si="6"/>
        <v>0</v>
      </c>
      <c r="AR126" s="147" t="s">
        <v>176</v>
      </c>
      <c r="AT126" s="147" t="s">
        <v>172</v>
      </c>
      <c r="AU126" s="147" t="s">
        <v>83</v>
      </c>
      <c r="AY126" s="13" t="s">
        <v>142</v>
      </c>
      <c r="BE126" s="148">
        <f t="shared" si="7"/>
        <v>0</v>
      </c>
      <c r="BF126" s="148">
        <f t="shared" si="8"/>
        <v>0</v>
      </c>
      <c r="BG126" s="148">
        <f t="shared" si="9"/>
        <v>0</v>
      </c>
      <c r="BH126" s="148">
        <f t="shared" si="10"/>
        <v>0</v>
      </c>
      <c r="BI126" s="148">
        <f t="shared" si="11"/>
        <v>0</v>
      </c>
      <c r="BJ126" s="13" t="s">
        <v>149</v>
      </c>
      <c r="BK126" s="148">
        <f t="shared" si="12"/>
        <v>0</v>
      </c>
      <c r="BL126" s="13" t="s">
        <v>148</v>
      </c>
      <c r="BM126" s="147" t="s">
        <v>1142</v>
      </c>
    </row>
    <row r="127" spans="2:65" s="1" customFormat="1" ht="16.5" customHeight="1">
      <c r="B127" s="134"/>
      <c r="C127" s="152" t="s">
        <v>178</v>
      </c>
      <c r="D127" s="152" t="s">
        <v>172</v>
      </c>
      <c r="E127" s="153" t="s">
        <v>178</v>
      </c>
      <c r="F127" s="154" t="s">
        <v>1143</v>
      </c>
      <c r="G127" s="155" t="s">
        <v>1</v>
      </c>
      <c r="H127" s="156">
        <v>4</v>
      </c>
      <c r="I127" s="157">
        <v>0</v>
      </c>
      <c r="J127" s="158"/>
      <c r="K127" s="157">
        <f t="shared" si="0"/>
        <v>0</v>
      </c>
      <c r="L127" s="158"/>
      <c r="M127" s="159"/>
      <c r="N127" s="160" t="s">
        <v>1</v>
      </c>
      <c r="O127" s="143" t="s">
        <v>39</v>
      </c>
      <c r="P127" s="144">
        <f t="shared" si="1"/>
        <v>0</v>
      </c>
      <c r="Q127" s="144">
        <f t="shared" si="2"/>
        <v>0</v>
      </c>
      <c r="R127" s="144">
        <f t="shared" si="3"/>
        <v>0</v>
      </c>
      <c r="S127" s="145">
        <v>0</v>
      </c>
      <c r="T127" s="145">
        <f t="shared" si="4"/>
        <v>0</v>
      </c>
      <c r="U127" s="145">
        <v>0</v>
      </c>
      <c r="V127" s="145">
        <f t="shared" si="5"/>
        <v>0</v>
      </c>
      <c r="W127" s="145">
        <v>0</v>
      </c>
      <c r="X127" s="146">
        <f t="shared" si="6"/>
        <v>0</v>
      </c>
      <c r="AR127" s="147" t="s">
        <v>176</v>
      </c>
      <c r="AT127" s="147" t="s">
        <v>172</v>
      </c>
      <c r="AU127" s="147" t="s">
        <v>83</v>
      </c>
      <c r="AY127" s="13" t="s">
        <v>142</v>
      </c>
      <c r="BE127" s="148">
        <f t="shared" si="7"/>
        <v>0</v>
      </c>
      <c r="BF127" s="148">
        <f t="shared" si="8"/>
        <v>0</v>
      </c>
      <c r="BG127" s="148">
        <f t="shared" si="9"/>
        <v>0</v>
      </c>
      <c r="BH127" s="148">
        <f t="shared" si="10"/>
        <v>0</v>
      </c>
      <c r="BI127" s="148">
        <f t="shared" si="11"/>
        <v>0</v>
      </c>
      <c r="BJ127" s="13" t="s">
        <v>149</v>
      </c>
      <c r="BK127" s="148">
        <f t="shared" si="12"/>
        <v>0</v>
      </c>
      <c r="BL127" s="13" t="s">
        <v>148</v>
      </c>
      <c r="BM127" s="147" t="s">
        <v>1144</v>
      </c>
    </row>
    <row r="128" spans="2:65" s="1" customFormat="1" ht="16.5" customHeight="1">
      <c r="B128" s="134"/>
      <c r="C128" s="152" t="s">
        <v>176</v>
      </c>
      <c r="D128" s="152" t="s">
        <v>172</v>
      </c>
      <c r="E128" s="153" t="s">
        <v>176</v>
      </c>
      <c r="F128" s="154" t="s">
        <v>1145</v>
      </c>
      <c r="G128" s="155" t="s">
        <v>1</v>
      </c>
      <c r="H128" s="156">
        <v>2</v>
      </c>
      <c r="I128" s="157">
        <v>0</v>
      </c>
      <c r="J128" s="158"/>
      <c r="K128" s="157">
        <f t="shared" si="0"/>
        <v>0</v>
      </c>
      <c r="L128" s="158"/>
      <c r="M128" s="159"/>
      <c r="N128" s="160" t="s">
        <v>1</v>
      </c>
      <c r="O128" s="143" t="s">
        <v>39</v>
      </c>
      <c r="P128" s="144">
        <f t="shared" si="1"/>
        <v>0</v>
      </c>
      <c r="Q128" s="144">
        <f t="shared" si="2"/>
        <v>0</v>
      </c>
      <c r="R128" s="144">
        <f t="shared" si="3"/>
        <v>0</v>
      </c>
      <c r="S128" s="145">
        <v>0</v>
      </c>
      <c r="T128" s="145">
        <f t="shared" si="4"/>
        <v>0</v>
      </c>
      <c r="U128" s="145">
        <v>0</v>
      </c>
      <c r="V128" s="145">
        <f t="shared" si="5"/>
        <v>0</v>
      </c>
      <c r="W128" s="145">
        <v>0</v>
      </c>
      <c r="X128" s="146">
        <f t="shared" si="6"/>
        <v>0</v>
      </c>
      <c r="AR128" s="147" t="s">
        <v>176</v>
      </c>
      <c r="AT128" s="147" t="s">
        <v>172</v>
      </c>
      <c r="AU128" s="147" t="s">
        <v>83</v>
      </c>
      <c r="AY128" s="13" t="s">
        <v>142</v>
      </c>
      <c r="BE128" s="148">
        <f t="shared" si="7"/>
        <v>0</v>
      </c>
      <c r="BF128" s="148">
        <f t="shared" si="8"/>
        <v>0</v>
      </c>
      <c r="BG128" s="148">
        <f t="shared" si="9"/>
        <v>0</v>
      </c>
      <c r="BH128" s="148">
        <f t="shared" si="10"/>
        <v>0</v>
      </c>
      <c r="BI128" s="148">
        <f t="shared" si="11"/>
        <v>0</v>
      </c>
      <c r="BJ128" s="13" t="s">
        <v>149</v>
      </c>
      <c r="BK128" s="148">
        <f t="shared" si="12"/>
        <v>0</v>
      </c>
      <c r="BL128" s="13" t="s">
        <v>148</v>
      </c>
      <c r="BM128" s="147" t="s">
        <v>1146</v>
      </c>
    </row>
    <row r="129" spans="2:65" s="1" customFormat="1" ht="16.5" customHeight="1">
      <c r="B129" s="134"/>
      <c r="C129" s="152" t="s">
        <v>187</v>
      </c>
      <c r="D129" s="152" t="s">
        <v>172</v>
      </c>
      <c r="E129" s="153" t="s">
        <v>187</v>
      </c>
      <c r="F129" s="154" t="s">
        <v>1147</v>
      </c>
      <c r="G129" s="155" t="s">
        <v>1</v>
      </c>
      <c r="H129" s="156">
        <v>2</v>
      </c>
      <c r="I129" s="157">
        <v>0</v>
      </c>
      <c r="J129" s="158"/>
      <c r="K129" s="157">
        <f t="shared" si="0"/>
        <v>0</v>
      </c>
      <c r="L129" s="158"/>
      <c r="M129" s="159"/>
      <c r="N129" s="160" t="s">
        <v>1</v>
      </c>
      <c r="O129" s="143" t="s">
        <v>39</v>
      </c>
      <c r="P129" s="144">
        <f t="shared" si="1"/>
        <v>0</v>
      </c>
      <c r="Q129" s="144">
        <f t="shared" si="2"/>
        <v>0</v>
      </c>
      <c r="R129" s="144">
        <f t="shared" si="3"/>
        <v>0</v>
      </c>
      <c r="S129" s="145">
        <v>0</v>
      </c>
      <c r="T129" s="145">
        <f t="shared" si="4"/>
        <v>0</v>
      </c>
      <c r="U129" s="145">
        <v>0</v>
      </c>
      <c r="V129" s="145">
        <f t="shared" si="5"/>
        <v>0</v>
      </c>
      <c r="W129" s="145">
        <v>0</v>
      </c>
      <c r="X129" s="146">
        <f t="shared" si="6"/>
        <v>0</v>
      </c>
      <c r="AR129" s="147" t="s">
        <v>176</v>
      </c>
      <c r="AT129" s="147" t="s">
        <v>172</v>
      </c>
      <c r="AU129" s="147" t="s">
        <v>83</v>
      </c>
      <c r="AY129" s="13" t="s">
        <v>142</v>
      </c>
      <c r="BE129" s="148">
        <f t="shared" si="7"/>
        <v>0</v>
      </c>
      <c r="BF129" s="148">
        <f t="shared" si="8"/>
        <v>0</v>
      </c>
      <c r="BG129" s="148">
        <f t="shared" si="9"/>
        <v>0</v>
      </c>
      <c r="BH129" s="148">
        <f t="shared" si="10"/>
        <v>0</v>
      </c>
      <c r="BI129" s="148">
        <f t="shared" si="11"/>
        <v>0</v>
      </c>
      <c r="BJ129" s="13" t="s">
        <v>149</v>
      </c>
      <c r="BK129" s="148">
        <f t="shared" si="12"/>
        <v>0</v>
      </c>
      <c r="BL129" s="13" t="s">
        <v>148</v>
      </c>
      <c r="BM129" s="147" t="s">
        <v>1148</v>
      </c>
    </row>
    <row r="130" spans="2:65" s="1" customFormat="1" ht="16.5" customHeight="1">
      <c r="B130" s="134"/>
      <c r="C130" s="152" t="s">
        <v>193</v>
      </c>
      <c r="D130" s="152" t="s">
        <v>172</v>
      </c>
      <c r="E130" s="153" t="s">
        <v>193</v>
      </c>
      <c r="F130" s="154" t="s">
        <v>1149</v>
      </c>
      <c r="G130" s="155" t="s">
        <v>1</v>
      </c>
      <c r="H130" s="156">
        <v>1</v>
      </c>
      <c r="I130" s="157">
        <v>0</v>
      </c>
      <c r="J130" s="158"/>
      <c r="K130" s="157">
        <f t="shared" si="0"/>
        <v>0</v>
      </c>
      <c r="L130" s="158"/>
      <c r="M130" s="159"/>
      <c r="N130" s="160" t="s">
        <v>1</v>
      </c>
      <c r="O130" s="143" t="s">
        <v>39</v>
      </c>
      <c r="P130" s="144">
        <f t="shared" si="1"/>
        <v>0</v>
      </c>
      <c r="Q130" s="144">
        <f t="shared" si="2"/>
        <v>0</v>
      </c>
      <c r="R130" s="144">
        <f t="shared" si="3"/>
        <v>0</v>
      </c>
      <c r="S130" s="145">
        <v>0</v>
      </c>
      <c r="T130" s="145">
        <f t="shared" si="4"/>
        <v>0</v>
      </c>
      <c r="U130" s="145">
        <v>0</v>
      </c>
      <c r="V130" s="145">
        <f t="shared" si="5"/>
        <v>0</v>
      </c>
      <c r="W130" s="145">
        <v>0</v>
      </c>
      <c r="X130" s="146">
        <f t="shared" si="6"/>
        <v>0</v>
      </c>
      <c r="AR130" s="147" t="s">
        <v>176</v>
      </c>
      <c r="AT130" s="147" t="s">
        <v>172</v>
      </c>
      <c r="AU130" s="147" t="s">
        <v>83</v>
      </c>
      <c r="AY130" s="13" t="s">
        <v>142</v>
      </c>
      <c r="BE130" s="148">
        <f t="shared" si="7"/>
        <v>0</v>
      </c>
      <c r="BF130" s="148">
        <f t="shared" si="8"/>
        <v>0</v>
      </c>
      <c r="BG130" s="148">
        <f t="shared" si="9"/>
        <v>0</v>
      </c>
      <c r="BH130" s="148">
        <f t="shared" si="10"/>
        <v>0</v>
      </c>
      <c r="BI130" s="148">
        <f t="shared" si="11"/>
        <v>0</v>
      </c>
      <c r="BJ130" s="13" t="s">
        <v>149</v>
      </c>
      <c r="BK130" s="148">
        <f t="shared" si="12"/>
        <v>0</v>
      </c>
      <c r="BL130" s="13" t="s">
        <v>148</v>
      </c>
      <c r="BM130" s="147" t="s">
        <v>1150</v>
      </c>
    </row>
    <row r="131" spans="2:65" s="1" customFormat="1" ht="16.5" customHeight="1">
      <c r="B131" s="134"/>
      <c r="C131" s="152" t="s">
        <v>199</v>
      </c>
      <c r="D131" s="152" t="s">
        <v>172</v>
      </c>
      <c r="E131" s="153" t="s">
        <v>199</v>
      </c>
      <c r="F131" s="154" t="s">
        <v>1151</v>
      </c>
      <c r="G131" s="155" t="s">
        <v>1</v>
      </c>
      <c r="H131" s="156">
        <v>2</v>
      </c>
      <c r="I131" s="157">
        <v>0</v>
      </c>
      <c r="J131" s="158"/>
      <c r="K131" s="157">
        <f t="shared" si="0"/>
        <v>0</v>
      </c>
      <c r="L131" s="158"/>
      <c r="M131" s="159"/>
      <c r="N131" s="160" t="s">
        <v>1</v>
      </c>
      <c r="O131" s="143" t="s">
        <v>39</v>
      </c>
      <c r="P131" s="144">
        <f t="shared" si="1"/>
        <v>0</v>
      </c>
      <c r="Q131" s="144">
        <f t="shared" si="2"/>
        <v>0</v>
      </c>
      <c r="R131" s="144">
        <f t="shared" si="3"/>
        <v>0</v>
      </c>
      <c r="S131" s="145">
        <v>0</v>
      </c>
      <c r="T131" s="145">
        <f t="shared" si="4"/>
        <v>0</v>
      </c>
      <c r="U131" s="145">
        <v>0</v>
      </c>
      <c r="V131" s="145">
        <f t="shared" si="5"/>
        <v>0</v>
      </c>
      <c r="W131" s="145">
        <v>0</v>
      </c>
      <c r="X131" s="146">
        <f t="shared" si="6"/>
        <v>0</v>
      </c>
      <c r="AR131" s="147" t="s">
        <v>176</v>
      </c>
      <c r="AT131" s="147" t="s">
        <v>172</v>
      </c>
      <c r="AU131" s="147" t="s">
        <v>83</v>
      </c>
      <c r="AY131" s="13" t="s">
        <v>142</v>
      </c>
      <c r="BE131" s="148">
        <f t="shared" si="7"/>
        <v>0</v>
      </c>
      <c r="BF131" s="148">
        <f t="shared" si="8"/>
        <v>0</v>
      </c>
      <c r="BG131" s="148">
        <f t="shared" si="9"/>
        <v>0</v>
      </c>
      <c r="BH131" s="148">
        <f t="shared" si="10"/>
        <v>0</v>
      </c>
      <c r="BI131" s="148">
        <f t="shared" si="11"/>
        <v>0</v>
      </c>
      <c r="BJ131" s="13" t="s">
        <v>149</v>
      </c>
      <c r="BK131" s="148">
        <f t="shared" si="12"/>
        <v>0</v>
      </c>
      <c r="BL131" s="13" t="s">
        <v>148</v>
      </c>
      <c r="BM131" s="147" t="s">
        <v>1152</v>
      </c>
    </row>
    <row r="132" spans="2:65" s="1" customFormat="1" ht="16.5" customHeight="1">
      <c r="B132" s="134"/>
      <c r="C132" s="152" t="s">
        <v>203</v>
      </c>
      <c r="D132" s="152" t="s">
        <v>172</v>
      </c>
      <c r="E132" s="153" t="s">
        <v>203</v>
      </c>
      <c r="F132" s="154" t="s">
        <v>1153</v>
      </c>
      <c r="G132" s="155" t="s">
        <v>1</v>
      </c>
      <c r="H132" s="156">
        <v>2</v>
      </c>
      <c r="I132" s="157">
        <v>0</v>
      </c>
      <c r="J132" s="158"/>
      <c r="K132" s="157">
        <f t="shared" si="0"/>
        <v>0</v>
      </c>
      <c r="L132" s="158"/>
      <c r="M132" s="159"/>
      <c r="N132" s="160" t="s">
        <v>1</v>
      </c>
      <c r="O132" s="143" t="s">
        <v>39</v>
      </c>
      <c r="P132" s="144">
        <f t="shared" si="1"/>
        <v>0</v>
      </c>
      <c r="Q132" s="144">
        <f t="shared" si="2"/>
        <v>0</v>
      </c>
      <c r="R132" s="144">
        <f t="shared" si="3"/>
        <v>0</v>
      </c>
      <c r="S132" s="145">
        <v>0</v>
      </c>
      <c r="T132" s="145">
        <f t="shared" si="4"/>
        <v>0</v>
      </c>
      <c r="U132" s="145">
        <v>0</v>
      </c>
      <c r="V132" s="145">
        <f t="shared" si="5"/>
        <v>0</v>
      </c>
      <c r="W132" s="145">
        <v>0</v>
      </c>
      <c r="X132" s="146">
        <f t="shared" si="6"/>
        <v>0</v>
      </c>
      <c r="AR132" s="147" t="s">
        <v>176</v>
      </c>
      <c r="AT132" s="147" t="s">
        <v>172</v>
      </c>
      <c r="AU132" s="147" t="s">
        <v>83</v>
      </c>
      <c r="AY132" s="13" t="s">
        <v>142</v>
      </c>
      <c r="BE132" s="148">
        <f t="shared" si="7"/>
        <v>0</v>
      </c>
      <c r="BF132" s="148">
        <f t="shared" si="8"/>
        <v>0</v>
      </c>
      <c r="BG132" s="148">
        <f t="shared" si="9"/>
        <v>0</v>
      </c>
      <c r="BH132" s="148">
        <f t="shared" si="10"/>
        <v>0</v>
      </c>
      <c r="BI132" s="148">
        <f t="shared" si="11"/>
        <v>0</v>
      </c>
      <c r="BJ132" s="13" t="s">
        <v>149</v>
      </c>
      <c r="BK132" s="148">
        <f t="shared" si="12"/>
        <v>0</v>
      </c>
      <c r="BL132" s="13" t="s">
        <v>148</v>
      </c>
      <c r="BM132" s="147" t="s">
        <v>1154</v>
      </c>
    </row>
    <row r="133" spans="2:65" s="1" customFormat="1" ht="16.5" customHeight="1">
      <c r="B133" s="134"/>
      <c r="C133" s="152" t="s">
        <v>208</v>
      </c>
      <c r="D133" s="152" t="s">
        <v>172</v>
      </c>
      <c r="E133" s="153" t="s">
        <v>208</v>
      </c>
      <c r="F133" s="154" t="s">
        <v>1155</v>
      </c>
      <c r="G133" s="155" t="s">
        <v>1</v>
      </c>
      <c r="H133" s="156">
        <v>2</v>
      </c>
      <c r="I133" s="157">
        <v>0</v>
      </c>
      <c r="J133" s="158"/>
      <c r="K133" s="157">
        <f t="shared" si="0"/>
        <v>0</v>
      </c>
      <c r="L133" s="158"/>
      <c r="M133" s="159"/>
      <c r="N133" s="160" t="s">
        <v>1</v>
      </c>
      <c r="O133" s="143" t="s">
        <v>39</v>
      </c>
      <c r="P133" s="144">
        <f t="shared" si="1"/>
        <v>0</v>
      </c>
      <c r="Q133" s="144">
        <f t="shared" si="2"/>
        <v>0</v>
      </c>
      <c r="R133" s="144">
        <f t="shared" si="3"/>
        <v>0</v>
      </c>
      <c r="S133" s="145">
        <v>0</v>
      </c>
      <c r="T133" s="145">
        <f t="shared" si="4"/>
        <v>0</v>
      </c>
      <c r="U133" s="145">
        <v>0</v>
      </c>
      <c r="V133" s="145">
        <f t="shared" si="5"/>
        <v>0</v>
      </c>
      <c r="W133" s="145">
        <v>0</v>
      </c>
      <c r="X133" s="146">
        <f t="shared" si="6"/>
        <v>0</v>
      </c>
      <c r="AR133" s="147" t="s">
        <v>176</v>
      </c>
      <c r="AT133" s="147" t="s">
        <v>172</v>
      </c>
      <c r="AU133" s="147" t="s">
        <v>83</v>
      </c>
      <c r="AY133" s="13" t="s">
        <v>142</v>
      </c>
      <c r="BE133" s="148">
        <f t="shared" si="7"/>
        <v>0</v>
      </c>
      <c r="BF133" s="148">
        <f t="shared" si="8"/>
        <v>0</v>
      </c>
      <c r="BG133" s="148">
        <f t="shared" si="9"/>
        <v>0</v>
      </c>
      <c r="BH133" s="148">
        <f t="shared" si="10"/>
        <v>0</v>
      </c>
      <c r="BI133" s="148">
        <f t="shared" si="11"/>
        <v>0</v>
      </c>
      <c r="BJ133" s="13" t="s">
        <v>149</v>
      </c>
      <c r="BK133" s="148">
        <f t="shared" si="12"/>
        <v>0</v>
      </c>
      <c r="BL133" s="13" t="s">
        <v>148</v>
      </c>
      <c r="BM133" s="147" t="s">
        <v>1156</v>
      </c>
    </row>
    <row r="134" spans="2:65" s="1" customFormat="1" ht="16.5" customHeight="1">
      <c r="B134" s="134"/>
      <c r="C134" s="152" t="s">
        <v>212</v>
      </c>
      <c r="D134" s="152" t="s">
        <v>172</v>
      </c>
      <c r="E134" s="153" t="s">
        <v>212</v>
      </c>
      <c r="F134" s="154" t="s">
        <v>1139</v>
      </c>
      <c r="G134" s="155" t="s">
        <v>1</v>
      </c>
      <c r="H134" s="156">
        <v>1</v>
      </c>
      <c r="I134" s="157">
        <v>0</v>
      </c>
      <c r="J134" s="158"/>
      <c r="K134" s="157">
        <f t="shared" si="0"/>
        <v>0</v>
      </c>
      <c r="L134" s="158"/>
      <c r="M134" s="159"/>
      <c r="N134" s="160" t="s">
        <v>1</v>
      </c>
      <c r="O134" s="143" t="s">
        <v>39</v>
      </c>
      <c r="P134" s="144">
        <f t="shared" si="1"/>
        <v>0</v>
      </c>
      <c r="Q134" s="144">
        <f t="shared" si="2"/>
        <v>0</v>
      </c>
      <c r="R134" s="144">
        <f t="shared" si="3"/>
        <v>0</v>
      </c>
      <c r="S134" s="145">
        <v>0</v>
      </c>
      <c r="T134" s="145">
        <f t="shared" si="4"/>
        <v>0</v>
      </c>
      <c r="U134" s="145">
        <v>0</v>
      </c>
      <c r="V134" s="145">
        <f t="shared" si="5"/>
        <v>0</v>
      </c>
      <c r="W134" s="145">
        <v>0</v>
      </c>
      <c r="X134" s="146">
        <f t="shared" si="6"/>
        <v>0</v>
      </c>
      <c r="AR134" s="147" t="s">
        <v>176</v>
      </c>
      <c r="AT134" s="147" t="s">
        <v>172</v>
      </c>
      <c r="AU134" s="147" t="s">
        <v>83</v>
      </c>
      <c r="AY134" s="13" t="s">
        <v>142</v>
      </c>
      <c r="BE134" s="148">
        <f t="shared" si="7"/>
        <v>0</v>
      </c>
      <c r="BF134" s="148">
        <f t="shared" si="8"/>
        <v>0</v>
      </c>
      <c r="BG134" s="148">
        <f t="shared" si="9"/>
        <v>0</v>
      </c>
      <c r="BH134" s="148">
        <f t="shared" si="10"/>
        <v>0</v>
      </c>
      <c r="BI134" s="148">
        <f t="shared" si="11"/>
        <v>0</v>
      </c>
      <c r="BJ134" s="13" t="s">
        <v>149</v>
      </c>
      <c r="BK134" s="148">
        <f t="shared" si="12"/>
        <v>0</v>
      </c>
      <c r="BL134" s="13" t="s">
        <v>148</v>
      </c>
      <c r="BM134" s="147" t="s">
        <v>1157</v>
      </c>
    </row>
    <row r="135" spans="2:65" s="1" customFormat="1" ht="16.5" customHeight="1">
      <c r="B135" s="134"/>
      <c r="C135" s="152" t="s">
        <v>216</v>
      </c>
      <c r="D135" s="152" t="s">
        <v>172</v>
      </c>
      <c r="E135" s="153" t="s">
        <v>216</v>
      </c>
      <c r="F135" s="154" t="s">
        <v>1158</v>
      </c>
      <c r="G135" s="155" t="s">
        <v>1</v>
      </c>
      <c r="H135" s="156">
        <v>2</v>
      </c>
      <c r="I135" s="157">
        <v>0</v>
      </c>
      <c r="J135" s="158"/>
      <c r="K135" s="157">
        <f t="shared" si="0"/>
        <v>0</v>
      </c>
      <c r="L135" s="158"/>
      <c r="M135" s="159"/>
      <c r="N135" s="160" t="s">
        <v>1</v>
      </c>
      <c r="O135" s="143" t="s">
        <v>39</v>
      </c>
      <c r="P135" s="144">
        <f t="shared" si="1"/>
        <v>0</v>
      </c>
      <c r="Q135" s="144">
        <f t="shared" si="2"/>
        <v>0</v>
      </c>
      <c r="R135" s="144">
        <f t="shared" si="3"/>
        <v>0</v>
      </c>
      <c r="S135" s="145">
        <v>0</v>
      </c>
      <c r="T135" s="145">
        <f t="shared" si="4"/>
        <v>0</v>
      </c>
      <c r="U135" s="145">
        <v>0</v>
      </c>
      <c r="V135" s="145">
        <f t="shared" si="5"/>
        <v>0</v>
      </c>
      <c r="W135" s="145">
        <v>0</v>
      </c>
      <c r="X135" s="146">
        <f t="shared" si="6"/>
        <v>0</v>
      </c>
      <c r="AR135" s="147" t="s">
        <v>176</v>
      </c>
      <c r="AT135" s="147" t="s">
        <v>172</v>
      </c>
      <c r="AU135" s="147" t="s">
        <v>83</v>
      </c>
      <c r="AY135" s="13" t="s">
        <v>142</v>
      </c>
      <c r="BE135" s="148">
        <f t="shared" si="7"/>
        <v>0</v>
      </c>
      <c r="BF135" s="148">
        <f t="shared" si="8"/>
        <v>0</v>
      </c>
      <c r="BG135" s="148">
        <f t="shared" si="9"/>
        <v>0</v>
      </c>
      <c r="BH135" s="148">
        <f t="shared" si="10"/>
        <v>0</v>
      </c>
      <c r="BI135" s="148">
        <f t="shared" si="11"/>
        <v>0</v>
      </c>
      <c r="BJ135" s="13" t="s">
        <v>149</v>
      </c>
      <c r="BK135" s="148">
        <f t="shared" si="12"/>
        <v>0</v>
      </c>
      <c r="BL135" s="13" t="s">
        <v>148</v>
      </c>
      <c r="BM135" s="147" t="s">
        <v>1159</v>
      </c>
    </row>
    <row r="136" spans="2:65" s="1" customFormat="1" ht="16.5" customHeight="1">
      <c r="B136" s="134"/>
      <c r="C136" s="152" t="s">
        <v>221</v>
      </c>
      <c r="D136" s="152" t="s">
        <v>172</v>
      </c>
      <c r="E136" s="153" t="s">
        <v>221</v>
      </c>
      <c r="F136" s="154" t="s">
        <v>1160</v>
      </c>
      <c r="G136" s="155" t="s">
        <v>1</v>
      </c>
      <c r="H136" s="156">
        <v>1</v>
      </c>
      <c r="I136" s="157">
        <v>0</v>
      </c>
      <c r="J136" s="158"/>
      <c r="K136" s="157">
        <f t="shared" si="0"/>
        <v>0</v>
      </c>
      <c r="L136" s="158"/>
      <c r="M136" s="159"/>
      <c r="N136" s="160" t="s">
        <v>1</v>
      </c>
      <c r="O136" s="143" t="s">
        <v>39</v>
      </c>
      <c r="P136" s="144">
        <f t="shared" si="1"/>
        <v>0</v>
      </c>
      <c r="Q136" s="144">
        <f t="shared" si="2"/>
        <v>0</v>
      </c>
      <c r="R136" s="144">
        <f t="shared" si="3"/>
        <v>0</v>
      </c>
      <c r="S136" s="145">
        <v>0</v>
      </c>
      <c r="T136" s="145">
        <f t="shared" si="4"/>
        <v>0</v>
      </c>
      <c r="U136" s="145">
        <v>0</v>
      </c>
      <c r="V136" s="145">
        <f t="shared" si="5"/>
        <v>0</v>
      </c>
      <c r="W136" s="145">
        <v>0</v>
      </c>
      <c r="X136" s="146">
        <f t="shared" si="6"/>
        <v>0</v>
      </c>
      <c r="AR136" s="147" t="s">
        <v>176</v>
      </c>
      <c r="AT136" s="147" t="s">
        <v>172</v>
      </c>
      <c r="AU136" s="147" t="s">
        <v>83</v>
      </c>
      <c r="AY136" s="13" t="s">
        <v>142</v>
      </c>
      <c r="BE136" s="148">
        <f t="shared" si="7"/>
        <v>0</v>
      </c>
      <c r="BF136" s="148">
        <f t="shared" si="8"/>
        <v>0</v>
      </c>
      <c r="BG136" s="148">
        <f t="shared" si="9"/>
        <v>0</v>
      </c>
      <c r="BH136" s="148">
        <f t="shared" si="10"/>
        <v>0</v>
      </c>
      <c r="BI136" s="148">
        <f t="shared" si="11"/>
        <v>0</v>
      </c>
      <c r="BJ136" s="13" t="s">
        <v>149</v>
      </c>
      <c r="BK136" s="148">
        <f t="shared" si="12"/>
        <v>0</v>
      </c>
      <c r="BL136" s="13" t="s">
        <v>148</v>
      </c>
      <c r="BM136" s="147" t="s">
        <v>1161</v>
      </c>
    </row>
    <row r="137" spans="2:65" s="1" customFormat="1" ht="16.5" customHeight="1">
      <c r="B137" s="134"/>
      <c r="C137" s="152" t="s">
        <v>226</v>
      </c>
      <c r="D137" s="152" t="s">
        <v>172</v>
      </c>
      <c r="E137" s="153" t="s">
        <v>226</v>
      </c>
      <c r="F137" s="154" t="s">
        <v>1162</v>
      </c>
      <c r="G137" s="155" t="s">
        <v>1</v>
      </c>
      <c r="H137" s="156">
        <v>1</v>
      </c>
      <c r="I137" s="157">
        <v>0</v>
      </c>
      <c r="J137" s="158"/>
      <c r="K137" s="157">
        <f t="shared" si="0"/>
        <v>0</v>
      </c>
      <c r="L137" s="158"/>
      <c r="M137" s="159"/>
      <c r="N137" s="160" t="s">
        <v>1</v>
      </c>
      <c r="O137" s="143" t="s">
        <v>39</v>
      </c>
      <c r="P137" s="144">
        <f t="shared" si="1"/>
        <v>0</v>
      </c>
      <c r="Q137" s="144">
        <f t="shared" si="2"/>
        <v>0</v>
      </c>
      <c r="R137" s="144">
        <f t="shared" si="3"/>
        <v>0</v>
      </c>
      <c r="S137" s="145">
        <v>0</v>
      </c>
      <c r="T137" s="145">
        <f t="shared" si="4"/>
        <v>0</v>
      </c>
      <c r="U137" s="145">
        <v>0</v>
      </c>
      <c r="V137" s="145">
        <f t="shared" si="5"/>
        <v>0</v>
      </c>
      <c r="W137" s="145">
        <v>0</v>
      </c>
      <c r="X137" s="146">
        <f t="shared" si="6"/>
        <v>0</v>
      </c>
      <c r="AR137" s="147" t="s">
        <v>176</v>
      </c>
      <c r="AT137" s="147" t="s">
        <v>172</v>
      </c>
      <c r="AU137" s="147" t="s">
        <v>83</v>
      </c>
      <c r="AY137" s="13" t="s">
        <v>142</v>
      </c>
      <c r="BE137" s="148">
        <f t="shared" si="7"/>
        <v>0</v>
      </c>
      <c r="BF137" s="148">
        <f t="shared" si="8"/>
        <v>0</v>
      </c>
      <c r="BG137" s="148">
        <f t="shared" si="9"/>
        <v>0</v>
      </c>
      <c r="BH137" s="148">
        <f t="shared" si="10"/>
        <v>0</v>
      </c>
      <c r="BI137" s="148">
        <f t="shared" si="11"/>
        <v>0</v>
      </c>
      <c r="BJ137" s="13" t="s">
        <v>149</v>
      </c>
      <c r="BK137" s="148">
        <f t="shared" si="12"/>
        <v>0</v>
      </c>
      <c r="BL137" s="13" t="s">
        <v>148</v>
      </c>
      <c r="BM137" s="147" t="s">
        <v>1163</v>
      </c>
    </row>
    <row r="138" spans="2:65" s="1" customFormat="1" ht="16.5" customHeight="1">
      <c r="B138" s="134"/>
      <c r="C138" s="152" t="s">
        <v>231</v>
      </c>
      <c r="D138" s="152" t="s">
        <v>172</v>
      </c>
      <c r="E138" s="153" t="s">
        <v>231</v>
      </c>
      <c r="F138" s="154" t="s">
        <v>1164</v>
      </c>
      <c r="G138" s="155" t="s">
        <v>1</v>
      </c>
      <c r="H138" s="156">
        <v>1</v>
      </c>
      <c r="I138" s="157">
        <v>0</v>
      </c>
      <c r="J138" s="158"/>
      <c r="K138" s="157">
        <f t="shared" si="0"/>
        <v>0</v>
      </c>
      <c r="L138" s="158"/>
      <c r="M138" s="159"/>
      <c r="N138" s="160" t="s">
        <v>1</v>
      </c>
      <c r="O138" s="143" t="s">
        <v>39</v>
      </c>
      <c r="P138" s="144">
        <f t="shared" si="1"/>
        <v>0</v>
      </c>
      <c r="Q138" s="144">
        <f t="shared" si="2"/>
        <v>0</v>
      </c>
      <c r="R138" s="144">
        <f t="shared" si="3"/>
        <v>0</v>
      </c>
      <c r="S138" s="145">
        <v>0</v>
      </c>
      <c r="T138" s="145">
        <f t="shared" si="4"/>
        <v>0</v>
      </c>
      <c r="U138" s="145">
        <v>0</v>
      </c>
      <c r="V138" s="145">
        <f t="shared" si="5"/>
        <v>0</v>
      </c>
      <c r="W138" s="145">
        <v>0</v>
      </c>
      <c r="X138" s="146">
        <f t="shared" si="6"/>
        <v>0</v>
      </c>
      <c r="AR138" s="147" t="s">
        <v>176</v>
      </c>
      <c r="AT138" s="147" t="s">
        <v>172</v>
      </c>
      <c r="AU138" s="147" t="s">
        <v>83</v>
      </c>
      <c r="AY138" s="13" t="s">
        <v>142</v>
      </c>
      <c r="BE138" s="148">
        <f t="shared" si="7"/>
        <v>0</v>
      </c>
      <c r="BF138" s="148">
        <f t="shared" si="8"/>
        <v>0</v>
      </c>
      <c r="BG138" s="148">
        <f t="shared" si="9"/>
        <v>0</v>
      </c>
      <c r="BH138" s="148">
        <f t="shared" si="10"/>
        <v>0</v>
      </c>
      <c r="BI138" s="148">
        <f t="shared" si="11"/>
        <v>0</v>
      </c>
      <c r="BJ138" s="13" t="s">
        <v>149</v>
      </c>
      <c r="BK138" s="148">
        <f t="shared" si="12"/>
        <v>0</v>
      </c>
      <c r="BL138" s="13" t="s">
        <v>148</v>
      </c>
      <c r="BM138" s="147" t="s">
        <v>1165</v>
      </c>
    </row>
    <row r="139" spans="2:65" s="1" customFormat="1" ht="16.5" customHeight="1">
      <c r="B139" s="134"/>
      <c r="C139" s="152" t="s">
        <v>236</v>
      </c>
      <c r="D139" s="152" t="s">
        <v>172</v>
      </c>
      <c r="E139" s="153" t="s">
        <v>236</v>
      </c>
      <c r="F139" s="154" t="s">
        <v>1166</v>
      </c>
      <c r="G139" s="155" t="s">
        <v>1</v>
      </c>
      <c r="H139" s="156">
        <v>2</v>
      </c>
      <c r="I139" s="157">
        <v>0</v>
      </c>
      <c r="J139" s="158"/>
      <c r="K139" s="157">
        <f t="shared" si="0"/>
        <v>0</v>
      </c>
      <c r="L139" s="158"/>
      <c r="M139" s="159"/>
      <c r="N139" s="160" t="s">
        <v>1</v>
      </c>
      <c r="O139" s="143" t="s">
        <v>39</v>
      </c>
      <c r="P139" s="144">
        <f t="shared" si="1"/>
        <v>0</v>
      </c>
      <c r="Q139" s="144">
        <f t="shared" si="2"/>
        <v>0</v>
      </c>
      <c r="R139" s="144">
        <f t="shared" si="3"/>
        <v>0</v>
      </c>
      <c r="S139" s="145">
        <v>0</v>
      </c>
      <c r="T139" s="145">
        <f t="shared" si="4"/>
        <v>0</v>
      </c>
      <c r="U139" s="145">
        <v>0</v>
      </c>
      <c r="V139" s="145">
        <f t="shared" si="5"/>
        <v>0</v>
      </c>
      <c r="W139" s="145">
        <v>0</v>
      </c>
      <c r="X139" s="146">
        <f t="shared" si="6"/>
        <v>0</v>
      </c>
      <c r="AR139" s="147" t="s">
        <v>176</v>
      </c>
      <c r="AT139" s="147" t="s">
        <v>172</v>
      </c>
      <c r="AU139" s="147" t="s">
        <v>83</v>
      </c>
      <c r="AY139" s="13" t="s">
        <v>142</v>
      </c>
      <c r="BE139" s="148">
        <f t="shared" si="7"/>
        <v>0</v>
      </c>
      <c r="BF139" s="148">
        <f t="shared" si="8"/>
        <v>0</v>
      </c>
      <c r="BG139" s="148">
        <f t="shared" si="9"/>
        <v>0</v>
      </c>
      <c r="BH139" s="148">
        <f t="shared" si="10"/>
        <v>0</v>
      </c>
      <c r="BI139" s="148">
        <f t="shared" si="11"/>
        <v>0</v>
      </c>
      <c r="BJ139" s="13" t="s">
        <v>149</v>
      </c>
      <c r="BK139" s="148">
        <f t="shared" si="12"/>
        <v>0</v>
      </c>
      <c r="BL139" s="13" t="s">
        <v>148</v>
      </c>
      <c r="BM139" s="147" t="s">
        <v>1167</v>
      </c>
    </row>
    <row r="140" spans="2:65" s="1" customFormat="1" ht="16.5" customHeight="1">
      <c r="B140" s="134"/>
      <c r="C140" s="152" t="s">
        <v>240</v>
      </c>
      <c r="D140" s="152" t="s">
        <v>172</v>
      </c>
      <c r="E140" s="153" t="s">
        <v>240</v>
      </c>
      <c r="F140" s="154" t="s">
        <v>1168</v>
      </c>
      <c r="G140" s="155" t="s">
        <v>1</v>
      </c>
      <c r="H140" s="156">
        <v>2</v>
      </c>
      <c r="I140" s="157">
        <v>0</v>
      </c>
      <c r="J140" s="158"/>
      <c r="K140" s="157">
        <f t="shared" si="0"/>
        <v>0</v>
      </c>
      <c r="L140" s="158"/>
      <c r="M140" s="159"/>
      <c r="N140" s="160" t="s">
        <v>1</v>
      </c>
      <c r="O140" s="143" t="s">
        <v>39</v>
      </c>
      <c r="P140" s="144">
        <f t="shared" si="1"/>
        <v>0</v>
      </c>
      <c r="Q140" s="144">
        <f t="shared" si="2"/>
        <v>0</v>
      </c>
      <c r="R140" s="144">
        <f t="shared" si="3"/>
        <v>0</v>
      </c>
      <c r="S140" s="145">
        <v>0</v>
      </c>
      <c r="T140" s="145">
        <f t="shared" si="4"/>
        <v>0</v>
      </c>
      <c r="U140" s="145">
        <v>0</v>
      </c>
      <c r="V140" s="145">
        <f t="shared" si="5"/>
        <v>0</v>
      </c>
      <c r="W140" s="145">
        <v>0</v>
      </c>
      <c r="X140" s="146">
        <f t="shared" si="6"/>
        <v>0</v>
      </c>
      <c r="AR140" s="147" t="s">
        <v>176</v>
      </c>
      <c r="AT140" s="147" t="s">
        <v>172</v>
      </c>
      <c r="AU140" s="147" t="s">
        <v>83</v>
      </c>
      <c r="AY140" s="13" t="s">
        <v>142</v>
      </c>
      <c r="BE140" s="148">
        <f t="shared" si="7"/>
        <v>0</v>
      </c>
      <c r="BF140" s="148">
        <f t="shared" si="8"/>
        <v>0</v>
      </c>
      <c r="BG140" s="148">
        <f t="shared" si="9"/>
        <v>0</v>
      </c>
      <c r="BH140" s="148">
        <f t="shared" si="10"/>
        <v>0</v>
      </c>
      <c r="BI140" s="148">
        <f t="shared" si="11"/>
        <v>0</v>
      </c>
      <c r="BJ140" s="13" t="s">
        <v>149</v>
      </c>
      <c r="BK140" s="148">
        <f t="shared" si="12"/>
        <v>0</v>
      </c>
      <c r="BL140" s="13" t="s">
        <v>148</v>
      </c>
      <c r="BM140" s="147" t="s">
        <v>1169</v>
      </c>
    </row>
    <row r="141" spans="2:65" s="1" customFormat="1" ht="21.75" customHeight="1">
      <c r="B141" s="134"/>
      <c r="C141" s="152" t="s">
        <v>244</v>
      </c>
      <c r="D141" s="152" t="s">
        <v>172</v>
      </c>
      <c r="E141" s="153" t="s">
        <v>244</v>
      </c>
      <c r="F141" s="154" t="s">
        <v>1170</v>
      </c>
      <c r="G141" s="155" t="s">
        <v>1</v>
      </c>
      <c r="H141" s="156">
        <v>2</v>
      </c>
      <c r="I141" s="157">
        <v>0</v>
      </c>
      <c r="J141" s="158"/>
      <c r="K141" s="157">
        <f t="shared" si="0"/>
        <v>0</v>
      </c>
      <c r="L141" s="158"/>
      <c r="M141" s="159"/>
      <c r="N141" s="160" t="s">
        <v>1</v>
      </c>
      <c r="O141" s="143" t="s">
        <v>39</v>
      </c>
      <c r="P141" s="144">
        <f t="shared" si="1"/>
        <v>0</v>
      </c>
      <c r="Q141" s="144">
        <f t="shared" si="2"/>
        <v>0</v>
      </c>
      <c r="R141" s="144">
        <f t="shared" si="3"/>
        <v>0</v>
      </c>
      <c r="S141" s="145">
        <v>0</v>
      </c>
      <c r="T141" s="145">
        <f t="shared" si="4"/>
        <v>0</v>
      </c>
      <c r="U141" s="145">
        <v>0</v>
      </c>
      <c r="V141" s="145">
        <f t="shared" si="5"/>
        <v>0</v>
      </c>
      <c r="W141" s="145">
        <v>0</v>
      </c>
      <c r="X141" s="146">
        <f t="shared" si="6"/>
        <v>0</v>
      </c>
      <c r="AR141" s="147" t="s">
        <v>176</v>
      </c>
      <c r="AT141" s="147" t="s">
        <v>172</v>
      </c>
      <c r="AU141" s="147" t="s">
        <v>83</v>
      </c>
      <c r="AY141" s="13" t="s">
        <v>142</v>
      </c>
      <c r="BE141" s="148">
        <f t="shared" si="7"/>
        <v>0</v>
      </c>
      <c r="BF141" s="148">
        <f t="shared" si="8"/>
        <v>0</v>
      </c>
      <c r="BG141" s="148">
        <f t="shared" si="9"/>
        <v>0</v>
      </c>
      <c r="BH141" s="148">
        <f t="shared" si="10"/>
        <v>0</v>
      </c>
      <c r="BI141" s="148">
        <f t="shared" si="11"/>
        <v>0</v>
      </c>
      <c r="BJ141" s="13" t="s">
        <v>149</v>
      </c>
      <c r="BK141" s="148">
        <f t="shared" si="12"/>
        <v>0</v>
      </c>
      <c r="BL141" s="13" t="s">
        <v>148</v>
      </c>
      <c r="BM141" s="147" t="s">
        <v>1171</v>
      </c>
    </row>
    <row r="142" spans="2:65" s="1" customFormat="1" ht="16.5" customHeight="1">
      <c r="B142" s="134"/>
      <c r="C142" s="152" t="s">
        <v>249</v>
      </c>
      <c r="D142" s="152" t="s">
        <v>172</v>
      </c>
      <c r="E142" s="153" t="s">
        <v>249</v>
      </c>
      <c r="F142" s="154" t="s">
        <v>1172</v>
      </c>
      <c r="G142" s="155" t="s">
        <v>1</v>
      </c>
      <c r="H142" s="156">
        <v>4</v>
      </c>
      <c r="I142" s="157">
        <v>0</v>
      </c>
      <c r="J142" s="158"/>
      <c r="K142" s="157">
        <f t="shared" si="0"/>
        <v>0</v>
      </c>
      <c r="L142" s="158"/>
      <c r="M142" s="159"/>
      <c r="N142" s="160" t="s">
        <v>1</v>
      </c>
      <c r="O142" s="143" t="s">
        <v>39</v>
      </c>
      <c r="P142" s="144">
        <f t="shared" si="1"/>
        <v>0</v>
      </c>
      <c r="Q142" s="144">
        <f t="shared" si="2"/>
        <v>0</v>
      </c>
      <c r="R142" s="144">
        <f t="shared" si="3"/>
        <v>0</v>
      </c>
      <c r="S142" s="145">
        <v>0</v>
      </c>
      <c r="T142" s="145">
        <f t="shared" si="4"/>
        <v>0</v>
      </c>
      <c r="U142" s="145">
        <v>0</v>
      </c>
      <c r="V142" s="145">
        <f t="shared" si="5"/>
        <v>0</v>
      </c>
      <c r="W142" s="145">
        <v>0</v>
      </c>
      <c r="X142" s="146">
        <f t="shared" si="6"/>
        <v>0</v>
      </c>
      <c r="AR142" s="147" t="s">
        <v>176</v>
      </c>
      <c r="AT142" s="147" t="s">
        <v>172</v>
      </c>
      <c r="AU142" s="147" t="s">
        <v>83</v>
      </c>
      <c r="AY142" s="13" t="s">
        <v>142</v>
      </c>
      <c r="BE142" s="148">
        <f t="shared" si="7"/>
        <v>0</v>
      </c>
      <c r="BF142" s="148">
        <f t="shared" si="8"/>
        <v>0</v>
      </c>
      <c r="BG142" s="148">
        <f t="shared" si="9"/>
        <v>0</v>
      </c>
      <c r="BH142" s="148">
        <f t="shared" si="10"/>
        <v>0</v>
      </c>
      <c r="BI142" s="148">
        <f t="shared" si="11"/>
        <v>0</v>
      </c>
      <c r="BJ142" s="13" t="s">
        <v>149</v>
      </c>
      <c r="BK142" s="148">
        <f t="shared" si="12"/>
        <v>0</v>
      </c>
      <c r="BL142" s="13" t="s">
        <v>148</v>
      </c>
      <c r="BM142" s="147" t="s">
        <v>1173</v>
      </c>
    </row>
    <row r="143" spans="2:65" s="1" customFormat="1" ht="16.5" customHeight="1">
      <c r="B143" s="134"/>
      <c r="C143" s="152" t="s">
        <v>8</v>
      </c>
      <c r="D143" s="152" t="s">
        <v>172</v>
      </c>
      <c r="E143" s="153" t="s">
        <v>8</v>
      </c>
      <c r="F143" s="154" t="s">
        <v>1174</v>
      </c>
      <c r="G143" s="155" t="s">
        <v>1</v>
      </c>
      <c r="H143" s="156">
        <v>1</v>
      </c>
      <c r="I143" s="157">
        <v>0</v>
      </c>
      <c r="J143" s="158"/>
      <c r="K143" s="157">
        <f t="shared" si="0"/>
        <v>0</v>
      </c>
      <c r="L143" s="158"/>
      <c r="M143" s="159"/>
      <c r="N143" s="160" t="s">
        <v>1</v>
      </c>
      <c r="O143" s="143" t="s">
        <v>39</v>
      </c>
      <c r="P143" s="144">
        <f t="shared" si="1"/>
        <v>0</v>
      </c>
      <c r="Q143" s="144">
        <f t="shared" si="2"/>
        <v>0</v>
      </c>
      <c r="R143" s="144">
        <f t="shared" si="3"/>
        <v>0</v>
      </c>
      <c r="S143" s="145">
        <v>0</v>
      </c>
      <c r="T143" s="145">
        <f t="shared" si="4"/>
        <v>0</v>
      </c>
      <c r="U143" s="145">
        <v>0</v>
      </c>
      <c r="V143" s="145">
        <f t="shared" si="5"/>
        <v>0</v>
      </c>
      <c r="W143" s="145">
        <v>0</v>
      </c>
      <c r="X143" s="146">
        <f t="shared" si="6"/>
        <v>0</v>
      </c>
      <c r="AR143" s="147" t="s">
        <v>176</v>
      </c>
      <c r="AT143" s="147" t="s">
        <v>172</v>
      </c>
      <c r="AU143" s="147" t="s">
        <v>83</v>
      </c>
      <c r="AY143" s="13" t="s">
        <v>142</v>
      </c>
      <c r="BE143" s="148">
        <f t="shared" si="7"/>
        <v>0</v>
      </c>
      <c r="BF143" s="148">
        <f t="shared" si="8"/>
        <v>0</v>
      </c>
      <c r="BG143" s="148">
        <f t="shared" si="9"/>
        <v>0</v>
      </c>
      <c r="BH143" s="148">
        <f t="shared" si="10"/>
        <v>0</v>
      </c>
      <c r="BI143" s="148">
        <f t="shared" si="11"/>
        <v>0</v>
      </c>
      <c r="BJ143" s="13" t="s">
        <v>149</v>
      </c>
      <c r="BK143" s="148">
        <f t="shared" si="12"/>
        <v>0</v>
      </c>
      <c r="BL143" s="13" t="s">
        <v>148</v>
      </c>
      <c r="BM143" s="147" t="s">
        <v>1175</v>
      </c>
    </row>
    <row r="144" spans="2:65" s="1" customFormat="1" ht="16.5" customHeight="1">
      <c r="B144" s="134"/>
      <c r="C144" s="152" t="s">
        <v>258</v>
      </c>
      <c r="D144" s="152" t="s">
        <v>172</v>
      </c>
      <c r="E144" s="153" t="s">
        <v>258</v>
      </c>
      <c r="F144" s="154" t="s">
        <v>1176</v>
      </c>
      <c r="G144" s="155" t="s">
        <v>1</v>
      </c>
      <c r="H144" s="156">
        <v>1</v>
      </c>
      <c r="I144" s="157">
        <v>0</v>
      </c>
      <c r="J144" s="158"/>
      <c r="K144" s="157">
        <f t="shared" si="0"/>
        <v>0</v>
      </c>
      <c r="L144" s="158"/>
      <c r="M144" s="159"/>
      <c r="N144" s="160" t="s">
        <v>1</v>
      </c>
      <c r="O144" s="143" t="s">
        <v>39</v>
      </c>
      <c r="P144" s="144">
        <f t="shared" si="1"/>
        <v>0</v>
      </c>
      <c r="Q144" s="144">
        <f t="shared" si="2"/>
        <v>0</v>
      </c>
      <c r="R144" s="144">
        <f t="shared" si="3"/>
        <v>0</v>
      </c>
      <c r="S144" s="145">
        <v>0</v>
      </c>
      <c r="T144" s="145">
        <f t="shared" si="4"/>
        <v>0</v>
      </c>
      <c r="U144" s="145">
        <v>0</v>
      </c>
      <c r="V144" s="145">
        <f t="shared" si="5"/>
        <v>0</v>
      </c>
      <c r="W144" s="145">
        <v>0</v>
      </c>
      <c r="X144" s="146">
        <f t="shared" si="6"/>
        <v>0</v>
      </c>
      <c r="AR144" s="147" t="s">
        <v>176</v>
      </c>
      <c r="AT144" s="147" t="s">
        <v>172</v>
      </c>
      <c r="AU144" s="147" t="s">
        <v>83</v>
      </c>
      <c r="AY144" s="13" t="s">
        <v>142</v>
      </c>
      <c r="BE144" s="148">
        <f t="shared" si="7"/>
        <v>0</v>
      </c>
      <c r="BF144" s="148">
        <f t="shared" si="8"/>
        <v>0</v>
      </c>
      <c r="BG144" s="148">
        <f t="shared" si="9"/>
        <v>0</v>
      </c>
      <c r="BH144" s="148">
        <f t="shared" si="10"/>
        <v>0</v>
      </c>
      <c r="BI144" s="148">
        <f t="shared" si="11"/>
        <v>0</v>
      </c>
      <c r="BJ144" s="13" t="s">
        <v>149</v>
      </c>
      <c r="BK144" s="148">
        <f t="shared" si="12"/>
        <v>0</v>
      </c>
      <c r="BL144" s="13" t="s">
        <v>148</v>
      </c>
      <c r="BM144" s="147" t="s">
        <v>1177</v>
      </c>
    </row>
    <row r="145" spans="2:65" s="1" customFormat="1" ht="16.5" customHeight="1">
      <c r="B145" s="134"/>
      <c r="C145" s="152" t="s">
        <v>263</v>
      </c>
      <c r="D145" s="152" t="s">
        <v>172</v>
      </c>
      <c r="E145" s="153" t="s">
        <v>263</v>
      </c>
      <c r="F145" s="154" t="s">
        <v>1178</v>
      </c>
      <c r="G145" s="155" t="s">
        <v>1</v>
      </c>
      <c r="H145" s="156">
        <v>1</v>
      </c>
      <c r="I145" s="157">
        <v>0</v>
      </c>
      <c r="J145" s="158"/>
      <c r="K145" s="157">
        <f t="shared" si="0"/>
        <v>0</v>
      </c>
      <c r="L145" s="158"/>
      <c r="M145" s="159"/>
      <c r="N145" s="160" t="s">
        <v>1</v>
      </c>
      <c r="O145" s="143" t="s">
        <v>39</v>
      </c>
      <c r="P145" s="144">
        <f t="shared" si="1"/>
        <v>0</v>
      </c>
      <c r="Q145" s="144">
        <f t="shared" si="2"/>
        <v>0</v>
      </c>
      <c r="R145" s="144">
        <f t="shared" si="3"/>
        <v>0</v>
      </c>
      <c r="S145" s="145">
        <v>0</v>
      </c>
      <c r="T145" s="145">
        <f t="shared" si="4"/>
        <v>0</v>
      </c>
      <c r="U145" s="145">
        <v>0</v>
      </c>
      <c r="V145" s="145">
        <f t="shared" si="5"/>
        <v>0</v>
      </c>
      <c r="W145" s="145">
        <v>0</v>
      </c>
      <c r="X145" s="146">
        <f t="shared" si="6"/>
        <v>0</v>
      </c>
      <c r="AR145" s="147" t="s">
        <v>176</v>
      </c>
      <c r="AT145" s="147" t="s">
        <v>172</v>
      </c>
      <c r="AU145" s="147" t="s">
        <v>83</v>
      </c>
      <c r="AY145" s="13" t="s">
        <v>142</v>
      </c>
      <c r="BE145" s="148">
        <f t="shared" si="7"/>
        <v>0</v>
      </c>
      <c r="BF145" s="148">
        <f t="shared" si="8"/>
        <v>0</v>
      </c>
      <c r="BG145" s="148">
        <f t="shared" si="9"/>
        <v>0</v>
      </c>
      <c r="BH145" s="148">
        <f t="shared" si="10"/>
        <v>0</v>
      </c>
      <c r="BI145" s="148">
        <f t="shared" si="11"/>
        <v>0</v>
      </c>
      <c r="BJ145" s="13" t="s">
        <v>149</v>
      </c>
      <c r="BK145" s="148">
        <f t="shared" si="12"/>
        <v>0</v>
      </c>
      <c r="BL145" s="13" t="s">
        <v>148</v>
      </c>
      <c r="BM145" s="147" t="s">
        <v>1179</v>
      </c>
    </row>
    <row r="146" spans="2:65" s="1" customFormat="1" ht="16.5" customHeight="1">
      <c r="B146" s="134"/>
      <c r="C146" s="152" t="s">
        <v>268</v>
      </c>
      <c r="D146" s="152" t="s">
        <v>172</v>
      </c>
      <c r="E146" s="153" t="s">
        <v>268</v>
      </c>
      <c r="F146" s="154" t="s">
        <v>1180</v>
      </c>
      <c r="G146" s="155" t="s">
        <v>1</v>
      </c>
      <c r="H146" s="156">
        <v>2</v>
      </c>
      <c r="I146" s="157">
        <v>0</v>
      </c>
      <c r="J146" s="158"/>
      <c r="K146" s="157">
        <f t="shared" si="0"/>
        <v>0</v>
      </c>
      <c r="L146" s="158"/>
      <c r="M146" s="159"/>
      <c r="N146" s="160" t="s">
        <v>1</v>
      </c>
      <c r="O146" s="143" t="s">
        <v>39</v>
      </c>
      <c r="P146" s="144">
        <f t="shared" si="1"/>
        <v>0</v>
      </c>
      <c r="Q146" s="144">
        <f t="shared" si="2"/>
        <v>0</v>
      </c>
      <c r="R146" s="144">
        <f t="shared" si="3"/>
        <v>0</v>
      </c>
      <c r="S146" s="145">
        <v>0</v>
      </c>
      <c r="T146" s="145">
        <f t="shared" si="4"/>
        <v>0</v>
      </c>
      <c r="U146" s="145">
        <v>0</v>
      </c>
      <c r="V146" s="145">
        <f t="shared" si="5"/>
        <v>0</v>
      </c>
      <c r="W146" s="145">
        <v>0</v>
      </c>
      <c r="X146" s="146">
        <f t="shared" si="6"/>
        <v>0</v>
      </c>
      <c r="AR146" s="147" t="s">
        <v>176</v>
      </c>
      <c r="AT146" s="147" t="s">
        <v>172</v>
      </c>
      <c r="AU146" s="147" t="s">
        <v>83</v>
      </c>
      <c r="AY146" s="13" t="s">
        <v>142</v>
      </c>
      <c r="BE146" s="148">
        <f t="shared" si="7"/>
        <v>0</v>
      </c>
      <c r="BF146" s="148">
        <f t="shared" si="8"/>
        <v>0</v>
      </c>
      <c r="BG146" s="148">
        <f t="shared" si="9"/>
        <v>0</v>
      </c>
      <c r="BH146" s="148">
        <f t="shared" si="10"/>
        <v>0</v>
      </c>
      <c r="BI146" s="148">
        <f t="shared" si="11"/>
        <v>0</v>
      </c>
      <c r="BJ146" s="13" t="s">
        <v>149</v>
      </c>
      <c r="BK146" s="148">
        <f t="shared" si="12"/>
        <v>0</v>
      </c>
      <c r="BL146" s="13" t="s">
        <v>148</v>
      </c>
      <c r="BM146" s="147" t="s">
        <v>1181</v>
      </c>
    </row>
    <row r="147" spans="2:65" s="1" customFormat="1" ht="16.5" customHeight="1">
      <c r="B147" s="134"/>
      <c r="C147" s="152" t="s">
        <v>273</v>
      </c>
      <c r="D147" s="152" t="s">
        <v>172</v>
      </c>
      <c r="E147" s="153" t="s">
        <v>273</v>
      </c>
      <c r="F147" s="154" t="s">
        <v>1182</v>
      </c>
      <c r="G147" s="155" t="s">
        <v>1</v>
      </c>
      <c r="H147" s="156">
        <v>1</v>
      </c>
      <c r="I147" s="157">
        <v>0</v>
      </c>
      <c r="J147" s="158"/>
      <c r="K147" s="157">
        <f t="shared" si="0"/>
        <v>0</v>
      </c>
      <c r="L147" s="158"/>
      <c r="M147" s="159"/>
      <c r="N147" s="160" t="s">
        <v>1</v>
      </c>
      <c r="O147" s="143" t="s">
        <v>39</v>
      </c>
      <c r="P147" s="144">
        <f t="shared" si="1"/>
        <v>0</v>
      </c>
      <c r="Q147" s="144">
        <f t="shared" si="2"/>
        <v>0</v>
      </c>
      <c r="R147" s="144">
        <f t="shared" si="3"/>
        <v>0</v>
      </c>
      <c r="S147" s="145">
        <v>0</v>
      </c>
      <c r="T147" s="145">
        <f t="shared" si="4"/>
        <v>0</v>
      </c>
      <c r="U147" s="145">
        <v>0</v>
      </c>
      <c r="V147" s="145">
        <f t="shared" si="5"/>
        <v>0</v>
      </c>
      <c r="W147" s="145">
        <v>0</v>
      </c>
      <c r="X147" s="146">
        <f t="shared" si="6"/>
        <v>0</v>
      </c>
      <c r="AR147" s="147" t="s">
        <v>176</v>
      </c>
      <c r="AT147" s="147" t="s">
        <v>172</v>
      </c>
      <c r="AU147" s="147" t="s">
        <v>83</v>
      </c>
      <c r="AY147" s="13" t="s">
        <v>142</v>
      </c>
      <c r="BE147" s="148">
        <f t="shared" si="7"/>
        <v>0</v>
      </c>
      <c r="BF147" s="148">
        <f t="shared" si="8"/>
        <v>0</v>
      </c>
      <c r="BG147" s="148">
        <f t="shared" si="9"/>
        <v>0</v>
      </c>
      <c r="BH147" s="148">
        <f t="shared" si="10"/>
        <v>0</v>
      </c>
      <c r="BI147" s="148">
        <f t="shared" si="11"/>
        <v>0</v>
      </c>
      <c r="BJ147" s="13" t="s">
        <v>149</v>
      </c>
      <c r="BK147" s="148">
        <f t="shared" si="12"/>
        <v>0</v>
      </c>
      <c r="BL147" s="13" t="s">
        <v>148</v>
      </c>
      <c r="BM147" s="147" t="s">
        <v>1183</v>
      </c>
    </row>
    <row r="148" spans="2:65" s="1" customFormat="1" ht="16.5" customHeight="1">
      <c r="B148" s="134"/>
      <c r="C148" s="152" t="s">
        <v>278</v>
      </c>
      <c r="D148" s="152" t="s">
        <v>172</v>
      </c>
      <c r="E148" s="153" t="s">
        <v>278</v>
      </c>
      <c r="F148" s="154" t="s">
        <v>1184</v>
      </c>
      <c r="G148" s="155" t="s">
        <v>1</v>
      </c>
      <c r="H148" s="156">
        <v>1</v>
      </c>
      <c r="I148" s="157">
        <v>0</v>
      </c>
      <c r="J148" s="158"/>
      <c r="K148" s="157">
        <f t="shared" si="0"/>
        <v>0</v>
      </c>
      <c r="L148" s="158"/>
      <c r="M148" s="159"/>
      <c r="N148" s="160" t="s">
        <v>1</v>
      </c>
      <c r="O148" s="143" t="s">
        <v>39</v>
      </c>
      <c r="P148" s="144">
        <f t="shared" si="1"/>
        <v>0</v>
      </c>
      <c r="Q148" s="144">
        <f t="shared" si="2"/>
        <v>0</v>
      </c>
      <c r="R148" s="144">
        <f t="shared" si="3"/>
        <v>0</v>
      </c>
      <c r="S148" s="145">
        <v>0</v>
      </c>
      <c r="T148" s="145">
        <f t="shared" si="4"/>
        <v>0</v>
      </c>
      <c r="U148" s="145">
        <v>0</v>
      </c>
      <c r="V148" s="145">
        <f t="shared" si="5"/>
        <v>0</v>
      </c>
      <c r="W148" s="145">
        <v>0</v>
      </c>
      <c r="X148" s="146">
        <f t="shared" si="6"/>
        <v>0</v>
      </c>
      <c r="AR148" s="147" t="s">
        <v>176</v>
      </c>
      <c r="AT148" s="147" t="s">
        <v>172</v>
      </c>
      <c r="AU148" s="147" t="s">
        <v>83</v>
      </c>
      <c r="AY148" s="13" t="s">
        <v>142</v>
      </c>
      <c r="BE148" s="148">
        <f t="shared" si="7"/>
        <v>0</v>
      </c>
      <c r="BF148" s="148">
        <f t="shared" si="8"/>
        <v>0</v>
      </c>
      <c r="BG148" s="148">
        <f t="shared" si="9"/>
        <v>0</v>
      </c>
      <c r="BH148" s="148">
        <f t="shared" si="10"/>
        <v>0</v>
      </c>
      <c r="BI148" s="148">
        <f t="shared" si="11"/>
        <v>0</v>
      </c>
      <c r="BJ148" s="13" t="s">
        <v>149</v>
      </c>
      <c r="BK148" s="148">
        <f t="shared" si="12"/>
        <v>0</v>
      </c>
      <c r="BL148" s="13" t="s">
        <v>148</v>
      </c>
      <c r="BM148" s="147" t="s">
        <v>1185</v>
      </c>
    </row>
    <row r="149" spans="2:65" s="1" customFormat="1" ht="16.5" customHeight="1">
      <c r="B149" s="134"/>
      <c r="C149" s="152" t="s">
        <v>282</v>
      </c>
      <c r="D149" s="152" t="s">
        <v>172</v>
      </c>
      <c r="E149" s="153" t="s">
        <v>282</v>
      </c>
      <c r="F149" s="154" t="s">
        <v>1186</v>
      </c>
      <c r="G149" s="155" t="s">
        <v>1</v>
      </c>
      <c r="H149" s="156">
        <v>1</v>
      </c>
      <c r="I149" s="157">
        <v>0</v>
      </c>
      <c r="J149" s="158"/>
      <c r="K149" s="157">
        <f t="shared" si="0"/>
        <v>0</v>
      </c>
      <c r="L149" s="158"/>
      <c r="M149" s="159"/>
      <c r="N149" s="160" t="s">
        <v>1</v>
      </c>
      <c r="O149" s="143" t="s">
        <v>39</v>
      </c>
      <c r="P149" s="144">
        <f t="shared" si="1"/>
        <v>0</v>
      </c>
      <c r="Q149" s="144">
        <f t="shared" si="2"/>
        <v>0</v>
      </c>
      <c r="R149" s="144">
        <f t="shared" si="3"/>
        <v>0</v>
      </c>
      <c r="S149" s="145">
        <v>0</v>
      </c>
      <c r="T149" s="145">
        <f t="shared" si="4"/>
        <v>0</v>
      </c>
      <c r="U149" s="145">
        <v>0</v>
      </c>
      <c r="V149" s="145">
        <f t="shared" si="5"/>
        <v>0</v>
      </c>
      <c r="W149" s="145">
        <v>0</v>
      </c>
      <c r="X149" s="146">
        <f t="shared" si="6"/>
        <v>0</v>
      </c>
      <c r="AR149" s="147" t="s">
        <v>176</v>
      </c>
      <c r="AT149" s="147" t="s">
        <v>172</v>
      </c>
      <c r="AU149" s="147" t="s">
        <v>83</v>
      </c>
      <c r="AY149" s="13" t="s">
        <v>142</v>
      </c>
      <c r="BE149" s="148">
        <f t="shared" si="7"/>
        <v>0</v>
      </c>
      <c r="BF149" s="148">
        <f t="shared" si="8"/>
        <v>0</v>
      </c>
      <c r="BG149" s="148">
        <f t="shared" si="9"/>
        <v>0</v>
      </c>
      <c r="BH149" s="148">
        <f t="shared" si="10"/>
        <v>0</v>
      </c>
      <c r="BI149" s="148">
        <f t="shared" si="11"/>
        <v>0</v>
      </c>
      <c r="BJ149" s="13" t="s">
        <v>149</v>
      </c>
      <c r="BK149" s="148">
        <f t="shared" si="12"/>
        <v>0</v>
      </c>
      <c r="BL149" s="13" t="s">
        <v>148</v>
      </c>
      <c r="BM149" s="147" t="s">
        <v>1187</v>
      </c>
    </row>
    <row r="150" spans="2:65" s="1" customFormat="1" ht="24.2" customHeight="1">
      <c r="B150" s="134"/>
      <c r="C150" s="152" t="s">
        <v>286</v>
      </c>
      <c r="D150" s="152" t="s">
        <v>172</v>
      </c>
      <c r="E150" s="153" t="s">
        <v>286</v>
      </c>
      <c r="F150" s="154" t="s">
        <v>1188</v>
      </c>
      <c r="G150" s="155" t="s">
        <v>1</v>
      </c>
      <c r="H150" s="156">
        <v>1</v>
      </c>
      <c r="I150" s="157">
        <v>0</v>
      </c>
      <c r="J150" s="158"/>
      <c r="K150" s="157">
        <f t="shared" si="0"/>
        <v>0</v>
      </c>
      <c r="L150" s="158"/>
      <c r="M150" s="159"/>
      <c r="N150" s="160" t="s">
        <v>1</v>
      </c>
      <c r="O150" s="143" t="s">
        <v>39</v>
      </c>
      <c r="P150" s="144">
        <f t="shared" si="1"/>
        <v>0</v>
      </c>
      <c r="Q150" s="144">
        <f t="shared" si="2"/>
        <v>0</v>
      </c>
      <c r="R150" s="144">
        <f t="shared" si="3"/>
        <v>0</v>
      </c>
      <c r="S150" s="145">
        <v>0</v>
      </c>
      <c r="T150" s="145">
        <f t="shared" si="4"/>
        <v>0</v>
      </c>
      <c r="U150" s="145">
        <v>0</v>
      </c>
      <c r="V150" s="145">
        <f t="shared" si="5"/>
        <v>0</v>
      </c>
      <c r="W150" s="145">
        <v>0</v>
      </c>
      <c r="X150" s="146">
        <f t="shared" si="6"/>
        <v>0</v>
      </c>
      <c r="AR150" s="147" t="s">
        <v>176</v>
      </c>
      <c r="AT150" s="147" t="s">
        <v>172</v>
      </c>
      <c r="AU150" s="147" t="s">
        <v>83</v>
      </c>
      <c r="AY150" s="13" t="s">
        <v>142</v>
      </c>
      <c r="BE150" s="148">
        <f t="shared" si="7"/>
        <v>0</v>
      </c>
      <c r="BF150" s="148">
        <f t="shared" si="8"/>
        <v>0</v>
      </c>
      <c r="BG150" s="148">
        <f t="shared" si="9"/>
        <v>0</v>
      </c>
      <c r="BH150" s="148">
        <f t="shared" si="10"/>
        <v>0</v>
      </c>
      <c r="BI150" s="148">
        <f t="shared" si="11"/>
        <v>0</v>
      </c>
      <c r="BJ150" s="13" t="s">
        <v>149</v>
      </c>
      <c r="BK150" s="148">
        <f t="shared" si="12"/>
        <v>0</v>
      </c>
      <c r="BL150" s="13" t="s">
        <v>148</v>
      </c>
      <c r="BM150" s="147" t="s">
        <v>1189</v>
      </c>
    </row>
    <row r="151" spans="2:65" s="1" customFormat="1" ht="16.5" customHeight="1">
      <c r="B151" s="134"/>
      <c r="C151" s="152" t="s">
        <v>291</v>
      </c>
      <c r="D151" s="152" t="s">
        <v>172</v>
      </c>
      <c r="E151" s="153" t="s">
        <v>291</v>
      </c>
      <c r="F151" s="154" t="s">
        <v>1190</v>
      </c>
      <c r="G151" s="155" t="s">
        <v>1</v>
      </c>
      <c r="H151" s="156">
        <v>1</v>
      </c>
      <c r="I151" s="157">
        <v>0</v>
      </c>
      <c r="J151" s="158"/>
      <c r="K151" s="157">
        <f t="shared" si="0"/>
        <v>0</v>
      </c>
      <c r="L151" s="158"/>
      <c r="M151" s="159"/>
      <c r="N151" s="160" t="s">
        <v>1</v>
      </c>
      <c r="O151" s="143" t="s">
        <v>39</v>
      </c>
      <c r="P151" s="144">
        <f t="shared" si="1"/>
        <v>0</v>
      </c>
      <c r="Q151" s="144">
        <f t="shared" si="2"/>
        <v>0</v>
      </c>
      <c r="R151" s="144">
        <f t="shared" si="3"/>
        <v>0</v>
      </c>
      <c r="S151" s="145">
        <v>0</v>
      </c>
      <c r="T151" s="145">
        <f t="shared" si="4"/>
        <v>0</v>
      </c>
      <c r="U151" s="145">
        <v>0</v>
      </c>
      <c r="V151" s="145">
        <f t="shared" si="5"/>
        <v>0</v>
      </c>
      <c r="W151" s="145">
        <v>0</v>
      </c>
      <c r="X151" s="146">
        <f t="shared" si="6"/>
        <v>0</v>
      </c>
      <c r="AR151" s="147" t="s">
        <v>176</v>
      </c>
      <c r="AT151" s="147" t="s">
        <v>172</v>
      </c>
      <c r="AU151" s="147" t="s">
        <v>83</v>
      </c>
      <c r="AY151" s="13" t="s">
        <v>142</v>
      </c>
      <c r="BE151" s="148">
        <f t="shared" si="7"/>
        <v>0</v>
      </c>
      <c r="BF151" s="148">
        <f t="shared" si="8"/>
        <v>0</v>
      </c>
      <c r="BG151" s="148">
        <f t="shared" si="9"/>
        <v>0</v>
      </c>
      <c r="BH151" s="148">
        <f t="shared" si="10"/>
        <v>0</v>
      </c>
      <c r="BI151" s="148">
        <f t="shared" si="11"/>
        <v>0</v>
      </c>
      <c r="BJ151" s="13" t="s">
        <v>149</v>
      </c>
      <c r="BK151" s="148">
        <f t="shared" si="12"/>
        <v>0</v>
      </c>
      <c r="BL151" s="13" t="s">
        <v>148</v>
      </c>
      <c r="BM151" s="147" t="s">
        <v>1191</v>
      </c>
    </row>
    <row r="152" spans="2:65" s="1" customFormat="1" ht="16.5" customHeight="1">
      <c r="B152" s="134"/>
      <c r="C152" s="152" t="s">
        <v>296</v>
      </c>
      <c r="D152" s="152" t="s">
        <v>172</v>
      </c>
      <c r="E152" s="153" t="s">
        <v>296</v>
      </c>
      <c r="F152" s="154" t="s">
        <v>1192</v>
      </c>
      <c r="G152" s="155" t="s">
        <v>1</v>
      </c>
      <c r="H152" s="156">
        <v>1</v>
      </c>
      <c r="I152" s="157">
        <v>0</v>
      </c>
      <c r="J152" s="158"/>
      <c r="K152" s="157">
        <f t="shared" si="0"/>
        <v>0</v>
      </c>
      <c r="L152" s="158"/>
      <c r="M152" s="159"/>
      <c r="N152" s="160" t="s">
        <v>1</v>
      </c>
      <c r="O152" s="143" t="s">
        <v>39</v>
      </c>
      <c r="P152" s="144">
        <f t="shared" si="1"/>
        <v>0</v>
      </c>
      <c r="Q152" s="144">
        <f t="shared" si="2"/>
        <v>0</v>
      </c>
      <c r="R152" s="144">
        <f t="shared" si="3"/>
        <v>0</v>
      </c>
      <c r="S152" s="145">
        <v>0</v>
      </c>
      <c r="T152" s="145">
        <f t="shared" si="4"/>
        <v>0</v>
      </c>
      <c r="U152" s="145">
        <v>0</v>
      </c>
      <c r="V152" s="145">
        <f t="shared" si="5"/>
        <v>0</v>
      </c>
      <c r="W152" s="145">
        <v>0</v>
      </c>
      <c r="X152" s="146">
        <f t="shared" si="6"/>
        <v>0</v>
      </c>
      <c r="AR152" s="147" t="s">
        <v>176</v>
      </c>
      <c r="AT152" s="147" t="s">
        <v>172</v>
      </c>
      <c r="AU152" s="147" t="s">
        <v>83</v>
      </c>
      <c r="AY152" s="13" t="s">
        <v>142</v>
      </c>
      <c r="BE152" s="148">
        <f t="shared" si="7"/>
        <v>0</v>
      </c>
      <c r="BF152" s="148">
        <f t="shared" si="8"/>
        <v>0</v>
      </c>
      <c r="BG152" s="148">
        <f t="shared" si="9"/>
        <v>0</v>
      </c>
      <c r="BH152" s="148">
        <f t="shared" si="10"/>
        <v>0</v>
      </c>
      <c r="BI152" s="148">
        <f t="shared" si="11"/>
        <v>0</v>
      </c>
      <c r="BJ152" s="13" t="s">
        <v>149</v>
      </c>
      <c r="BK152" s="148">
        <f t="shared" si="12"/>
        <v>0</v>
      </c>
      <c r="BL152" s="13" t="s">
        <v>148</v>
      </c>
      <c r="BM152" s="147" t="s">
        <v>1193</v>
      </c>
    </row>
    <row r="153" spans="2:65" s="11" customFormat="1" ht="25.9" customHeight="1">
      <c r="B153" s="122"/>
      <c r="D153" s="123" t="s">
        <v>74</v>
      </c>
      <c r="E153" s="124" t="s">
        <v>172</v>
      </c>
      <c r="F153" s="124" t="s">
        <v>633</v>
      </c>
      <c r="K153" s="125">
        <f>BK153</f>
        <v>0</v>
      </c>
      <c r="M153" s="122"/>
      <c r="N153" s="126"/>
      <c r="Q153" s="127">
        <f>Q154</f>
        <v>0</v>
      </c>
      <c r="R153" s="127">
        <f>R154</f>
        <v>0</v>
      </c>
      <c r="T153" s="128">
        <f>T154</f>
        <v>0</v>
      </c>
      <c r="V153" s="128">
        <f>V154</f>
        <v>0</v>
      </c>
      <c r="X153" s="129">
        <f>X154</f>
        <v>0</v>
      </c>
      <c r="AR153" s="123" t="s">
        <v>158</v>
      </c>
      <c r="AT153" s="130" t="s">
        <v>74</v>
      </c>
      <c r="AU153" s="130" t="s">
        <v>75</v>
      </c>
      <c r="AY153" s="123" t="s">
        <v>142</v>
      </c>
      <c r="BK153" s="131">
        <f>BK154</f>
        <v>0</v>
      </c>
    </row>
    <row r="154" spans="2:65" s="11" customFormat="1" ht="22.9" customHeight="1">
      <c r="B154" s="122"/>
      <c r="D154" s="123" t="s">
        <v>74</v>
      </c>
      <c r="E154" s="132" t="s">
        <v>1194</v>
      </c>
      <c r="F154" s="132" t="s">
        <v>1195</v>
      </c>
      <c r="K154" s="133">
        <f>BK154</f>
        <v>0</v>
      </c>
      <c r="M154" s="122"/>
      <c r="N154" s="126"/>
      <c r="Q154" s="127">
        <f>Q155</f>
        <v>0</v>
      </c>
      <c r="R154" s="127">
        <f>R155</f>
        <v>0</v>
      </c>
      <c r="T154" s="128">
        <f>T155</f>
        <v>0</v>
      </c>
      <c r="V154" s="128">
        <f>V155</f>
        <v>0</v>
      </c>
      <c r="X154" s="129">
        <f>X155</f>
        <v>0</v>
      </c>
      <c r="AR154" s="123" t="s">
        <v>158</v>
      </c>
      <c r="AT154" s="130" t="s">
        <v>74</v>
      </c>
      <c r="AU154" s="130" t="s">
        <v>83</v>
      </c>
      <c r="AY154" s="123" t="s">
        <v>142</v>
      </c>
      <c r="BK154" s="131">
        <f>BK155</f>
        <v>0</v>
      </c>
    </row>
    <row r="155" spans="2:65" s="1" customFormat="1" ht="16.5" customHeight="1">
      <c r="B155" s="134"/>
      <c r="C155" s="135" t="s">
        <v>301</v>
      </c>
      <c r="D155" s="135" t="s">
        <v>144</v>
      </c>
      <c r="E155" s="136" t="s">
        <v>1196</v>
      </c>
      <c r="F155" s="137" t="s">
        <v>1197</v>
      </c>
      <c r="G155" s="138" t="s">
        <v>1</v>
      </c>
      <c r="H155" s="139">
        <v>1</v>
      </c>
      <c r="I155" s="140">
        <v>0</v>
      </c>
      <c r="J155" s="140">
        <v>0</v>
      </c>
      <c r="K155" s="140">
        <f>ROUND(P155*H155,2)</f>
        <v>0</v>
      </c>
      <c r="L155" s="141"/>
      <c r="M155" s="25"/>
      <c r="N155" s="161" t="s">
        <v>1</v>
      </c>
      <c r="O155" s="162" t="s">
        <v>39</v>
      </c>
      <c r="P155" s="163">
        <f>I155+J155</f>
        <v>0</v>
      </c>
      <c r="Q155" s="163">
        <f>ROUND(I155*H155,2)</f>
        <v>0</v>
      </c>
      <c r="R155" s="163">
        <f>ROUND(J155*H155,2)</f>
        <v>0</v>
      </c>
      <c r="S155" s="164">
        <v>0</v>
      </c>
      <c r="T155" s="164">
        <f>S155*H155</f>
        <v>0</v>
      </c>
      <c r="U155" s="164">
        <v>0</v>
      </c>
      <c r="V155" s="164">
        <f>U155*H155</f>
        <v>0</v>
      </c>
      <c r="W155" s="164">
        <v>0</v>
      </c>
      <c r="X155" s="165">
        <f>W155*H155</f>
        <v>0</v>
      </c>
      <c r="AR155" s="147" t="s">
        <v>148</v>
      </c>
      <c r="AT155" s="147" t="s">
        <v>144</v>
      </c>
      <c r="AU155" s="147" t="s">
        <v>149</v>
      </c>
      <c r="AY155" s="13" t="s">
        <v>142</v>
      </c>
      <c r="BE155" s="148">
        <f>IF(O155="základná",K155,0)</f>
        <v>0</v>
      </c>
      <c r="BF155" s="148">
        <f>IF(O155="znížená",K155,0)</f>
        <v>0</v>
      </c>
      <c r="BG155" s="148">
        <f>IF(O155="zákl. prenesená",K155,0)</f>
        <v>0</v>
      </c>
      <c r="BH155" s="148">
        <f>IF(O155="zníž. prenesená",K155,0)</f>
        <v>0</v>
      </c>
      <c r="BI155" s="148">
        <f>IF(O155="nulová",K155,0)</f>
        <v>0</v>
      </c>
      <c r="BJ155" s="13" t="s">
        <v>149</v>
      </c>
      <c r="BK155" s="148">
        <f>ROUND(P155*H155,2)</f>
        <v>0</v>
      </c>
      <c r="BL155" s="13" t="s">
        <v>148</v>
      </c>
      <c r="BM155" s="147" t="s">
        <v>1198</v>
      </c>
    </row>
    <row r="156" spans="2:65" s="1" customFormat="1" ht="6.95" customHeight="1"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25"/>
    </row>
  </sheetData>
  <autoFilter ref="C118:L155" xr:uid="{00000000-0009-0000-0000-000004000000}"/>
  <mergeCells count="9">
    <mergeCell ref="E87:H87"/>
    <mergeCell ref="E109:H109"/>
    <mergeCell ref="E111:H111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6"/>
  <sheetViews>
    <sheetView showGridLines="0" topLeftCell="A200" workbookViewId="0">
      <selection activeCell="Z223" sqref="Z2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5" t="s">
        <v>6</v>
      </c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T2" s="13" t="s">
        <v>94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5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4" t="str">
        <f>'Rekapitulácia stavby'!K6</f>
        <v>Gymnázium VK - KUCHYŇA - stavebné úpravy a modernizácia</v>
      </c>
      <c r="F7" s="205"/>
      <c r="G7" s="205"/>
      <c r="H7" s="205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7" t="s">
        <v>1199</v>
      </c>
      <c r="F9" s="203"/>
      <c r="G9" s="203"/>
      <c r="H9" s="203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5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89" t="str">
        <f>'Rekapitulácia stavby'!E14</f>
        <v xml:space="preserve"> </v>
      </c>
      <c r="F18" s="189"/>
      <c r="G18" s="189"/>
      <c r="H18" s="189"/>
      <c r="I18" s="22" t="s">
        <v>25</v>
      </c>
      <c r="J18" s="20" t="str">
        <f>'Rekapitulácia stavby'!AN14</f>
        <v/>
      </c>
      <c r="M18" s="25"/>
    </row>
    <row r="19" spans="2:13" s="1" customFormat="1" ht="6.95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">
        <v>1</v>
      </c>
      <c r="M20" s="25"/>
    </row>
    <row r="21" spans="2:13" s="1" customFormat="1" ht="18" customHeight="1">
      <c r="B21" s="25"/>
      <c r="E21" s="20" t="s">
        <v>29</v>
      </c>
      <c r="I21" s="22" t="s">
        <v>25</v>
      </c>
      <c r="J21" s="20" t="s">
        <v>1</v>
      </c>
      <c r="M21" s="25"/>
    </row>
    <row r="22" spans="2:13" s="1" customFormat="1" ht="6.95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">
        <v>1</v>
      </c>
      <c r="M23" s="25"/>
    </row>
    <row r="24" spans="2:13" s="1" customFormat="1" ht="18" customHeight="1">
      <c r="B24" s="25"/>
      <c r="E24" s="20" t="s">
        <v>1200</v>
      </c>
      <c r="I24" s="22" t="s">
        <v>25</v>
      </c>
      <c r="J24" s="20" t="s">
        <v>1</v>
      </c>
      <c r="M24" s="25"/>
    </row>
    <row r="25" spans="2:13" s="1" customFormat="1" ht="6.95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91" t="s">
        <v>1</v>
      </c>
      <c r="F27" s="191"/>
      <c r="G27" s="191"/>
      <c r="H27" s="191"/>
      <c r="M27" s="85"/>
    </row>
    <row r="28" spans="2:13" s="1" customFormat="1" ht="6.95" customHeight="1">
      <c r="B28" s="25"/>
      <c r="M28" s="25"/>
    </row>
    <row r="29" spans="2:13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2.75">
      <c r="B30" s="25"/>
      <c r="E30" s="22" t="s">
        <v>98</v>
      </c>
      <c r="K30" s="86">
        <f>I96</f>
        <v>0</v>
      </c>
      <c r="M30" s="25"/>
    </row>
    <row r="31" spans="2:13" s="1" customFormat="1" ht="12.75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ROUND(K130, 2)</f>
        <v>0</v>
      </c>
      <c r="M32" s="25"/>
    </row>
    <row r="33" spans="2:13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8" t="s">
        <v>37</v>
      </c>
      <c r="E35" s="30" t="s">
        <v>38</v>
      </c>
      <c r="F35" s="89">
        <f>ROUND((SUM(BE130:BE225)),  2)</f>
        <v>0</v>
      </c>
      <c r="G35" s="90"/>
      <c r="H35" s="90"/>
      <c r="I35" s="91">
        <v>0.23</v>
      </c>
      <c r="J35" s="90"/>
      <c r="K35" s="89">
        <f>ROUND(((SUM(BE130:BE225))*I35),  2)</f>
        <v>0</v>
      </c>
      <c r="M35" s="25"/>
    </row>
    <row r="36" spans="2:13" s="1" customFormat="1" ht="14.45" customHeight="1">
      <c r="B36" s="25"/>
      <c r="E36" s="30" t="s">
        <v>39</v>
      </c>
      <c r="F36" s="86">
        <f>ROUND((SUM(BF130:BF225)),  2)</f>
        <v>0</v>
      </c>
      <c r="I36" s="92">
        <v>0.23</v>
      </c>
      <c r="K36" s="86">
        <f>ROUND(((SUM(BF130:BF225))*I36),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6">
        <f>ROUND((SUM(BG130:BG225)),  2)</f>
        <v>0</v>
      </c>
      <c r="I37" s="92">
        <v>0.23</v>
      </c>
      <c r="K37" s="86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6">
        <f>ROUND((SUM(BH130:BH225)),  2)</f>
        <v>0</v>
      </c>
      <c r="I38" s="92">
        <v>0.23</v>
      </c>
      <c r="K38" s="86">
        <f>0</f>
        <v>0</v>
      </c>
      <c r="M38" s="25"/>
    </row>
    <row r="39" spans="2:13" s="1" customFormat="1" ht="14.45" hidden="1" customHeight="1">
      <c r="B39" s="25"/>
      <c r="E39" s="30" t="s">
        <v>42</v>
      </c>
      <c r="F39" s="89">
        <f>ROUND((SUM(BI130:BI225)),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5" customHeight="1">
      <c r="B82" s="25"/>
      <c r="C82" s="17" t="s">
        <v>100</v>
      </c>
      <c r="M82" s="25"/>
    </row>
    <row r="83" spans="2:47" s="1" customFormat="1" ht="6.95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4" t="str">
        <f>E7</f>
        <v>Gymnázium VK - KUCHYŇA - stavebné úpravy a modernizácia</v>
      </c>
      <c r="F85" s="205"/>
      <c r="G85" s="205"/>
      <c r="H85" s="205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7" t="str">
        <f>E9</f>
        <v>ZTI - Gymnázium VK - KUCHYŇA - stavebné úpravy a modernizácia - ZDRAVOTECHNIKA</v>
      </c>
      <c r="F87" s="203"/>
      <c r="G87" s="203"/>
      <c r="H87" s="203"/>
      <c r="M87" s="25"/>
    </row>
    <row r="88" spans="2:47" s="1" customFormat="1" ht="6.95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5" customHeight="1">
      <c r="B90" s="25"/>
      <c r="M90" s="25"/>
    </row>
    <row r="91" spans="2:47" s="1" customFormat="1" ht="15.2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Štefan ADAM</v>
      </c>
      <c r="M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AM design s.r.o.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" customHeight="1">
      <c r="B96" s="25"/>
      <c r="C96" s="103" t="s">
        <v>105</v>
      </c>
      <c r="I96" s="61">
        <f t="shared" ref="I96:J98" si="0">Q130</f>
        <v>0</v>
      </c>
      <c r="J96" s="61">
        <f t="shared" si="0"/>
        <v>0</v>
      </c>
      <c r="K96" s="61">
        <f>K130</f>
        <v>0</v>
      </c>
      <c r="M96" s="25"/>
      <c r="AU96" s="13" t="s">
        <v>106</v>
      </c>
    </row>
    <row r="97" spans="2:13" s="8" customFormat="1" ht="24.95" customHeight="1">
      <c r="B97" s="104"/>
      <c r="D97" s="105" t="s">
        <v>1201</v>
      </c>
      <c r="E97" s="106"/>
      <c r="F97" s="106"/>
      <c r="G97" s="106"/>
      <c r="H97" s="106"/>
      <c r="I97" s="107">
        <f t="shared" si="0"/>
        <v>0</v>
      </c>
      <c r="J97" s="107">
        <f t="shared" si="0"/>
        <v>0</v>
      </c>
      <c r="K97" s="107">
        <f>K131</f>
        <v>0</v>
      </c>
      <c r="M97" s="104"/>
    </row>
    <row r="98" spans="2:13" s="9" customFormat="1" ht="19.899999999999999" customHeight="1">
      <c r="B98" s="108"/>
      <c r="D98" s="109" t="s">
        <v>110</v>
      </c>
      <c r="E98" s="110"/>
      <c r="F98" s="110"/>
      <c r="G98" s="110"/>
      <c r="H98" s="110"/>
      <c r="I98" s="111">
        <f t="shared" si="0"/>
        <v>0</v>
      </c>
      <c r="J98" s="111">
        <f t="shared" si="0"/>
        <v>0</v>
      </c>
      <c r="K98" s="111">
        <f>K132</f>
        <v>0</v>
      </c>
      <c r="M98" s="108"/>
    </row>
    <row r="99" spans="2:13" s="9" customFormat="1" ht="19.899999999999999" customHeight="1">
      <c r="B99" s="108"/>
      <c r="D99" s="109" t="s">
        <v>1202</v>
      </c>
      <c r="E99" s="110"/>
      <c r="F99" s="110"/>
      <c r="G99" s="110"/>
      <c r="H99" s="110"/>
      <c r="I99" s="111">
        <f>Q137</f>
        <v>0</v>
      </c>
      <c r="J99" s="111">
        <f>R137</f>
        <v>0</v>
      </c>
      <c r="K99" s="111">
        <f>K137</f>
        <v>0</v>
      </c>
      <c r="M99" s="108"/>
    </row>
    <row r="100" spans="2:13" s="9" customFormat="1" ht="19.899999999999999" customHeight="1">
      <c r="B100" s="108"/>
      <c r="D100" s="109" t="s">
        <v>112</v>
      </c>
      <c r="E100" s="110"/>
      <c r="F100" s="110"/>
      <c r="G100" s="110"/>
      <c r="H100" s="110"/>
      <c r="I100" s="111">
        <f>Q139</f>
        <v>0</v>
      </c>
      <c r="J100" s="111">
        <f>R139</f>
        <v>0</v>
      </c>
      <c r="K100" s="111">
        <f>K139</f>
        <v>0</v>
      </c>
      <c r="M100" s="108"/>
    </row>
    <row r="101" spans="2:13" s="9" customFormat="1" ht="19.899999999999999" customHeight="1">
      <c r="B101" s="108"/>
      <c r="D101" s="109" t="s">
        <v>1203</v>
      </c>
      <c r="E101" s="110"/>
      <c r="F101" s="110"/>
      <c r="G101" s="110"/>
      <c r="H101" s="110"/>
      <c r="I101" s="111">
        <f>Q141</f>
        <v>0</v>
      </c>
      <c r="J101" s="111">
        <f>R141</f>
        <v>0</v>
      </c>
      <c r="K101" s="111">
        <f>K141</f>
        <v>0</v>
      </c>
      <c r="M101" s="108"/>
    </row>
    <row r="102" spans="2:13" s="9" customFormat="1" ht="19.899999999999999" customHeight="1">
      <c r="B102" s="108"/>
      <c r="D102" s="109" t="s">
        <v>1204</v>
      </c>
      <c r="E102" s="110"/>
      <c r="F102" s="110"/>
      <c r="G102" s="110"/>
      <c r="H102" s="110"/>
      <c r="I102" s="111">
        <f>Q144</f>
        <v>0</v>
      </c>
      <c r="J102" s="111">
        <f>R144</f>
        <v>0</v>
      </c>
      <c r="K102" s="111">
        <f>K144</f>
        <v>0</v>
      </c>
      <c r="M102" s="108"/>
    </row>
    <row r="103" spans="2:13" s="9" customFormat="1" ht="19.899999999999999" customHeight="1">
      <c r="B103" s="108"/>
      <c r="D103" s="109" t="s">
        <v>114</v>
      </c>
      <c r="E103" s="110"/>
      <c r="F103" s="110"/>
      <c r="G103" s="110"/>
      <c r="H103" s="110"/>
      <c r="I103" s="111">
        <f>Q150</f>
        <v>0</v>
      </c>
      <c r="J103" s="111">
        <f>R150</f>
        <v>0</v>
      </c>
      <c r="K103" s="111">
        <f>K150</f>
        <v>0</v>
      </c>
      <c r="M103" s="108"/>
    </row>
    <row r="104" spans="2:13" s="8" customFormat="1" ht="24.95" customHeight="1">
      <c r="B104" s="104"/>
      <c r="D104" s="105" t="s">
        <v>1205</v>
      </c>
      <c r="E104" s="106"/>
      <c r="F104" s="106"/>
      <c r="G104" s="106"/>
      <c r="H104" s="106"/>
      <c r="I104" s="107">
        <f>Q152</f>
        <v>0</v>
      </c>
      <c r="J104" s="107">
        <f>R152</f>
        <v>0</v>
      </c>
      <c r="K104" s="107">
        <f>K152</f>
        <v>0</v>
      </c>
      <c r="M104" s="104"/>
    </row>
    <row r="105" spans="2:13" s="9" customFormat="1" ht="19.899999999999999" customHeight="1">
      <c r="B105" s="108"/>
      <c r="D105" s="109" t="s">
        <v>1206</v>
      </c>
      <c r="E105" s="110"/>
      <c r="F105" s="110"/>
      <c r="G105" s="110"/>
      <c r="H105" s="110"/>
      <c r="I105" s="111">
        <f>Q153</f>
        <v>0</v>
      </c>
      <c r="J105" s="111">
        <f>R153</f>
        <v>0</v>
      </c>
      <c r="K105" s="111">
        <f>K153</f>
        <v>0</v>
      </c>
      <c r="M105" s="108"/>
    </row>
    <row r="106" spans="2:13" s="9" customFormat="1" ht="19.899999999999999" customHeight="1">
      <c r="B106" s="108"/>
      <c r="D106" s="109" t="s">
        <v>1207</v>
      </c>
      <c r="E106" s="110"/>
      <c r="F106" s="110"/>
      <c r="G106" s="110"/>
      <c r="H106" s="110"/>
      <c r="I106" s="111">
        <f>Q157</f>
        <v>0</v>
      </c>
      <c r="J106" s="111">
        <f>R157</f>
        <v>0</v>
      </c>
      <c r="K106" s="111">
        <f>K157</f>
        <v>0</v>
      </c>
      <c r="M106" s="108"/>
    </row>
    <row r="107" spans="2:13" s="9" customFormat="1" ht="19.899999999999999" customHeight="1">
      <c r="B107" s="108"/>
      <c r="D107" s="109" t="s">
        <v>1208</v>
      </c>
      <c r="E107" s="110"/>
      <c r="F107" s="110"/>
      <c r="G107" s="110"/>
      <c r="H107" s="110"/>
      <c r="I107" s="111">
        <f>Q174</f>
        <v>0</v>
      </c>
      <c r="J107" s="111">
        <f>R174</f>
        <v>0</v>
      </c>
      <c r="K107" s="111">
        <f>K174</f>
        <v>0</v>
      </c>
      <c r="M107" s="108"/>
    </row>
    <row r="108" spans="2:13" s="9" customFormat="1" ht="19.899999999999999" customHeight="1">
      <c r="B108" s="108"/>
      <c r="D108" s="109" t="s">
        <v>1209</v>
      </c>
      <c r="E108" s="110"/>
      <c r="F108" s="110"/>
      <c r="G108" s="110"/>
      <c r="H108" s="110"/>
      <c r="I108" s="111">
        <f>Q190</f>
        <v>0</v>
      </c>
      <c r="J108" s="111">
        <f>R190</f>
        <v>0</v>
      </c>
      <c r="K108" s="111">
        <f>K190</f>
        <v>0</v>
      </c>
      <c r="M108" s="108"/>
    </row>
    <row r="109" spans="2:13" s="9" customFormat="1" ht="19.899999999999999" customHeight="1">
      <c r="B109" s="108"/>
      <c r="D109" s="109" t="s">
        <v>1210</v>
      </c>
      <c r="E109" s="110"/>
      <c r="F109" s="110"/>
      <c r="G109" s="110"/>
      <c r="H109" s="110"/>
      <c r="I109" s="111">
        <f>Q210</f>
        <v>0</v>
      </c>
      <c r="J109" s="111">
        <f>R210</f>
        <v>0</v>
      </c>
      <c r="K109" s="111">
        <f>K210</f>
        <v>0</v>
      </c>
      <c r="M109" s="108"/>
    </row>
    <row r="110" spans="2:13" s="9" customFormat="1" ht="19.899999999999999" customHeight="1">
      <c r="B110" s="108"/>
      <c r="D110" s="109" t="s">
        <v>1211</v>
      </c>
      <c r="E110" s="110"/>
      <c r="F110" s="110"/>
      <c r="G110" s="110"/>
      <c r="H110" s="110"/>
      <c r="I110" s="111">
        <f>Q216</f>
        <v>0</v>
      </c>
      <c r="J110" s="111">
        <f>R216</f>
        <v>0</v>
      </c>
      <c r="K110" s="111">
        <f>K216</f>
        <v>0</v>
      </c>
      <c r="M110" s="108"/>
    </row>
    <row r="111" spans="2:13" s="1" customFormat="1" ht="21.75" customHeight="1">
      <c r="B111" s="25"/>
      <c r="M111" s="25"/>
    </row>
    <row r="112" spans="2:13" s="1" customFormat="1" ht="6.9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25"/>
    </row>
    <row r="116" spans="2:13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25"/>
    </row>
    <row r="117" spans="2:13" s="1" customFormat="1" ht="24.95" customHeight="1">
      <c r="B117" s="25"/>
      <c r="C117" s="17" t="s">
        <v>124</v>
      </c>
      <c r="M117" s="25"/>
    </row>
    <row r="118" spans="2:13" s="1" customFormat="1" ht="6.95" customHeight="1">
      <c r="B118" s="25"/>
      <c r="M118" s="25"/>
    </row>
    <row r="119" spans="2:13" s="1" customFormat="1" ht="12" customHeight="1">
      <c r="B119" s="25"/>
      <c r="C119" s="22" t="s">
        <v>14</v>
      </c>
      <c r="M119" s="25"/>
    </row>
    <row r="120" spans="2:13" s="1" customFormat="1" ht="16.5" customHeight="1">
      <c r="B120" s="25"/>
      <c r="E120" s="204" t="str">
        <f>E7</f>
        <v>Gymnázium VK - KUCHYŇA - stavebné úpravy a modernizácia</v>
      </c>
      <c r="F120" s="205"/>
      <c r="G120" s="205"/>
      <c r="H120" s="205"/>
      <c r="M120" s="25"/>
    </row>
    <row r="121" spans="2:13" s="1" customFormat="1" ht="12" customHeight="1">
      <c r="B121" s="25"/>
      <c r="C121" s="22" t="s">
        <v>96</v>
      </c>
      <c r="M121" s="25"/>
    </row>
    <row r="122" spans="2:13" s="1" customFormat="1" ht="30" customHeight="1">
      <c r="B122" s="25"/>
      <c r="E122" s="187" t="str">
        <f>E9</f>
        <v>ZTI - Gymnázium VK - KUCHYŇA - stavebné úpravy a modernizácia - ZDRAVOTECHNIKA</v>
      </c>
      <c r="F122" s="203"/>
      <c r="G122" s="203"/>
      <c r="H122" s="203"/>
      <c r="M122" s="25"/>
    </row>
    <row r="123" spans="2:13" s="1" customFormat="1" ht="6.95" customHeight="1">
      <c r="B123" s="25"/>
      <c r="M123" s="25"/>
    </row>
    <row r="124" spans="2:13" s="1" customFormat="1" ht="12" customHeight="1">
      <c r="B124" s="25"/>
      <c r="C124" s="22" t="s">
        <v>18</v>
      </c>
      <c r="F124" s="20" t="str">
        <f>F12</f>
        <v>ul. Školská 21 VK</v>
      </c>
      <c r="I124" s="22" t="s">
        <v>20</v>
      </c>
      <c r="J124" s="48" t="str">
        <f>IF(J12="","",J12)</f>
        <v>12. 4. 2024</v>
      </c>
      <c r="M124" s="25"/>
    </row>
    <row r="125" spans="2:13" s="1" customFormat="1" ht="6.95" customHeight="1">
      <c r="B125" s="25"/>
      <c r="M125" s="25"/>
    </row>
    <row r="126" spans="2:13" s="1" customFormat="1" ht="15.2" customHeight="1">
      <c r="B126" s="25"/>
      <c r="C126" s="22" t="s">
        <v>22</v>
      </c>
      <c r="F126" s="20" t="str">
        <f>E15</f>
        <v>Gymnázium VK</v>
      </c>
      <c r="I126" s="22" t="s">
        <v>28</v>
      </c>
      <c r="J126" s="23" t="str">
        <f>E21</f>
        <v>Ing. Štefan ADAM</v>
      </c>
      <c r="M126" s="25"/>
    </row>
    <row r="127" spans="2:13" s="1" customFormat="1" ht="15.2" customHeight="1">
      <c r="B127" s="25"/>
      <c r="C127" s="22" t="s">
        <v>26</v>
      </c>
      <c r="F127" s="20" t="str">
        <f>IF(E18="","",E18)</f>
        <v xml:space="preserve"> </v>
      </c>
      <c r="I127" s="22" t="s">
        <v>30</v>
      </c>
      <c r="J127" s="23" t="str">
        <f>E24</f>
        <v>AM design s.r.o.</v>
      </c>
      <c r="M127" s="25"/>
    </row>
    <row r="128" spans="2:13" s="1" customFormat="1" ht="10.35" customHeight="1">
      <c r="B128" s="25"/>
      <c r="M128" s="25"/>
    </row>
    <row r="129" spans="2:65" s="10" customFormat="1" ht="29.25" customHeight="1">
      <c r="B129" s="112"/>
      <c r="C129" s="113" t="s">
        <v>125</v>
      </c>
      <c r="D129" s="114" t="s">
        <v>58</v>
      </c>
      <c r="E129" s="114" t="s">
        <v>54</v>
      </c>
      <c r="F129" s="114" t="s">
        <v>55</v>
      </c>
      <c r="G129" s="114" t="s">
        <v>126</v>
      </c>
      <c r="H129" s="114" t="s">
        <v>127</v>
      </c>
      <c r="I129" s="114" t="s">
        <v>128</v>
      </c>
      <c r="J129" s="114" t="s">
        <v>129</v>
      </c>
      <c r="K129" s="115" t="s">
        <v>104</v>
      </c>
      <c r="L129" s="116" t="s">
        <v>130</v>
      </c>
      <c r="M129" s="112"/>
      <c r="N129" s="54" t="s">
        <v>1</v>
      </c>
      <c r="O129" s="55" t="s">
        <v>37</v>
      </c>
      <c r="P129" s="55" t="s">
        <v>131</v>
      </c>
      <c r="Q129" s="55" t="s">
        <v>132</v>
      </c>
      <c r="R129" s="55" t="s">
        <v>133</v>
      </c>
      <c r="S129" s="55" t="s">
        <v>134</v>
      </c>
      <c r="T129" s="55" t="s">
        <v>135</v>
      </c>
      <c r="U129" s="55" t="s">
        <v>136</v>
      </c>
      <c r="V129" s="55" t="s">
        <v>137</v>
      </c>
      <c r="W129" s="55" t="s">
        <v>138</v>
      </c>
      <c r="X129" s="56" t="s">
        <v>139</v>
      </c>
    </row>
    <row r="130" spans="2:65" s="1" customFormat="1" ht="22.9" customHeight="1">
      <c r="B130" s="25"/>
      <c r="C130" s="59" t="s">
        <v>105</v>
      </c>
      <c r="K130" s="117">
        <f>BK130</f>
        <v>0</v>
      </c>
      <c r="M130" s="25"/>
      <c r="N130" s="57"/>
      <c r="O130" s="49"/>
      <c r="P130" s="49"/>
      <c r="Q130" s="118">
        <f>Q131+Q152</f>
        <v>0</v>
      </c>
      <c r="R130" s="118">
        <f>R131+R152</f>
        <v>0</v>
      </c>
      <c r="S130" s="49"/>
      <c r="T130" s="119">
        <f>T131+T152</f>
        <v>227.269126</v>
      </c>
      <c r="U130" s="49"/>
      <c r="V130" s="119">
        <f>V131+V152</f>
        <v>4.4098066600000001</v>
      </c>
      <c r="W130" s="49"/>
      <c r="X130" s="120">
        <f>X131+X152</f>
        <v>0.51249999999999996</v>
      </c>
      <c r="AT130" s="13" t="s">
        <v>74</v>
      </c>
      <c r="AU130" s="13" t="s">
        <v>106</v>
      </c>
      <c r="BK130" s="121">
        <f>BK131+BK152</f>
        <v>0</v>
      </c>
    </row>
    <row r="131" spans="2:65" s="11" customFormat="1" ht="25.9" customHeight="1">
      <c r="B131" s="122"/>
      <c r="D131" s="123" t="s">
        <v>74</v>
      </c>
      <c r="E131" s="124" t="s">
        <v>140</v>
      </c>
      <c r="F131" s="124" t="s">
        <v>1212</v>
      </c>
      <c r="K131" s="125">
        <f>BK131</f>
        <v>0</v>
      </c>
      <c r="M131" s="122"/>
      <c r="N131" s="126"/>
      <c r="Q131" s="127">
        <f>Q132+Q137+Q139+Q141+Q144+Q150</f>
        <v>0</v>
      </c>
      <c r="R131" s="127">
        <f>R132+R137+R139+R141+R144+R150</f>
        <v>0</v>
      </c>
      <c r="T131" s="128">
        <f>T132+T137+T139+T141+T144+T150</f>
        <v>22.268722</v>
      </c>
      <c r="V131" s="128">
        <f>V132+V137+V139+V141+V144+V150</f>
        <v>3.7894128600000001</v>
      </c>
      <c r="X131" s="129">
        <f>X132+X137+X139+X141+X144+X150</f>
        <v>0.51249999999999996</v>
      </c>
      <c r="AR131" s="123" t="s">
        <v>83</v>
      </c>
      <c r="AT131" s="130" t="s">
        <v>74</v>
      </c>
      <c r="AU131" s="130" t="s">
        <v>75</v>
      </c>
      <c r="AY131" s="123" t="s">
        <v>142</v>
      </c>
      <c r="BK131" s="131">
        <f>BK132+BK137+BK139+BK141+BK144+BK150</f>
        <v>0</v>
      </c>
    </row>
    <row r="132" spans="2:65" s="11" customFormat="1" ht="22.9" customHeight="1">
      <c r="B132" s="122"/>
      <c r="D132" s="123" t="s">
        <v>74</v>
      </c>
      <c r="E132" s="132" t="s">
        <v>158</v>
      </c>
      <c r="F132" s="132" t="s">
        <v>192</v>
      </c>
      <c r="K132" s="133">
        <f>BK132</f>
        <v>0</v>
      </c>
      <c r="M132" s="122"/>
      <c r="N132" s="126"/>
      <c r="Q132" s="127">
        <f>SUM(Q133:Q136)</f>
        <v>0</v>
      </c>
      <c r="R132" s="127">
        <f>SUM(R133:R136)</f>
        <v>0</v>
      </c>
      <c r="T132" s="128">
        <f>SUM(T133:T136)</f>
        <v>3.04</v>
      </c>
      <c r="V132" s="128">
        <f>SUM(V133:V136)</f>
        <v>0.29799999999999999</v>
      </c>
      <c r="X132" s="129">
        <f>SUM(X133:X136)</f>
        <v>0</v>
      </c>
      <c r="AR132" s="123" t="s">
        <v>83</v>
      </c>
      <c r="AT132" s="130" t="s">
        <v>74</v>
      </c>
      <c r="AU132" s="130" t="s">
        <v>83</v>
      </c>
      <c r="AY132" s="123" t="s">
        <v>142</v>
      </c>
      <c r="BK132" s="131">
        <f>SUM(BK133:BK136)</f>
        <v>0</v>
      </c>
    </row>
    <row r="133" spans="2:65" s="1" customFormat="1" ht="24.2" customHeight="1">
      <c r="B133" s="134"/>
      <c r="C133" s="135" t="s">
        <v>83</v>
      </c>
      <c r="D133" s="135" t="s">
        <v>144</v>
      </c>
      <c r="E133" s="136" t="s">
        <v>1213</v>
      </c>
      <c r="F133" s="137" t="s">
        <v>1214</v>
      </c>
      <c r="G133" s="138" t="s">
        <v>206</v>
      </c>
      <c r="H133" s="139">
        <v>1</v>
      </c>
      <c r="I133" s="140"/>
      <c r="J133" s="140">
        <v>0</v>
      </c>
      <c r="K133" s="140">
        <f>ROUND(P133*H133,2)</f>
        <v>0</v>
      </c>
      <c r="L133" s="141"/>
      <c r="M133" s="25"/>
      <c r="N133" s="142" t="s">
        <v>1</v>
      </c>
      <c r="O133" s="143" t="s">
        <v>39</v>
      </c>
      <c r="P133" s="144">
        <f>I133+J133</f>
        <v>0</v>
      </c>
      <c r="Q133" s="144">
        <f>ROUND(I133*H133,2)</f>
        <v>0</v>
      </c>
      <c r="R133" s="144">
        <f>ROUND(J133*H133,2)</f>
        <v>0</v>
      </c>
      <c r="S133" s="145">
        <v>3.04</v>
      </c>
      <c r="T133" s="145">
        <f>S133*H133</f>
        <v>3.04</v>
      </c>
      <c r="U133" s="145">
        <v>0</v>
      </c>
      <c r="V133" s="145">
        <f>U133*H133</f>
        <v>0</v>
      </c>
      <c r="W133" s="145">
        <v>0</v>
      </c>
      <c r="X133" s="146">
        <f>W133*H133</f>
        <v>0</v>
      </c>
      <c r="AR133" s="147" t="s">
        <v>148</v>
      </c>
      <c r="AT133" s="147" t="s">
        <v>144</v>
      </c>
      <c r="AU133" s="147" t="s">
        <v>149</v>
      </c>
      <c r="AY133" s="13" t="s">
        <v>142</v>
      </c>
      <c r="BE133" s="148">
        <f>IF(O133="základná",K133,0)</f>
        <v>0</v>
      </c>
      <c r="BF133" s="148">
        <f>IF(O133="znížená",K133,0)</f>
        <v>0</v>
      </c>
      <c r="BG133" s="148">
        <f>IF(O133="zákl. prenesená",K133,0)</f>
        <v>0</v>
      </c>
      <c r="BH133" s="148">
        <f>IF(O133="zníž. prenesená",K133,0)</f>
        <v>0</v>
      </c>
      <c r="BI133" s="148">
        <f>IF(O133="nulová",K133,0)</f>
        <v>0</v>
      </c>
      <c r="BJ133" s="13" t="s">
        <v>149</v>
      </c>
      <c r="BK133" s="148">
        <f>ROUND(P133*H133,2)</f>
        <v>0</v>
      </c>
      <c r="BL133" s="13" t="s">
        <v>148</v>
      </c>
      <c r="BM133" s="147" t="s">
        <v>1215</v>
      </c>
    </row>
    <row r="134" spans="2:65" s="1" customFormat="1" ht="24.2" customHeight="1">
      <c r="B134" s="134"/>
      <c r="C134" s="152" t="s">
        <v>149</v>
      </c>
      <c r="D134" s="152" t="s">
        <v>172</v>
      </c>
      <c r="E134" s="153" t="s">
        <v>1216</v>
      </c>
      <c r="F134" s="154" t="s">
        <v>1217</v>
      </c>
      <c r="G134" s="155" t="s">
        <v>206</v>
      </c>
      <c r="H134" s="156">
        <v>1</v>
      </c>
      <c r="I134" s="157">
        <v>0</v>
      </c>
      <c r="J134" s="158"/>
      <c r="K134" s="157">
        <f>ROUND(P134*H134,2)</f>
        <v>0</v>
      </c>
      <c r="L134" s="158"/>
      <c r="M134" s="159"/>
      <c r="N134" s="160" t="s">
        <v>1</v>
      </c>
      <c r="O134" s="143" t="s">
        <v>39</v>
      </c>
      <c r="P134" s="144">
        <f>I134+J134</f>
        <v>0</v>
      </c>
      <c r="Q134" s="144">
        <f>ROUND(I134*H134,2)</f>
        <v>0</v>
      </c>
      <c r="R134" s="144">
        <f>ROUND(J134*H134,2)</f>
        <v>0</v>
      </c>
      <c r="S134" s="145">
        <v>0</v>
      </c>
      <c r="T134" s="145">
        <f>S134*H134</f>
        <v>0</v>
      </c>
      <c r="U134" s="145">
        <v>7.9000000000000001E-2</v>
      </c>
      <c r="V134" s="145">
        <f>U134*H134</f>
        <v>7.9000000000000001E-2</v>
      </c>
      <c r="W134" s="145">
        <v>0</v>
      </c>
      <c r="X134" s="146">
        <f>W134*H134</f>
        <v>0</v>
      </c>
      <c r="AR134" s="147" t="s">
        <v>176</v>
      </c>
      <c r="AT134" s="147" t="s">
        <v>172</v>
      </c>
      <c r="AU134" s="147" t="s">
        <v>149</v>
      </c>
      <c r="AY134" s="13" t="s">
        <v>142</v>
      </c>
      <c r="BE134" s="148">
        <f>IF(O134="základná",K134,0)</f>
        <v>0</v>
      </c>
      <c r="BF134" s="148">
        <f>IF(O134="znížená",K134,0)</f>
        <v>0</v>
      </c>
      <c r="BG134" s="148">
        <f>IF(O134="zákl. prenesená",K134,0)</f>
        <v>0</v>
      </c>
      <c r="BH134" s="148">
        <f>IF(O134="zníž. prenesená",K134,0)</f>
        <v>0</v>
      </c>
      <c r="BI134" s="148">
        <f>IF(O134="nulová",K134,0)</f>
        <v>0</v>
      </c>
      <c r="BJ134" s="13" t="s">
        <v>149</v>
      </c>
      <c r="BK134" s="148">
        <f>ROUND(P134*H134,2)</f>
        <v>0</v>
      </c>
      <c r="BL134" s="13" t="s">
        <v>148</v>
      </c>
      <c r="BM134" s="147" t="s">
        <v>1218</v>
      </c>
    </row>
    <row r="135" spans="2:65" s="1" customFormat="1" ht="24.2" customHeight="1">
      <c r="B135" s="134"/>
      <c r="C135" s="152" t="s">
        <v>158</v>
      </c>
      <c r="D135" s="152" t="s">
        <v>172</v>
      </c>
      <c r="E135" s="153" t="s">
        <v>1219</v>
      </c>
      <c r="F135" s="154" t="s">
        <v>1220</v>
      </c>
      <c r="G135" s="155" t="s">
        <v>206</v>
      </c>
      <c r="H135" s="156">
        <v>1</v>
      </c>
      <c r="I135" s="157">
        <v>0</v>
      </c>
      <c r="J135" s="158"/>
      <c r="K135" s="157">
        <f>ROUND(P135*H135,2)</f>
        <v>0</v>
      </c>
      <c r="L135" s="158"/>
      <c r="M135" s="159"/>
      <c r="N135" s="160" t="s">
        <v>1</v>
      </c>
      <c r="O135" s="143" t="s">
        <v>39</v>
      </c>
      <c r="P135" s="144">
        <f>I135+J135</f>
        <v>0</v>
      </c>
      <c r="Q135" s="144">
        <f>ROUND(I135*H135,2)</f>
        <v>0</v>
      </c>
      <c r="R135" s="144">
        <f>ROUND(J135*H135,2)</f>
        <v>0</v>
      </c>
      <c r="S135" s="145">
        <v>0</v>
      </c>
      <c r="T135" s="145">
        <f>S135*H135</f>
        <v>0</v>
      </c>
      <c r="U135" s="145">
        <v>7.3999999999999996E-2</v>
      </c>
      <c r="V135" s="145">
        <f>U135*H135</f>
        <v>7.3999999999999996E-2</v>
      </c>
      <c r="W135" s="145">
        <v>0</v>
      </c>
      <c r="X135" s="146">
        <f>W135*H135</f>
        <v>0</v>
      </c>
      <c r="AR135" s="147" t="s">
        <v>176</v>
      </c>
      <c r="AT135" s="147" t="s">
        <v>172</v>
      </c>
      <c r="AU135" s="147" t="s">
        <v>149</v>
      </c>
      <c r="AY135" s="13" t="s">
        <v>142</v>
      </c>
      <c r="BE135" s="148">
        <f>IF(O135="základná",K135,0)</f>
        <v>0</v>
      </c>
      <c r="BF135" s="148">
        <f>IF(O135="znížená",K135,0)</f>
        <v>0</v>
      </c>
      <c r="BG135" s="148">
        <f>IF(O135="zákl. prenesená",K135,0)</f>
        <v>0</v>
      </c>
      <c r="BH135" s="148">
        <f>IF(O135="zníž. prenesená",K135,0)</f>
        <v>0</v>
      </c>
      <c r="BI135" s="148">
        <f>IF(O135="nulová",K135,0)</f>
        <v>0</v>
      </c>
      <c r="BJ135" s="13" t="s">
        <v>149</v>
      </c>
      <c r="BK135" s="148">
        <f>ROUND(P135*H135,2)</f>
        <v>0</v>
      </c>
      <c r="BL135" s="13" t="s">
        <v>148</v>
      </c>
      <c r="BM135" s="147" t="s">
        <v>1221</v>
      </c>
    </row>
    <row r="136" spans="2:65" s="1" customFormat="1" ht="24.2" customHeight="1">
      <c r="B136" s="134"/>
      <c r="C136" s="152" t="s">
        <v>148</v>
      </c>
      <c r="D136" s="152" t="s">
        <v>172</v>
      </c>
      <c r="E136" s="153" t="s">
        <v>1222</v>
      </c>
      <c r="F136" s="154" t="s">
        <v>1223</v>
      </c>
      <c r="G136" s="155" t="s">
        <v>206</v>
      </c>
      <c r="H136" s="156">
        <v>1</v>
      </c>
      <c r="I136" s="157">
        <v>0</v>
      </c>
      <c r="J136" s="158"/>
      <c r="K136" s="157">
        <f>ROUND(P136*H136,2)</f>
        <v>0</v>
      </c>
      <c r="L136" s="158"/>
      <c r="M136" s="159"/>
      <c r="N136" s="160" t="s">
        <v>1</v>
      </c>
      <c r="O136" s="143" t="s">
        <v>39</v>
      </c>
      <c r="P136" s="144">
        <f>I136+J136</f>
        <v>0</v>
      </c>
      <c r="Q136" s="144">
        <f>ROUND(I136*H136,2)</f>
        <v>0</v>
      </c>
      <c r="R136" s="144">
        <f>ROUND(J136*H136,2)</f>
        <v>0</v>
      </c>
      <c r="S136" s="145">
        <v>0</v>
      </c>
      <c r="T136" s="145">
        <f>S136*H136</f>
        <v>0</v>
      </c>
      <c r="U136" s="145">
        <v>0.14499999999999999</v>
      </c>
      <c r="V136" s="145">
        <f>U136*H136</f>
        <v>0.14499999999999999</v>
      </c>
      <c r="W136" s="145">
        <v>0</v>
      </c>
      <c r="X136" s="146">
        <f>W136*H136</f>
        <v>0</v>
      </c>
      <c r="AR136" s="147" t="s">
        <v>176</v>
      </c>
      <c r="AT136" s="147" t="s">
        <v>172</v>
      </c>
      <c r="AU136" s="147" t="s">
        <v>149</v>
      </c>
      <c r="AY136" s="13" t="s">
        <v>142</v>
      </c>
      <c r="BE136" s="148">
        <f>IF(O136="základná",K136,0)</f>
        <v>0</v>
      </c>
      <c r="BF136" s="148">
        <f>IF(O136="znížená",K136,0)</f>
        <v>0</v>
      </c>
      <c r="BG136" s="148">
        <f>IF(O136="zákl. prenesená",K136,0)</f>
        <v>0</v>
      </c>
      <c r="BH136" s="148">
        <f>IF(O136="zníž. prenesená",K136,0)</f>
        <v>0</v>
      </c>
      <c r="BI136" s="148">
        <f>IF(O136="nulová",K136,0)</f>
        <v>0</v>
      </c>
      <c r="BJ136" s="13" t="s">
        <v>149</v>
      </c>
      <c r="BK136" s="148">
        <f>ROUND(P136*H136,2)</f>
        <v>0</v>
      </c>
      <c r="BL136" s="13" t="s">
        <v>148</v>
      </c>
      <c r="BM136" s="147" t="s">
        <v>1224</v>
      </c>
    </row>
    <row r="137" spans="2:65" s="11" customFormat="1" ht="22.9" customHeight="1">
      <c r="B137" s="122"/>
      <c r="D137" s="123" t="s">
        <v>74</v>
      </c>
      <c r="E137" s="132" t="s">
        <v>148</v>
      </c>
      <c r="F137" s="132" t="s">
        <v>1225</v>
      </c>
      <c r="K137" s="133">
        <f>BK137</f>
        <v>0</v>
      </c>
      <c r="M137" s="122"/>
      <c r="N137" s="126"/>
      <c r="Q137" s="127">
        <f>Q138</f>
        <v>0</v>
      </c>
      <c r="R137" s="127">
        <f>R138</f>
        <v>0</v>
      </c>
      <c r="T137" s="128">
        <f>T138</f>
        <v>2.464</v>
      </c>
      <c r="V137" s="128">
        <f>V138</f>
        <v>3.4068000000000001</v>
      </c>
      <c r="X137" s="129">
        <f>X138</f>
        <v>0</v>
      </c>
      <c r="AR137" s="123" t="s">
        <v>83</v>
      </c>
      <c r="AT137" s="130" t="s">
        <v>74</v>
      </c>
      <c r="AU137" s="130" t="s">
        <v>83</v>
      </c>
      <c r="AY137" s="123" t="s">
        <v>142</v>
      </c>
      <c r="BK137" s="131">
        <f>BK138</f>
        <v>0</v>
      </c>
    </row>
    <row r="138" spans="2:65" s="1" customFormat="1" ht="24.2" customHeight="1">
      <c r="B138" s="134"/>
      <c r="C138" s="135" t="s">
        <v>166</v>
      </c>
      <c r="D138" s="135" t="s">
        <v>144</v>
      </c>
      <c r="E138" s="136" t="s">
        <v>1226</v>
      </c>
      <c r="F138" s="137" t="s">
        <v>1227</v>
      </c>
      <c r="G138" s="138" t="s">
        <v>155</v>
      </c>
      <c r="H138" s="139">
        <v>2</v>
      </c>
      <c r="I138" s="140">
        <v>0</v>
      </c>
      <c r="J138" s="140">
        <v>0</v>
      </c>
      <c r="K138" s="140">
        <f>ROUND(P138*H138,2)</f>
        <v>0</v>
      </c>
      <c r="L138" s="141"/>
      <c r="M138" s="25"/>
      <c r="N138" s="142" t="s">
        <v>1</v>
      </c>
      <c r="O138" s="143" t="s">
        <v>39</v>
      </c>
      <c r="P138" s="144">
        <f>I138+J138</f>
        <v>0</v>
      </c>
      <c r="Q138" s="144">
        <f>ROUND(I138*H138,2)</f>
        <v>0</v>
      </c>
      <c r="R138" s="144">
        <f>ROUND(J138*H138,2)</f>
        <v>0</v>
      </c>
      <c r="S138" s="145">
        <v>1.232</v>
      </c>
      <c r="T138" s="145">
        <f>S138*H138</f>
        <v>2.464</v>
      </c>
      <c r="U138" s="145">
        <v>1.7034</v>
      </c>
      <c r="V138" s="145">
        <f>U138*H138</f>
        <v>3.4068000000000001</v>
      </c>
      <c r="W138" s="145">
        <v>0</v>
      </c>
      <c r="X138" s="146">
        <f>W138*H138</f>
        <v>0</v>
      </c>
      <c r="AR138" s="147" t="s">
        <v>148</v>
      </c>
      <c r="AT138" s="147" t="s">
        <v>144</v>
      </c>
      <c r="AU138" s="147" t="s">
        <v>149</v>
      </c>
      <c r="AY138" s="13" t="s">
        <v>142</v>
      </c>
      <c r="BE138" s="148">
        <f>IF(O138="základná",K138,0)</f>
        <v>0</v>
      </c>
      <c r="BF138" s="148">
        <f>IF(O138="znížená",K138,0)</f>
        <v>0</v>
      </c>
      <c r="BG138" s="148">
        <f>IF(O138="zákl. prenesená",K138,0)</f>
        <v>0</v>
      </c>
      <c r="BH138" s="148">
        <f>IF(O138="zníž. prenesená",K138,0)</f>
        <v>0</v>
      </c>
      <c r="BI138" s="148">
        <f>IF(O138="nulová",K138,0)</f>
        <v>0</v>
      </c>
      <c r="BJ138" s="13" t="s">
        <v>149</v>
      </c>
      <c r="BK138" s="148">
        <f>ROUND(P138*H138,2)</f>
        <v>0</v>
      </c>
      <c r="BL138" s="13" t="s">
        <v>148</v>
      </c>
      <c r="BM138" s="147" t="s">
        <v>1228</v>
      </c>
    </row>
    <row r="139" spans="2:65" s="11" customFormat="1" ht="22.9" customHeight="1">
      <c r="B139" s="122"/>
      <c r="D139" s="123" t="s">
        <v>74</v>
      </c>
      <c r="E139" s="132" t="s">
        <v>171</v>
      </c>
      <c r="F139" s="132" t="s">
        <v>230</v>
      </c>
      <c r="K139" s="133">
        <f>BK139</f>
        <v>0</v>
      </c>
      <c r="M139" s="122"/>
      <c r="N139" s="126"/>
      <c r="Q139" s="127">
        <f>Q140</f>
        <v>0</v>
      </c>
      <c r="R139" s="127">
        <f>R140</f>
        <v>0</v>
      </c>
      <c r="T139" s="128">
        <f>T140</f>
        <v>1.1520000000000001</v>
      </c>
      <c r="V139" s="128">
        <f>V140</f>
        <v>7.6800000000000007E-2</v>
      </c>
      <c r="X139" s="129">
        <f>X140</f>
        <v>0</v>
      </c>
      <c r="AR139" s="123" t="s">
        <v>83</v>
      </c>
      <c r="AT139" s="130" t="s">
        <v>74</v>
      </c>
      <c r="AU139" s="130" t="s">
        <v>83</v>
      </c>
      <c r="AY139" s="123" t="s">
        <v>142</v>
      </c>
      <c r="BK139" s="131">
        <f>BK140</f>
        <v>0</v>
      </c>
    </row>
    <row r="140" spans="2:65" s="1" customFormat="1" ht="37.9" customHeight="1">
      <c r="B140" s="134"/>
      <c r="C140" s="135" t="s">
        <v>171</v>
      </c>
      <c r="D140" s="135" t="s">
        <v>144</v>
      </c>
      <c r="E140" s="136" t="s">
        <v>1229</v>
      </c>
      <c r="F140" s="137" t="s">
        <v>1230</v>
      </c>
      <c r="G140" s="138" t="s">
        <v>147</v>
      </c>
      <c r="H140" s="139">
        <v>12</v>
      </c>
      <c r="I140" s="140">
        <v>0</v>
      </c>
      <c r="J140" s="140">
        <v>0</v>
      </c>
      <c r="K140" s="140">
        <f>ROUND(P140*H140,2)</f>
        <v>0</v>
      </c>
      <c r="L140" s="141"/>
      <c r="M140" s="25"/>
      <c r="N140" s="142" t="s">
        <v>1</v>
      </c>
      <c r="O140" s="143" t="s">
        <v>39</v>
      </c>
      <c r="P140" s="144">
        <f>I140+J140</f>
        <v>0</v>
      </c>
      <c r="Q140" s="144">
        <f>ROUND(I140*H140,2)</f>
        <v>0</v>
      </c>
      <c r="R140" s="144">
        <f>ROUND(J140*H140,2)</f>
        <v>0</v>
      </c>
      <c r="S140" s="145">
        <v>9.6000000000000002E-2</v>
      </c>
      <c r="T140" s="145">
        <f>S140*H140</f>
        <v>1.1520000000000001</v>
      </c>
      <c r="U140" s="145">
        <v>6.4000000000000003E-3</v>
      </c>
      <c r="V140" s="145">
        <f>U140*H140</f>
        <v>7.6800000000000007E-2</v>
      </c>
      <c r="W140" s="145">
        <v>0</v>
      </c>
      <c r="X140" s="146">
        <f>W140*H140</f>
        <v>0</v>
      </c>
      <c r="AR140" s="147" t="s">
        <v>148</v>
      </c>
      <c r="AT140" s="147" t="s">
        <v>144</v>
      </c>
      <c r="AU140" s="147" t="s">
        <v>149</v>
      </c>
      <c r="AY140" s="13" t="s">
        <v>142</v>
      </c>
      <c r="BE140" s="148">
        <f>IF(O140="základná",K140,0)</f>
        <v>0</v>
      </c>
      <c r="BF140" s="148">
        <f>IF(O140="znížená",K140,0)</f>
        <v>0</v>
      </c>
      <c r="BG140" s="148">
        <f>IF(O140="zákl. prenesená",K140,0)</f>
        <v>0</v>
      </c>
      <c r="BH140" s="148">
        <f>IF(O140="zníž. prenesená",K140,0)</f>
        <v>0</v>
      </c>
      <c r="BI140" s="148">
        <f>IF(O140="nulová",K140,0)</f>
        <v>0</v>
      </c>
      <c r="BJ140" s="13" t="s">
        <v>149</v>
      </c>
      <c r="BK140" s="148">
        <f>ROUND(P140*H140,2)</f>
        <v>0</v>
      </c>
      <c r="BL140" s="13" t="s">
        <v>148</v>
      </c>
      <c r="BM140" s="147" t="s">
        <v>1231</v>
      </c>
    </row>
    <row r="141" spans="2:65" s="11" customFormat="1" ht="22.9" customHeight="1">
      <c r="B141" s="122"/>
      <c r="D141" s="123" t="s">
        <v>74</v>
      </c>
      <c r="E141" s="132" t="s">
        <v>176</v>
      </c>
      <c r="F141" s="132" t="s">
        <v>1232</v>
      </c>
      <c r="K141" s="133">
        <f>BK141</f>
        <v>0</v>
      </c>
      <c r="M141" s="122"/>
      <c r="N141" s="126"/>
      <c r="Q141" s="127">
        <f>SUM(Q142:Q143)</f>
        <v>0</v>
      </c>
      <c r="R141" s="127">
        <f>SUM(R142:R143)</f>
        <v>0</v>
      </c>
      <c r="T141" s="128">
        <f>SUM(T142:T143)</f>
        <v>0.29699999999999999</v>
      </c>
      <c r="V141" s="128">
        <f>SUM(V142:V143)</f>
        <v>7.8128599999999996E-3</v>
      </c>
      <c r="X141" s="129">
        <f>SUM(X142:X143)</f>
        <v>0</v>
      </c>
      <c r="AR141" s="123" t="s">
        <v>83</v>
      </c>
      <c r="AT141" s="130" t="s">
        <v>74</v>
      </c>
      <c r="AU141" s="130" t="s">
        <v>83</v>
      </c>
      <c r="AY141" s="123" t="s">
        <v>142</v>
      </c>
      <c r="BK141" s="131">
        <f>SUM(BK142:BK143)</f>
        <v>0</v>
      </c>
    </row>
    <row r="142" spans="2:65" s="1" customFormat="1" ht="24.2" customHeight="1">
      <c r="B142" s="134"/>
      <c r="C142" s="135" t="s">
        <v>178</v>
      </c>
      <c r="D142" s="135" t="s">
        <v>144</v>
      </c>
      <c r="E142" s="136" t="s">
        <v>1233</v>
      </c>
      <c r="F142" s="137" t="s">
        <v>1234</v>
      </c>
      <c r="G142" s="138" t="s">
        <v>196</v>
      </c>
      <c r="H142" s="139">
        <v>5.5</v>
      </c>
      <c r="I142" s="140">
        <v>0</v>
      </c>
      <c r="J142" s="140">
        <v>0</v>
      </c>
      <c r="K142" s="140">
        <f>ROUND(P142*H142,2)</f>
        <v>0</v>
      </c>
      <c r="L142" s="141"/>
      <c r="M142" s="25"/>
      <c r="N142" s="142" t="s">
        <v>1</v>
      </c>
      <c r="O142" s="143" t="s">
        <v>39</v>
      </c>
      <c r="P142" s="144">
        <f>I142+J142</f>
        <v>0</v>
      </c>
      <c r="Q142" s="144">
        <f>ROUND(I142*H142,2)</f>
        <v>0</v>
      </c>
      <c r="R142" s="144">
        <f>ROUND(J142*H142,2)</f>
        <v>0</v>
      </c>
      <c r="S142" s="145">
        <v>5.3999999999999999E-2</v>
      </c>
      <c r="T142" s="145">
        <f>S142*H142</f>
        <v>0.29699999999999999</v>
      </c>
      <c r="U142" s="145">
        <v>1.42052E-3</v>
      </c>
      <c r="V142" s="145">
        <f>U142*H142</f>
        <v>7.8128599999999996E-3</v>
      </c>
      <c r="W142" s="145">
        <v>0</v>
      </c>
      <c r="X142" s="146">
        <f>W142*H142</f>
        <v>0</v>
      </c>
      <c r="AR142" s="147" t="s">
        <v>148</v>
      </c>
      <c r="AT142" s="147" t="s">
        <v>144</v>
      </c>
      <c r="AU142" s="147" t="s">
        <v>149</v>
      </c>
      <c r="AY142" s="13" t="s">
        <v>142</v>
      </c>
      <c r="BE142" s="148">
        <f>IF(O142="základná",K142,0)</f>
        <v>0</v>
      </c>
      <c r="BF142" s="148">
        <f>IF(O142="znížená",K142,0)</f>
        <v>0</v>
      </c>
      <c r="BG142" s="148">
        <f>IF(O142="zákl. prenesená",K142,0)</f>
        <v>0</v>
      </c>
      <c r="BH142" s="148">
        <f>IF(O142="zníž. prenesená",K142,0)</f>
        <v>0</v>
      </c>
      <c r="BI142" s="148">
        <f>IF(O142="nulová",K142,0)</f>
        <v>0</v>
      </c>
      <c r="BJ142" s="13" t="s">
        <v>149</v>
      </c>
      <c r="BK142" s="148">
        <f>ROUND(P142*H142,2)</f>
        <v>0</v>
      </c>
      <c r="BL142" s="13" t="s">
        <v>148</v>
      </c>
      <c r="BM142" s="147" t="s">
        <v>1235</v>
      </c>
    </row>
    <row r="143" spans="2:65" s="1" customFormat="1" ht="19.5">
      <c r="B143" s="25"/>
      <c r="D143" s="149" t="s">
        <v>151</v>
      </c>
      <c r="F143" s="150" t="s">
        <v>1236</v>
      </c>
      <c r="M143" s="25"/>
      <c r="N143" s="151"/>
      <c r="X143" s="51"/>
      <c r="AT143" s="13" t="s">
        <v>151</v>
      </c>
      <c r="AU143" s="13" t="s">
        <v>149</v>
      </c>
    </row>
    <row r="144" spans="2:65" s="11" customFormat="1" ht="22.9" customHeight="1">
      <c r="B144" s="122"/>
      <c r="D144" s="123" t="s">
        <v>74</v>
      </c>
      <c r="E144" s="132" t="s">
        <v>187</v>
      </c>
      <c r="F144" s="132" t="s">
        <v>1237</v>
      </c>
      <c r="K144" s="133">
        <f>BK144</f>
        <v>0</v>
      </c>
      <c r="M144" s="122"/>
      <c r="N144" s="126"/>
      <c r="Q144" s="127">
        <f>SUM(Q145:Q149)</f>
        <v>0</v>
      </c>
      <c r="R144" s="127">
        <f>SUM(R145:R149)</f>
        <v>0</v>
      </c>
      <c r="T144" s="128">
        <f>SUM(T145:T149)</f>
        <v>11.9132</v>
      </c>
      <c r="V144" s="128">
        <f>SUM(V145:V149)</f>
        <v>0</v>
      </c>
      <c r="X144" s="129">
        <f>SUM(X145:X149)</f>
        <v>0.51249999999999996</v>
      </c>
      <c r="AR144" s="123" t="s">
        <v>83</v>
      </c>
      <c r="AT144" s="130" t="s">
        <v>74</v>
      </c>
      <c r="AU144" s="130" t="s">
        <v>83</v>
      </c>
      <c r="AY144" s="123" t="s">
        <v>142</v>
      </c>
      <c r="BK144" s="131">
        <f>SUM(BK145:BK149)</f>
        <v>0</v>
      </c>
    </row>
    <row r="145" spans="2:65" s="1" customFormat="1" ht="37.9" customHeight="1">
      <c r="B145" s="134"/>
      <c r="C145" s="135" t="s">
        <v>176</v>
      </c>
      <c r="D145" s="135" t="s">
        <v>144</v>
      </c>
      <c r="E145" s="136" t="s">
        <v>1238</v>
      </c>
      <c r="F145" s="137" t="s">
        <v>1239</v>
      </c>
      <c r="G145" s="138" t="s">
        <v>196</v>
      </c>
      <c r="H145" s="139">
        <v>22.5</v>
      </c>
      <c r="I145" s="140"/>
      <c r="J145" s="140">
        <v>0</v>
      </c>
      <c r="K145" s="140">
        <f>ROUND(P145*H145,2)</f>
        <v>0</v>
      </c>
      <c r="L145" s="141"/>
      <c r="M145" s="25"/>
      <c r="N145" s="142" t="s">
        <v>1</v>
      </c>
      <c r="O145" s="143" t="s">
        <v>39</v>
      </c>
      <c r="P145" s="144">
        <f>I145+J145</f>
        <v>0</v>
      </c>
      <c r="Q145" s="144">
        <f>ROUND(I145*H145,2)</f>
        <v>0</v>
      </c>
      <c r="R145" s="144">
        <f>ROUND(J145*H145,2)</f>
        <v>0</v>
      </c>
      <c r="S145" s="145">
        <v>0.23599999999999999</v>
      </c>
      <c r="T145" s="145">
        <f>S145*H145</f>
        <v>5.31</v>
      </c>
      <c r="U145" s="145">
        <v>0</v>
      </c>
      <c r="V145" s="145">
        <f>U145*H145</f>
        <v>0</v>
      </c>
      <c r="W145" s="145">
        <v>1.2999999999999999E-2</v>
      </c>
      <c r="X145" s="146">
        <f>W145*H145</f>
        <v>0.29249999999999998</v>
      </c>
      <c r="AR145" s="147" t="s">
        <v>148</v>
      </c>
      <c r="AT145" s="147" t="s">
        <v>144</v>
      </c>
      <c r="AU145" s="147" t="s">
        <v>149</v>
      </c>
      <c r="AY145" s="13" t="s">
        <v>142</v>
      </c>
      <c r="BE145" s="148">
        <f>IF(O145="základná",K145,0)</f>
        <v>0</v>
      </c>
      <c r="BF145" s="148">
        <f>IF(O145="znížená",K145,0)</f>
        <v>0</v>
      </c>
      <c r="BG145" s="148">
        <f>IF(O145="zákl. prenesená",K145,0)</f>
        <v>0</v>
      </c>
      <c r="BH145" s="148">
        <f>IF(O145="zníž. prenesená",K145,0)</f>
        <v>0</v>
      </c>
      <c r="BI145" s="148">
        <f>IF(O145="nulová",K145,0)</f>
        <v>0</v>
      </c>
      <c r="BJ145" s="13" t="s">
        <v>149</v>
      </c>
      <c r="BK145" s="148">
        <f>ROUND(P145*H145,2)</f>
        <v>0</v>
      </c>
      <c r="BL145" s="13" t="s">
        <v>148</v>
      </c>
      <c r="BM145" s="147" t="s">
        <v>1240</v>
      </c>
    </row>
    <row r="146" spans="2:65" s="1" customFormat="1" ht="24.2" customHeight="1">
      <c r="B146" s="134"/>
      <c r="C146" s="135" t="s">
        <v>187</v>
      </c>
      <c r="D146" s="135" t="s">
        <v>144</v>
      </c>
      <c r="E146" s="136" t="s">
        <v>1241</v>
      </c>
      <c r="F146" s="137" t="s">
        <v>1242</v>
      </c>
      <c r="G146" s="138" t="s">
        <v>196</v>
      </c>
      <c r="H146" s="139">
        <v>10</v>
      </c>
      <c r="I146" s="140"/>
      <c r="J146" s="140">
        <v>0</v>
      </c>
      <c r="K146" s="140">
        <f>ROUND(P146*H146,2)</f>
        <v>0</v>
      </c>
      <c r="L146" s="141"/>
      <c r="M146" s="25"/>
      <c r="N146" s="142" t="s">
        <v>1</v>
      </c>
      <c r="O146" s="143" t="s">
        <v>39</v>
      </c>
      <c r="P146" s="144">
        <f>I146+J146</f>
        <v>0</v>
      </c>
      <c r="Q146" s="144">
        <f>ROUND(I146*H146,2)</f>
        <v>0</v>
      </c>
      <c r="R146" s="144">
        <f>ROUND(J146*H146,2)</f>
        <v>0</v>
      </c>
      <c r="S146" s="145">
        <v>0.66032000000000002</v>
      </c>
      <c r="T146" s="145">
        <f>S146*H146</f>
        <v>6.6032000000000002</v>
      </c>
      <c r="U146" s="145">
        <v>0</v>
      </c>
      <c r="V146" s="145">
        <f>U146*H146</f>
        <v>0</v>
      </c>
      <c r="W146" s="145">
        <v>2.1999999999999999E-2</v>
      </c>
      <c r="X146" s="146">
        <f>W146*H146</f>
        <v>0.21999999999999997</v>
      </c>
      <c r="AR146" s="147" t="s">
        <v>148</v>
      </c>
      <c r="AT146" s="147" t="s">
        <v>144</v>
      </c>
      <c r="AU146" s="147" t="s">
        <v>149</v>
      </c>
      <c r="AY146" s="13" t="s">
        <v>142</v>
      </c>
      <c r="BE146" s="148">
        <f>IF(O146="základná",K146,0)</f>
        <v>0</v>
      </c>
      <c r="BF146" s="148">
        <f>IF(O146="znížená",K146,0)</f>
        <v>0</v>
      </c>
      <c r="BG146" s="148">
        <f>IF(O146="zákl. prenesená",K146,0)</f>
        <v>0</v>
      </c>
      <c r="BH146" s="148">
        <f>IF(O146="zníž. prenesená",K146,0)</f>
        <v>0</v>
      </c>
      <c r="BI146" s="148">
        <f>IF(O146="nulová",K146,0)</f>
        <v>0</v>
      </c>
      <c r="BJ146" s="13" t="s">
        <v>149</v>
      </c>
      <c r="BK146" s="148">
        <f>ROUND(P146*H146,2)</f>
        <v>0</v>
      </c>
      <c r="BL146" s="13" t="s">
        <v>148</v>
      </c>
      <c r="BM146" s="147" t="s">
        <v>1243</v>
      </c>
    </row>
    <row r="147" spans="2:65" s="1" customFormat="1" ht="24.2" customHeight="1">
      <c r="B147" s="134"/>
      <c r="C147" s="135" t="s">
        <v>193</v>
      </c>
      <c r="D147" s="135" t="s">
        <v>144</v>
      </c>
      <c r="E147" s="136" t="s">
        <v>1244</v>
      </c>
      <c r="F147" s="137" t="s">
        <v>426</v>
      </c>
      <c r="G147" s="138" t="s">
        <v>175</v>
      </c>
      <c r="H147" s="139">
        <v>0.51300000000000001</v>
      </c>
      <c r="I147" s="140"/>
      <c r="J147" s="140">
        <v>0</v>
      </c>
      <c r="K147" s="140">
        <f>ROUND(P147*H147,2)</f>
        <v>0</v>
      </c>
      <c r="L147" s="141"/>
      <c r="M147" s="25"/>
      <c r="N147" s="142" t="s">
        <v>1</v>
      </c>
      <c r="O147" s="143" t="s">
        <v>39</v>
      </c>
      <c r="P147" s="144">
        <f>I147+J147</f>
        <v>0</v>
      </c>
      <c r="Q147" s="144">
        <f>ROUND(I147*H147,2)</f>
        <v>0</v>
      </c>
      <c r="R147" s="144">
        <f>ROUND(J147*H147,2)</f>
        <v>0</v>
      </c>
      <c r="S147" s="145">
        <v>0</v>
      </c>
      <c r="T147" s="145">
        <f>S147*H147</f>
        <v>0</v>
      </c>
      <c r="U147" s="145">
        <v>0</v>
      </c>
      <c r="V147" s="145">
        <f>U147*H147</f>
        <v>0</v>
      </c>
      <c r="W147" s="145">
        <v>0</v>
      </c>
      <c r="X147" s="146">
        <f>W147*H147</f>
        <v>0</v>
      </c>
      <c r="AR147" s="147" t="s">
        <v>148</v>
      </c>
      <c r="AT147" s="147" t="s">
        <v>144</v>
      </c>
      <c r="AU147" s="147" t="s">
        <v>149</v>
      </c>
      <c r="AY147" s="13" t="s">
        <v>142</v>
      </c>
      <c r="BE147" s="148">
        <f>IF(O147="základná",K147,0)</f>
        <v>0</v>
      </c>
      <c r="BF147" s="148">
        <f>IF(O147="znížená",K147,0)</f>
        <v>0</v>
      </c>
      <c r="BG147" s="148">
        <f>IF(O147="zákl. prenesená",K147,0)</f>
        <v>0</v>
      </c>
      <c r="BH147" s="148">
        <f>IF(O147="zníž. prenesená",K147,0)</f>
        <v>0</v>
      </c>
      <c r="BI147" s="148">
        <f>IF(O147="nulová",K147,0)</f>
        <v>0</v>
      </c>
      <c r="BJ147" s="13" t="s">
        <v>149</v>
      </c>
      <c r="BK147" s="148">
        <f>ROUND(P147*H147,2)</f>
        <v>0</v>
      </c>
      <c r="BL147" s="13" t="s">
        <v>148</v>
      </c>
      <c r="BM147" s="147" t="s">
        <v>1245</v>
      </c>
    </row>
    <row r="148" spans="2:65" s="1" customFormat="1" ht="24.2" customHeight="1">
      <c r="B148" s="134"/>
      <c r="C148" s="135" t="s">
        <v>199</v>
      </c>
      <c r="D148" s="135" t="s">
        <v>144</v>
      </c>
      <c r="E148" s="136" t="s">
        <v>1246</v>
      </c>
      <c r="F148" s="137" t="s">
        <v>1247</v>
      </c>
      <c r="G148" s="138" t="s">
        <v>175</v>
      </c>
      <c r="H148" s="139">
        <v>0.51300000000000001</v>
      </c>
      <c r="I148" s="140"/>
      <c r="J148" s="140">
        <v>0</v>
      </c>
      <c r="K148" s="140">
        <f>ROUND(P148*H148,2)</f>
        <v>0</v>
      </c>
      <c r="L148" s="141"/>
      <c r="M148" s="25"/>
      <c r="N148" s="142" t="s">
        <v>1</v>
      </c>
      <c r="O148" s="143" t="s">
        <v>39</v>
      </c>
      <c r="P148" s="144">
        <f>I148+J148</f>
        <v>0</v>
      </c>
      <c r="Q148" s="144">
        <f>ROUND(I148*H148,2)</f>
        <v>0</v>
      </c>
      <c r="R148" s="144">
        <f>ROUND(J148*H148,2)</f>
        <v>0</v>
      </c>
      <c r="S148" s="145">
        <v>0</v>
      </c>
      <c r="T148" s="145">
        <f>S148*H148</f>
        <v>0</v>
      </c>
      <c r="U148" s="145">
        <v>0</v>
      </c>
      <c r="V148" s="145">
        <f>U148*H148</f>
        <v>0</v>
      </c>
      <c r="W148" s="145">
        <v>0</v>
      </c>
      <c r="X148" s="146">
        <f>W148*H148</f>
        <v>0</v>
      </c>
      <c r="AR148" s="147" t="s">
        <v>148</v>
      </c>
      <c r="AT148" s="147" t="s">
        <v>144</v>
      </c>
      <c r="AU148" s="147" t="s">
        <v>149</v>
      </c>
      <c r="AY148" s="13" t="s">
        <v>142</v>
      </c>
      <c r="BE148" s="148">
        <f>IF(O148="základná",K148,0)</f>
        <v>0</v>
      </c>
      <c r="BF148" s="148">
        <f>IF(O148="znížená",K148,0)</f>
        <v>0</v>
      </c>
      <c r="BG148" s="148">
        <f>IF(O148="zákl. prenesená",K148,0)</f>
        <v>0</v>
      </c>
      <c r="BH148" s="148">
        <f>IF(O148="zníž. prenesená",K148,0)</f>
        <v>0</v>
      </c>
      <c r="BI148" s="148">
        <f>IF(O148="nulová",K148,0)</f>
        <v>0</v>
      </c>
      <c r="BJ148" s="13" t="s">
        <v>149</v>
      </c>
      <c r="BK148" s="148">
        <f>ROUND(P148*H148,2)</f>
        <v>0</v>
      </c>
      <c r="BL148" s="13" t="s">
        <v>148</v>
      </c>
      <c r="BM148" s="147" t="s">
        <v>1248</v>
      </c>
    </row>
    <row r="149" spans="2:65" s="1" customFormat="1" ht="24.2" customHeight="1">
      <c r="B149" s="134"/>
      <c r="C149" s="135" t="s">
        <v>203</v>
      </c>
      <c r="D149" s="135" t="s">
        <v>144</v>
      </c>
      <c r="E149" s="136" t="s">
        <v>1249</v>
      </c>
      <c r="F149" s="137" t="s">
        <v>1250</v>
      </c>
      <c r="G149" s="138" t="s">
        <v>175</v>
      </c>
      <c r="H149" s="139">
        <v>0.51300000000000001</v>
      </c>
      <c r="I149" s="140"/>
      <c r="J149" s="140">
        <v>0</v>
      </c>
      <c r="K149" s="140">
        <f>ROUND(P149*H149,2)</f>
        <v>0</v>
      </c>
      <c r="L149" s="141"/>
      <c r="M149" s="25"/>
      <c r="N149" s="142" t="s">
        <v>1</v>
      </c>
      <c r="O149" s="143" t="s">
        <v>39</v>
      </c>
      <c r="P149" s="144">
        <f>I149+J149</f>
        <v>0</v>
      </c>
      <c r="Q149" s="144">
        <f>ROUND(I149*H149,2)</f>
        <v>0</v>
      </c>
      <c r="R149" s="144">
        <f>ROUND(J149*H149,2)</f>
        <v>0</v>
      </c>
      <c r="S149" s="145">
        <v>0</v>
      </c>
      <c r="T149" s="145">
        <f>S149*H149</f>
        <v>0</v>
      </c>
      <c r="U149" s="145">
        <v>0</v>
      </c>
      <c r="V149" s="145">
        <f>U149*H149</f>
        <v>0</v>
      </c>
      <c r="W149" s="145">
        <v>0</v>
      </c>
      <c r="X149" s="146">
        <f>W149*H149</f>
        <v>0</v>
      </c>
      <c r="AR149" s="147" t="s">
        <v>148</v>
      </c>
      <c r="AT149" s="147" t="s">
        <v>144</v>
      </c>
      <c r="AU149" s="147" t="s">
        <v>149</v>
      </c>
      <c r="AY149" s="13" t="s">
        <v>142</v>
      </c>
      <c r="BE149" s="148">
        <f>IF(O149="základná",K149,0)</f>
        <v>0</v>
      </c>
      <c r="BF149" s="148">
        <f>IF(O149="znížená",K149,0)</f>
        <v>0</v>
      </c>
      <c r="BG149" s="148">
        <f>IF(O149="zákl. prenesená",K149,0)</f>
        <v>0</v>
      </c>
      <c r="BH149" s="148">
        <f>IF(O149="zníž. prenesená",K149,0)</f>
        <v>0</v>
      </c>
      <c r="BI149" s="148">
        <f>IF(O149="nulová",K149,0)</f>
        <v>0</v>
      </c>
      <c r="BJ149" s="13" t="s">
        <v>149</v>
      </c>
      <c r="BK149" s="148">
        <f>ROUND(P149*H149,2)</f>
        <v>0</v>
      </c>
      <c r="BL149" s="13" t="s">
        <v>148</v>
      </c>
      <c r="BM149" s="147" t="s">
        <v>1251</v>
      </c>
    </row>
    <row r="150" spans="2:65" s="11" customFormat="1" ht="22.9" customHeight="1">
      <c r="B150" s="122"/>
      <c r="D150" s="123" t="s">
        <v>74</v>
      </c>
      <c r="E150" s="132" t="s">
        <v>444</v>
      </c>
      <c r="F150" s="132" t="s">
        <v>445</v>
      </c>
      <c r="K150" s="133">
        <f>BK150</f>
        <v>0</v>
      </c>
      <c r="M150" s="122"/>
      <c r="N150" s="126"/>
      <c r="Q150" s="127">
        <f>Q151</f>
        <v>0</v>
      </c>
      <c r="R150" s="127">
        <f>R151</f>
        <v>0</v>
      </c>
      <c r="T150" s="128">
        <f>T151</f>
        <v>3.4025220000000003</v>
      </c>
      <c r="V150" s="128">
        <f>V151</f>
        <v>0</v>
      </c>
      <c r="X150" s="129">
        <f>X151</f>
        <v>0</v>
      </c>
      <c r="AR150" s="123" t="s">
        <v>83</v>
      </c>
      <c r="AT150" s="130" t="s">
        <v>74</v>
      </c>
      <c r="AU150" s="130" t="s">
        <v>83</v>
      </c>
      <c r="AY150" s="123" t="s">
        <v>142</v>
      </c>
      <c r="BK150" s="131">
        <f>BK151</f>
        <v>0</v>
      </c>
    </row>
    <row r="151" spans="2:65" s="1" customFormat="1" ht="24.2" customHeight="1">
      <c r="B151" s="134"/>
      <c r="C151" s="135" t="s">
        <v>208</v>
      </c>
      <c r="D151" s="135" t="s">
        <v>144</v>
      </c>
      <c r="E151" s="136" t="s">
        <v>447</v>
      </c>
      <c r="F151" s="137" t="s">
        <v>448</v>
      </c>
      <c r="G151" s="138" t="s">
        <v>175</v>
      </c>
      <c r="H151" s="139">
        <v>3.7890000000000001</v>
      </c>
      <c r="I151" s="140"/>
      <c r="J151" s="140">
        <v>0</v>
      </c>
      <c r="K151" s="140">
        <f>ROUND(P151*H151,2)</f>
        <v>0</v>
      </c>
      <c r="L151" s="141"/>
      <c r="M151" s="25"/>
      <c r="N151" s="142" t="s">
        <v>1</v>
      </c>
      <c r="O151" s="143" t="s">
        <v>39</v>
      </c>
      <c r="P151" s="144">
        <f>I151+J151</f>
        <v>0</v>
      </c>
      <c r="Q151" s="144">
        <f>ROUND(I151*H151,2)</f>
        <v>0</v>
      </c>
      <c r="R151" s="144">
        <f>ROUND(J151*H151,2)</f>
        <v>0</v>
      </c>
      <c r="S151" s="145">
        <v>0.89800000000000002</v>
      </c>
      <c r="T151" s="145">
        <f>S151*H151</f>
        <v>3.4025220000000003</v>
      </c>
      <c r="U151" s="145">
        <v>0</v>
      </c>
      <c r="V151" s="145">
        <f>U151*H151</f>
        <v>0</v>
      </c>
      <c r="W151" s="145">
        <v>0</v>
      </c>
      <c r="X151" s="146">
        <f>W151*H151</f>
        <v>0</v>
      </c>
      <c r="AR151" s="147" t="s">
        <v>148</v>
      </c>
      <c r="AT151" s="147" t="s">
        <v>144</v>
      </c>
      <c r="AU151" s="147" t="s">
        <v>149</v>
      </c>
      <c r="AY151" s="13" t="s">
        <v>142</v>
      </c>
      <c r="BE151" s="148">
        <f>IF(O151="základná",K151,0)</f>
        <v>0</v>
      </c>
      <c r="BF151" s="148">
        <f>IF(O151="znížená",K151,0)</f>
        <v>0</v>
      </c>
      <c r="BG151" s="148">
        <f>IF(O151="zákl. prenesená",K151,0)</f>
        <v>0</v>
      </c>
      <c r="BH151" s="148">
        <f>IF(O151="zníž. prenesená",K151,0)</f>
        <v>0</v>
      </c>
      <c r="BI151" s="148">
        <f>IF(O151="nulová",K151,0)</f>
        <v>0</v>
      </c>
      <c r="BJ151" s="13" t="s">
        <v>149</v>
      </c>
      <c r="BK151" s="148">
        <f>ROUND(P151*H151,2)</f>
        <v>0</v>
      </c>
      <c r="BL151" s="13" t="s">
        <v>148</v>
      </c>
      <c r="BM151" s="147" t="s">
        <v>1252</v>
      </c>
    </row>
    <row r="152" spans="2:65" s="11" customFormat="1" ht="25.9" customHeight="1">
      <c r="B152" s="122"/>
      <c r="D152" s="123" t="s">
        <v>74</v>
      </c>
      <c r="E152" s="124" t="s">
        <v>450</v>
      </c>
      <c r="F152" s="124" t="s">
        <v>1253</v>
      </c>
      <c r="K152" s="125">
        <f>BK152</f>
        <v>0</v>
      </c>
      <c r="M152" s="122"/>
      <c r="N152" s="126"/>
      <c r="Q152" s="127">
        <f>Q153+Q157+Q174+Q190+Q210+Q216</f>
        <v>0</v>
      </c>
      <c r="R152" s="127">
        <f>R153+R157+R174+R190+R210+R216</f>
        <v>0</v>
      </c>
      <c r="T152" s="128">
        <f>T153+T157+T174+T190+T210+T216</f>
        <v>205.000404</v>
      </c>
      <c r="V152" s="128">
        <f>V153+V157+V174+V190+V210+V216</f>
        <v>0.62039379999999988</v>
      </c>
      <c r="X152" s="129">
        <f>X153+X157+X174+X190+X210+X216</f>
        <v>0</v>
      </c>
      <c r="AR152" s="123" t="s">
        <v>149</v>
      </c>
      <c r="AT152" s="130" t="s">
        <v>74</v>
      </c>
      <c r="AU152" s="130" t="s">
        <v>75</v>
      </c>
      <c r="AY152" s="123" t="s">
        <v>142</v>
      </c>
      <c r="BK152" s="131">
        <f>BK153+BK157+BK174+BK190+BK210+BK216</f>
        <v>0</v>
      </c>
    </row>
    <row r="153" spans="2:65" s="11" customFormat="1" ht="22.9" customHeight="1">
      <c r="B153" s="122"/>
      <c r="D153" s="123" t="s">
        <v>74</v>
      </c>
      <c r="E153" s="132" t="s">
        <v>1254</v>
      </c>
      <c r="F153" s="132" t="s">
        <v>1255</v>
      </c>
      <c r="K153" s="133">
        <f>BK153</f>
        <v>0</v>
      </c>
      <c r="M153" s="122"/>
      <c r="N153" s="126"/>
      <c r="Q153" s="127">
        <f>SUM(Q154:Q156)</f>
        <v>0</v>
      </c>
      <c r="R153" s="127">
        <f>SUM(R154:R156)</f>
        <v>0</v>
      </c>
      <c r="T153" s="128">
        <f>SUM(T154:T156)</f>
        <v>3.2076E-2</v>
      </c>
      <c r="V153" s="128">
        <f>SUM(V154:V156)</f>
        <v>1.7910750000000003E-2</v>
      </c>
      <c r="X153" s="129">
        <f>SUM(X154:X156)</f>
        <v>0</v>
      </c>
      <c r="AR153" s="123" t="s">
        <v>149</v>
      </c>
      <c r="AT153" s="130" t="s">
        <v>74</v>
      </c>
      <c r="AU153" s="130" t="s">
        <v>83</v>
      </c>
      <c r="AY153" s="123" t="s">
        <v>142</v>
      </c>
      <c r="BK153" s="131">
        <f>SUM(BK154:BK156)</f>
        <v>0</v>
      </c>
    </row>
    <row r="154" spans="2:65" s="1" customFormat="1" ht="21.75" customHeight="1">
      <c r="B154" s="134"/>
      <c r="C154" s="135" t="s">
        <v>212</v>
      </c>
      <c r="D154" s="135" t="s">
        <v>144</v>
      </c>
      <c r="E154" s="136" t="s">
        <v>1256</v>
      </c>
      <c r="F154" s="137" t="s">
        <v>1257</v>
      </c>
      <c r="G154" s="138" t="s">
        <v>196</v>
      </c>
      <c r="H154" s="139">
        <v>250.5</v>
      </c>
      <c r="I154" s="140"/>
      <c r="J154" s="140">
        <v>0</v>
      </c>
      <c r="K154" s="140">
        <f>ROUND(P154*H154,2)</f>
        <v>0</v>
      </c>
      <c r="L154" s="141"/>
      <c r="M154" s="25"/>
      <c r="N154" s="142" t="s">
        <v>1</v>
      </c>
      <c r="O154" s="143" t="s">
        <v>39</v>
      </c>
      <c r="P154" s="144">
        <f>I154+J154</f>
        <v>0</v>
      </c>
      <c r="Q154" s="144">
        <f>ROUND(I154*H154,2)</f>
        <v>0</v>
      </c>
      <c r="R154" s="144">
        <f>ROUND(J154*H154,2)</f>
        <v>0</v>
      </c>
      <c r="S154" s="145">
        <v>0</v>
      </c>
      <c r="T154" s="145">
        <f>S154*H154</f>
        <v>0</v>
      </c>
      <c r="U154" s="145">
        <v>2.0000000000000002E-5</v>
      </c>
      <c r="V154" s="145">
        <f>U154*H154</f>
        <v>5.0100000000000006E-3</v>
      </c>
      <c r="W154" s="145">
        <v>0</v>
      </c>
      <c r="X154" s="146">
        <f>W154*H154</f>
        <v>0</v>
      </c>
      <c r="AR154" s="147" t="s">
        <v>221</v>
      </c>
      <c r="AT154" s="147" t="s">
        <v>144</v>
      </c>
      <c r="AU154" s="147" t="s">
        <v>149</v>
      </c>
      <c r="AY154" s="13" t="s">
        <v>142</v>
      </c>
      <c r="BE154" s="148">
        <f>IF(O154="základná",K154,0)</f>
        <v>0</v>
      </c>
      <c r="BF154" s="148">
        <f>IF(O154="znížená",K154,0)</f>
        <v>0</v>
      </c>
      <c r="BG154" s="148">
        <f>IF(O154="zákl. prenesená",K154,0)</f>
        <v>0</v>
      </c>
      <c r="BH154" s="148">
        <f>IF(O154="zníž. prenesená",K154,0)</f>
        <v>0</v>
      </c>
      <c r="BI154" s="148">
        <f>IF(O154="nulová",K154,0)</f>
        <v>0</v>
      </c>
      <c r="BJ154" s="13" t="s">
        <v>149</v>
      </c>
      <c r="BK154" s="148">
        <f>ROUND(P154*H154,2)</f>
        <v>0</v>
      </c>
      <c r="BL154" s="13" t="s">
        <v>221</v>
      </c>
      <c r="BM154" s="147" t="s">
        <v>1258</v>
      </c>
    </row>
    <row r="155" spans="2:65" s="1" customFormat="1" ht="24.2" customHeight="1">
      <c r="B155" s="134"/>
      <c r="C155" s="152" t="s">
        <v>216</v>
      </c>
      <c r="D155" s="152" t="s">
        <v>172</v>
      </c>
      <c r="E155" s="153" t="s">
        <v>1259</v>
      </c>
      <c r="F155" s="154" t="s">
        <v>1260</v>
      </c>
      <c r="G155" s="155" t="s">
        <v>196</v>
      </c>
      <c r="H155" s="156">
        <v>258.01499999999999</v>
      </c>
      <c r="I155" s="157">
        <v>0</v>
      </c>
      <c r="J155" s="158"/>
      <c r="K155" s="157">
        <f>ROUND(P155*H155,2)</f>
        <v>0</v>
      </c>
      <c r="L155" s="158"/>
      <c r="M155" s="159"/>
      <c r="N155" s="160" t="s">
        <v>1</v>
      </c>
      <c r="O155" s="143" t="s">
        <v>39</v>
      </c>
      <c r="P155" s="144">
        <f>I155+J155</f>
        <v>0</v>
      </c>
      <c r="Q155" s="144">
        <f>ROUND(I155*H155,2)</f>
        <v>0</v>
      </c>
      <c r="R155" s="144">
        <f>ROUND(J155*H155,2)</f>
        <v>0</v>
      </c>
      <c r="S155" s="145">
        <v>0</v>
      </c>
      <c r="T155" s="145">
        <f>S155*H155</f>
        <v>0</v>
      </c>
      <c r="U155" s="145">
        <v>5.0000000000000002E-5</v>
      </c>
      <c r="V155" s="145">
        <f>U155*H155</f>
        <v>1.2900750000000001E-2</v>
      </c>
      <c r="W155" s="145">
        <v>0</v>
      </c>
      <c r="X155" s="146">
        <f>W155*H155</f>
        <v>0</v>
      </c>
      <c r="AR155" s="147" t="s">
        <v>296</v>
      </c>
      <c r="AT155" s="147" t="s">
        <v>172</v>
      </c>
      <c r="AU155" s="147" t="s">
        <v>149</v>
      </c>
      <c r="AY155" s="13" t="s">
        <v>142</v>
      </c>
      <c r="BE155" s="148">
        <f>IF(O155="základná",K155,0)</f>
        <v>0</v>
      </c>
      <c r="BF155" s="148">
        <f>IF(O155="znížená",K155,0)</f>
        <v>0</v>
      </c>
      <c r="BG155" s="148">
        <f>IF(O155="zákl. prenesená",K155,0)</f>
        <v>0</v>
      </c>
      <c r="BH155" s="148">
        <f>IF(O155="zníž. prenesená",K155,0)</f>
        <v>0</v>
      </c>
      <c r="BI155" s="148">
        <f>IF(O155="nulová",K155,0)</f>
        <v>0</v>
      </c>
      <c r="BJ155" s="13" t="s">
        <v>149</v>
      </c>
      <c r="BK155" s="148">
        <f>ROUND(P155*H155,2)</f>
        <v>0</v>
      </c>
      <c r="BL155" s="13" t="s">
        <v>221</v>
      </c>
      <c r="BM155" s="147" t="s">
        <v>1261</v>
      </c>
    </row>
    <row r="156" spans="2:65" s="1" customFormat="1" ht="24.2" customHeight="1">
      <c r="B156" s="134"/>
      <c r="C156" s="135" t="s">
        <v>221</v>
      </c>
      <c r="D156" s="135" t="s">
        <v>144</v>
      </c>
      <c r="E156" s="136" t="s">
        <v>1262</v>
      </c>
      <c r="F156" s="137" t="s">
        <v>1263</v>
      </c>
      <c r="G156" s="138" t="s">
        <v>175</v>
      </c>
      <c r="H156" s="139">
        <v>1.7999999999999999E-2</v>
      </c>
      <c r="I156" s="140"/>
      <c r="J156" s="140">
        <v>0</v>
      </c>
      <c r="K156" s="140">
        <f>ROUND(P156*H156,2)</f>
        <v>0</v>
      </c>
      <c r="L156" s="141"/>
      <c r="M156" s="25"/>
      <c r="N156" s="142" t="s">
        <v>1</v>
      </c>
      <c r="O156" s="143" t="s">
        <v>39</v>
      </c>
      <c r="P156" s="144">
        <f>I156+J156</f>
        <v>0</v>
      </c>
      <c r="Q156" s="144">
        <f>ROUND(I156*H156,2)</f>
        <v>0</v>
      </c>
      <c r="R156" s="144">
        <f>ROUND(J156*H156,2)</f>
        <v>0</v>
      </c>
      <c r="S156" s="145">
        <v>1.782</v>
      </c>
      <c r="T156" s="145">
        <f>S156*H156</f>
        <v>3.2076E-2</v>
      </c>
      <c r="U156" s="145">
        <v>0</v>
      </c>
      <c r="V156" s="145">
        <f>U156*H156</f>
        <v>0</v>
      </c>
      <c r="W156" s="145">
        <v>0</v>
      </c>
      <c r="X156" s="146">
        <f>W156*H156</f>
        <v>0</v>
      </c>
      <c r="AR156" s="147" t="s">
        <v>221</v>
      </c>
      <c r="AT156" s="147" t="s">
        <v>144</v>
      </c>
      <c r="AU156" s="147" t="s">
        <v>149</v>
      </c>
      <c r="AY156" s="13" t="s">
        <v>142</v>
      </c>
      <c r="BE156" s="148">
        <f>IF(O156="základná",K156,0)</f>
        <v>0</v>
      </c>
      <c r="BF156" s="148">
        <f>IF(O156="znížená",K156,0)</f>
        <v>0</v>
      </c>
      <c r="BG156" s="148">
        <f>IF(O156="zákl. prenesená",K156,0)</f>
        <v>0</v>
      </c>
      <c r="BH156" s="148">
        <f>IF(O156="zníž. prenesená",K156,0)</f>
        <v>0</v>
      </c>
      <c r="BI156" s="148">
        <f>IF(O156="nulová",K156,0)</f>
        <v>0</v>
      </c>
      <c r="BJ156" s="13" t="s">
        <v>149</v>
      </c>
      <c r="BK156" s="148">
        <f>ROUND(P156*H156,2)</f>
        <v>0</v>
      </c>
      <c r="BL156" s="13" t="s">
        <v>221</v>
      </c>
      <c r="BM156" s="147" t="s">
        <v>1264</v>
      </c>
    </row>
    <row r="157" spans="2:65" s="11" customFormat="1" ht="22.9" customHeight="1">
      <c r="B157" s="122"/>
      <c r="D157" s="123" t="s">
        <v>74</v>
      </c>
      <c r="E157" s="132" t="s">
        <v>1265</v>
      </c>
      <c r="F157" s="132" t="s">
        <v>1266</v>
      </c>
      <c r="K157" s="133">
        <f>BK157</f>
        <v>0</v>
      </c>
      <c r="M157" s="122"/>
      <c r="N157" s="126"/>
      <c r="Q157" s="127">
        <f>SUM(Q158:Q173)</f>
        <v>0</v>
      </c>
      <c r="R157" s="127">
        <f>SUM(R158:R173)</f>
        <v>0</v>
      </c>
      <c r="T157" s="128">
        <f>SUM(T158:T173)</f>
        <v>89.660450000000012</v>
      </c>
      <c r="V157" s="128">
        <f>SUM(V158:V173)</f>
        <v>0.16368568999999997</v>
      </c>
      <c r="X157" s="129">
        <f>SUM(X158:X173)</f>
        <v>0</v>
      </c>
      <c r="AR157" s="123" t="s">
        <v>149</v>
      </c>
      <c r="AT157" s="130" t="s">
        <v>74</v>
      </c>
      <c r="AU157" s="130" t="s">
        <v>83</v>
      </c>
      <c r="AY157" s="123" t="s">
        <v>142</v>
      </c>
      <c r="BK157" s="131">
        <f>SUM(BK158:BK173)</f>
        <v>0</v>
      </c>
    </row>
    <row r="158" spans="2:65" s="1" customFormat="1" ht="24.2" customHeight="1">
      <c r="B158" s="134"/>
      <c r="C158" s="135" t="s">
        <v>226</v>
      </c>
      <c r="D158" s="135" t="s">
        <v>144</v>
      </c>
      <c r="E158" s="136" t="s">
        <v>1267</v>
      </c>
      <c r="F158" s="137" t="s">
        <v>1268</v>
      </c>
      <c r="G158" s="138" t="s">
        <v>196</v>
      </c>
      <c r="H158" s="139">
        <v>34</v>
      </c>
      <c r="I158" s="140">
        <v>0</v>
      </c>
      <c r="J158" s="140">
        <v>0</v>
      </c>
      <c r="K158" s="140">
        <f>ROUND(P158*H158,2)</f>
        <v>0</v>
      </c>
      <c r="L158" s="141"/>
      <c r="M158" s="25"/>
      <c r="N158" s="142" t="s">
        <v>1</v>
      </c>
      <c r="O158" s="143" t="s">
        <v>39</v>
      </c>
      <c r="P158" s="144">
        <f>I158+J158</f>
        <v>0</v>
      </c>
      <c r="Q158" s="144">
        <f>ROUND(I158*H158,2)</f>
        <v>0</v>
      </c>
      <c r="R158" s="144">
        <f>ROUND(J158*H158,2)</f>
        <v>0</v>
      </c>
      <c r="S158" s="145">
        <v>0.45600000000000002</v>
      </c>
      <c r="T158" s="145">
        <f>S158*H158</f>
        <v>15.504000000000001</v>
      </c>
      <c r="U158" s="145">
        <v>1.57E-3</v>
      </c>
      <c r="V158" s="145">
        <f>U158*H158</f>
        <v>5.3379999999999997E-2</v>
      </c>
      <c r="W158" s="145">
        <v>0</v>
      </c>
      <c r="X158" s="146">
        <f>W158*H158</f>
        <v>0</v>
      </c>
      <c r="AR158" s="147" t="s">
        <v>221</v>
      </c>
      <c r="AT158" s="147" t="s">
        <v>144</v>
      </c>
      <c r="AU158" s="147" t="s">
        <v>149</v>
      </c>
      <c r="AY158" s="13" t="s">
        <v>142</v>
      </c>
      <c r="BE158" s="148">
        <f>IF(O158="základná",K158,0)</f>
        <v>0</v>
      </c>
      <c r="BF158" s="148">
        <f>IF(O158="znížená",K158,0)</f>
        <v>0</v>
      </c>
      <c r="BG158" s="148">
        <f>IF(O158="zákl. prenesená",K158,0)</f>
        <v>0</v>
      </c>
      <c r="BH158" s="148">
        <f>IF(O158="zníž. prenesená",K158,0)</f>
        <v>0</v>
      </c>
      <c r="BI158" s="148">
        <f>IF(O158="nulová",K158,0)</f>
        <v>0</v>
      </c>
      <c r="BJ158" s="13" t="s">
        <v>149</v>
      </c>
      <c r="BK158" s="148">
        <f>ROUND(P158*H158,2)</f>
        <v>0</v>
      </c>
      <c r="BL158" s="13" t="s">
        <v>221</v>
      </c>
      <c r="BM158" s="147" t="s">
        <v>1269</v>
      </c>
    </row>
    <row r="159" spans="2:65" s="1" customFormat="1" ht="16.5" customHeight="1">
      <c r="B159" s="134"/>
      <c r="C159" s="135" t="s">
        <v>231</v>
      </c>
      <c r="D159" s="135" t="s">
        <v>144</v>
      </c>
      <c r="E159" s="136" t="s">
        <v>1270</v>
      </c>
      <c r="F159" s="137" t="s">
        <v>1271</v>
      </c>
      <c r="G159" s="138" t="s">
        <v>196</v>
      </c>
      <c r="H159" s="139">
        <v>2.5</v>
      </c>
      <c r="I159" s="140">
        <v>0</v>
      </c>
      <c r="J159" s="140">
        <v>0</v>
      </c>
      <c r="K159" s="140">
        <f>ROUND(P159*H159,2)</f>
        <v>0</v>
      </c>
      <c r="L159" s="141"/>
      <c r="M159" s="25"/>
      <c r="N159" s="142" t="s">
        <v>1</v>
      </c>
      <c r="O159" s="143" t="s">
        <v>39</v>
      </c>
      <c r="P159" s="144">
        <f>I159+J159</f>
        <v>0</v>
      </c>
      <c r="Q159" s="144">
        <f>ROUND(I159*H159,2)</f>
        <v>0</v>
      </c>
      <c r="R159" s="144">
        <f>ROUND(J159*H159,2)</f>
        <v>0</v>
      </c>
      <c r="S159" s="145">
        <v>0.62236000000000002</v>
      </c>
      <c r="T159" s="145">
        <f>S159*H159</f>
        <v>1.5559000000000001</v>
      </c>
      <c r="U159" s="145">
        <v>8.1150000000000005E-4</v>
      </c>
      <c r="V159" s="145">
        <f>U159*H159</f>
        <v>2.0287500000000002E-3</v>
      </c>
      <c r="W159" s="145">
        <v>0</v>
      </c>
      <c r="X159" s="146">
        <f>W159*H159</f>
        <v>0</v>
      </c>
      <c r="AR159" s="147" t="s">
        <v>221</v>
      </c>
      <c r="AT159" s="147" t="s">
        <v>144</v>
      </c>
      <c r="AU159" s="147" t="s">
        <v>149</v>
      </c>
      <c r="AY159" s="13" t="s">
        <v>142</v>
      </c>
      <c r="BE159" s="148">
        <f>IF(O159="základná",K159,0)</f>
        <v>0</v>
      </c>
      <c r="BF159" s="148">
        <f>IF(O159="znížená",K159,0)</f>
        <v>0</v>
      </c>
      <c r="BG159" s="148">
        <f>IF(O159="zákl. prenesená",K159,0)</f>
        <v>0</v>
      </c>
      <c r="BH159" s="148">
        <f>IF(O159="zníž. prenesená",K159,0)</f>
        <v>0</v>
      </c>
      <c r="BI159" s="148">
        <f>IF(O159="nulová",K159,0)</f>
        <v>0</v>
      </c>
      <c r="BJ159" s="13" t="s">
        <v>149</v>
      </c>
      <c r="BK159" s="148">
        <f>ROUND(P159*H159,2)</f>
        <v>0</v>
      </c>
      <c r="BL159" s="13" t="s">
        <v>221</v>
      </c>
      <c r="BM159" s="147" t="s">
        <v>1272</v>
      </c>
    </row>
    <row r="160" spans="2:65" s="1" customFormat="1" ht="19.5">
      <c r="B160" s="25"/>
      <c r="D160" s="149" t="s">
        <v>151</v>
      </c>
      <c r="F160" s="150" t="s">
        <v>1273</v>
      </c>
      <c r="M160" s="25"/>
      <c r="N160" s="151"/>
      <c r="X160" s="51"/>
      <c r="AT160" s="13" t="s">
        <v>151</v>
      </c>
      <c r="AU160" s="13" t="s">
        <v>149</v>
      </c>
    </row>
    <row r="161" spans="2:65" s="1" customFormat="1" ht="16.5" customHeight="1">
      <c r="B161" s="134"/>
      <c r="C161" s="135" t="s">
        <v>236</v>
      </c>
      <c r="D161" s="135" t="s">
        <v>144</v>
      </c>
      <c r="E161" s="136" t="s">
        <v>1274</v>
      </c>
      <c r="F161" s="137" t="s">
        <v>1275</v>
      </c>
      <c r="G161" s="138" t="s">
        <v>196</v>
      </c>
      <c r="H161" s="139">
        <v>28.5</v>
      </c>
      <c r="I161" s="140">
        <v>0</v>
      </c>
      <c r="J161" s="140">
        <v>0</v>
      </c>
      <c r="K161" s="140">
        <f>ROUND(P161*H161,2)</f>
        <v>0</v>
      </c>
      <c r="L161" s="141"/>
      <c r="M161" s="25"/>
      <c r="N161" s="142" t="s">
        <v>1</v>
      </c>
      <c r="O161" s="143" t="s">
        <v>39</v>
      </c>
      <c r="P161" s="144">
        <f>I161+J161</f>
        <v>0</v>
      </c>
      <c r="Q161" s="144">
        <f>ROUND(I161*H161,2)</f>
        <v>0</v>
      </c>
      <c r="R161" s="144">
        <f>ROUND(J161*H161,2)</f>
        <v>0</v>
      </c>
      <c r="S161" s="145">
        <v>0.66886000000000001</v>
      </c>
      <c r="T161" s="145">
        <f>S161*H161</f>
        <v>19.06251</v>
      </c>
      <c r="U161" s="145">
        <v>9.0459999999999998E-4</v>
      </c>
      <c r="V161" s="145">
        <f>U161*H161</f>
        <v>2.5781099999999998E-2</v>
      </c>
      <c r="W161" s="145">
        <v>0</v>
      </c>
      <c r="X161" s="146">
        <f>W161*H161</f>
        <v>0</v>
      </c>
      <c r="AR161" s="147" t="s">
        <v>221</v>
      </c>
      <c r="AT161" s="147" t="s">
        <v>144</v>
      </c>
      <c r="AU161" s="147" t="s">
        <v>149</v>
      </c>
      <c r="AY161" s="13" t="s">
        <v>142</v>
      </c>
      <c r="BE161" s="148">
        <f>IF(O161="základná",K161,0)</f>
        <v>0</v>
      </c>
      <c r="BF161" s="148">
        <f>IF(O161="znížená",K161,0)</f>
        <v>0</v>
      </c>
      <c r="BG161" s="148">
        <f>IF(O161="zákl. prenesená",K161,0)</f>
        <v>0</v>
      </c>
      <c r="BH161" s="148">
        <f>IF(O161="zníž. prenesená",K161,0)</f>
        <v>0</v>
      </c>
      <c r="BI161" s="148">
        <f>IF(O161="nulová",K161,0)</f>
        <v>0</v>
      </c>
      <c r="BJ161" s="13" t="s">
        <v>149</v>
      </c>
      <c r="BK161" s="148">
        <f>ROUND(P161*H161,2)</f>
        <v>0</v>
      </c>
      <c r="BL161" s="13" t="s">
        <v>221</v>
      </c>
      <c r="BM161" s="147" t="s">
        <v>1276</v>
      </c>
    </row>
    <row r="162" spans="2:65" s="1" customFormat="1" ht="19.5">
      <c r="B162" s="25"/>
      <c r="D162" s="149" t="s">
        <v>151</v>
      </c>
      <c r="F162" s="150" t="s">
        <v>1273</v>
      </c>
      <c r="M162" s="25"/>
      <c r="N162" s="151"/>
      <c r="X162" s="51"/>
      <c r="AT162" s="13" t="s">
        <v>151</v>
      </c>
      <c r="AU162" s="13" t="s">
        <v>149</v>
      </c>
    </row>
    <row r="163" spans="2:65" s="1" customFormat="1" ht="16.5" customHeight="1">
      <c r="B163" s="134"/>
      <c r="C163" s="135" t="s">
        <v>240</v>
      </c>
      <c r="D163" s="135" t="s">
        <v>144</v>
      </c>
      <c r="E163" s="136" t="s">
        <v>1277</v>
      </c>
      <c r="F163" s="137" t="s">
        <v>1278</v>
      </c>
      <c r="G163" s="138" t="s">
        <v>196</v>
      </c>
      <c r="H163" s="139">
        <v>41</v>
      </c>
      <c r="I163" s="140">
        <v>0</v>
      </c>
      <c r="J163" s="140">
        <v>0</v>
      </c>
      <c r="K163" s="140">
        <f>ROUND(P163*H163,2)</f>
        <v>0</v>
      </c>
      <c r="L163" s="141"/>
      <c r="M163" s="25"/>
      <c r="N163" s="142" t="s">
        <v>1</v>
      </c>
      <c r="O163" s="143" t="s">
        <v>39</v>
      </c>
      <c r="P163" s="144">
        <f>I163+J163</f>
        <v>0</v>
      </c>
      <c r="Q163" s="144">
        <f>ROUND(I163*H163,2)</f>
        <v>0</v>
      </c>
      <c r="R163" s="144">
        <f>ROUND(J163*H163,2)</f>
        <v>0</v>
      </c>
      <c r="S163" s="145">
        <v>0.73899999999999999</v>
      </c>
      <c r="T163" s="145">
        <f>S163*H163</f>
        <v>30.298999999999999</v>
      </c>
      <c r="U163" s="145">
        <v>1.48E-3</v>
      </c>
      <c r="V163" s="145">
        <f>U163*H163</f>
        <v>6.0679999999999998E-2</v>
      </c>
      <c r="W163" s="145">
        <v>0</v>
      </c>
      <c r="X163" s="146">
        <f>W163*H163</f>
        <v>0</v>
      </c>
      <c r="AR163" s="147" t="s">
        <v>221</v>
      </c>
      <c r="AT163" s="147" t="s">
        <v>144</v>
      </c>
      <c r="AU163" s="147" t="s">
        <v>149</v>
      </c>
      <c r="AY163" s="13" t="s">
        <v>142</v>
      </c>
      <c r="BE163" s="148">
        <f>IF(O163="základná",K163,0)</f>
        <v>0</v>
      </c>
      <c r="BF163" s="148">
        <f>IF(O163="znížená",K163,0)</f>
        <v>0</v>
      </c>
      <c r="BG163" s="148">
        <f>IF(O163="zákl. prenesená",K163,0)</f>
        <v>0</v>
      </c>
      <c r="BH163" s="148">
        <f>IF(O163="zníž. prenesená",K163,0)</f>
        <v>0</v>
      </c>
      <c r="BI163" s="148">
        <f>IF(O163="nulová",K163,0)</f>
        <v>0</v>
      </c>
      <c r="BJ163" s="13" t="s">
        <v>149</v>
      </c>
      <c r="BK163" s="148">
        <f>ROUND(P163*H163,2)</f>
        <v>0</v>
      </c>
      <c r="BL163" s="13" t="s">
        <v>221</v>
      </c>
      <c r="BM163" s="147" t="s">
        <v>1279</v>
      </c>
    </row>
    <row r="164" spans="2:65" s="1" customFormat="1" ht="19.5">
      <c r="B164" s="25"/>
      <c r="D164" s="149" t="s">
        <v>151</v>
      </c>
      <c r="F164" s="150" t="s">
        <v>1273</v>
      </c>
      <c r="M164" s="25"/>
      <c r="N164" s="151"/>
      <c r="X164" s="51"/>
      <c r="AT164" s="13" t="s">
        <v>151</v>
      </c>
      <c r="AU164" s="13" t="s">
        <v>149</v>
      </c>
    </row>
    <row r="165" spans="2:65" s="1" customFormat="1" ht="16.5" customHeight="1">
      <c r="B165" s="134"/>
      <c r="C165" s="135" t="s">
        <v>244</v>
      </c>
      <c r="D165" s="135" t="s">
        <v>144</v>
      </c>
      <c r="E165" s="136" t="s">
        <v>1280</v>
      </c>
      <c r="F165" s="137" t="s">
        <v>1281</v>
      </c>
      <c r="G165" s="138" t="s">
        <v>196</v>
      </c>
      <c r="H165" s="139">
        <v>33</v>
      </c>
      <c r="I165" s="140">
        <v>0</v>
      </c>
      <c r="J165" s="140">
        <v>0</v>
      </c>
      <c r="K165" s="140">
        <f>ROUND(P165*H165,2)</f>
        <v>0</v>
      </c>
      <c r="L165" s="141"/>
      <c r="M165" s="25"/>
      <c r="N165" s="142" t="s">
        <v>1</v>
      </c>
      <c r="O165" s="143" t="s">
        <v>39</v>
      </c>
      <c r="P165" s="144">
        <f>I165+J165</f>
        <v>0</v>
      </c>
      <c r="Q165" s="144">
        <f>ROUND(I165*H165,2)</f>
        <v>0</v>
      </c>
      <c r="R165" s="144">
        <f>ROUND(J165*H165,2)</f>
        <v>0</v>
      </c>
      <c r="S165" s="145">
        <v>0.65776999999999997</v>
      </c>
      <c r="T165" s="145">
        <f>S165*H165</f>
        <v>21.706409999999998</v>
      </c>
      <c r="U165" s="145">
        <v>5.1648000000000004E-4</v>
      </c>
      <c r="V165" s="145">
        <f>U165*H165</f>
        <v>1.7043840000000001E-2</v>
      </c>
      <c r="W165" s="145">
        <v>0</v>
      </c>
      <c r="X165" s="146">
        <f>W165*H165</f>
        <v>0</v>
      </c>
      <c r="AR165" s="147" t="s">
        <v>221</v>
      </c>
      <c r="AT165" s="147" t="s">
        <v>144</v>
      </c>
      <c r="AU165" s="147" t="s">
        <v>149</v>
      </c>
      <c r="AY165" s="13" t="s">
        <v>142</v>
      </c>
      <c r="BE165" s="148">
        <f>IF(O165="základná",K165,0)</f>
        <v>0</v>
      </c>
      <c r="BF165" s="148">
        <f>IF(O165="znížená",K165,0)</f>
        <v>0</v>
      </c>
      <c r="BG165" s="148">
        <f>IF(O165="zákl. prenesená",K165,0)</f>
        <v>0</v>
      </c>
      <c r="BH165" s="148">
        <f>IF(O165="zníž. prenesená",K165,0)</f>
        <v>0</v>
      </c>
      <c r="BI165" s="148">
        <f>IF(O165="nulová",K165,0)</f>
        <v>0</v>
      </c>
      <c r="BJ165" s="13" t="s">
        <v>149</v>
      </c>
      <c r="BK165" s="148">
        <f>ROUND(P165*H165,2)</f>
        <v>0</v>
      </c>
      <c r="BL165" s="13" t="s">
        <v>221</v>
      </c>
      <c r="BM165" s="147" t="s">
        <v>1282</v>
      </c>
    </row>
    <row r="166" spans="2:65" s="1" customFormat="1" ht="24.2" customHeight="1">
      <c r="B166" s="134"/>
      <c r="C166" s="135" t="s">
        <v>249</v>
      </c>
      <c r="D166" s="135" t="s">
        <v>144</v>
      </c>
      <c r="E166" s="136" t="s">
        <v>1283</v>
      </c>
      <c r="F166" s="137" t="s">
        <v>1284</v>
      </c>
      <c r="G166" s="138" t="s">
        <v>206</v>
      </c>
      <c r="H166" s="139">
        <v>3</v>
      </c>
      <c r="I166" s="140">
        <v>0</v>
      </c>
      <c r="J166" s="140">
        <v>0</v>
      </c>
      <c r="K166" s="140">
        <f>ROUND(P166*H166,2)</f>
        <v>0</v>
      </c>
      <c r="L166" s="141"/>
      <c r="M166" s="25"/>
      <c r="N166" s="142" t="s">
        <v>1</v>
      </c>
      <c r="O166" s="143" t="s">
        <v>39</v>
      </c>
      <c r="P166" s="144">
        <f>I166+J166</f>
        <v>0</v>
      </c>
      <c r="Q166" s="144">
        <f>ROUND(I166*H166,2)</f>
        <v>0</v>
      </c>
      <c r="R166" s="144">
        <f>ROUND(J166*H166,2)</f>
        <v>0</v>
      </c>
      <c r="S166" s="145">
        <v>0.32092999999999999</v>
      </c>
      <c r="T166" s="145">
        <f>S166*H166</f>
        <v>0.96279000000000003</v>
      </c>
      <c r="U166" s="145">
        <v>1.02E-4</v>
      </c>
      <c r="V166" s="145">
        <f>U166*H166</f>
        <v>3.0600000000000001E-4</v>
      </c>
      <c r="W166" s="145">
        <v>0</v>
      </c>
      <c r="X166" s="146">
        <f>W166*H166</f>
        <v>0</v>
      </c>
      <c r="AR166" s="147" t="s">
        <v>221</v>
      </c>
      <c r="AT166" s="147" t="s">
        <v>144</v>
      </c>
      <c r="AU166" s="147" t="s">
        <v>149</v>
      </c>
      <c r="AY166" s="13" t="s">
        <v>142</v>
      </c>
      <c r="BE166" s="148">
        <f>IF(O166="základná",K166,0)</f>
        <v>0</v>
      </c>
      <c r="BF166" s="148">
        <f>IF(O166="znížená",K166,0)</f>
        <v>0</v>
      </c>
      <c r="BG166" s="148">
        <f>IF(O166="zákl. prenesená",K166,0)</f>
        <v>0</v>
      </c>
      <c r="BH166" s="148">
        <f>IF(O166="zníž. prenesená",K166,0)</f>
        <v>0</v>
      </c>
      <c r="BI166" s="148">
        <f>IF(O166="nulová",K166,0)</f>
        <v>0</v>
      </c>
      <c r="BJ166" s="13" t="s">
        <v>149</v>
      </c>
      <c r="BK166" s="148">
        <f>ROUND(P166*H166,2)</f>
        <v>0</v>
      </c>
      <c r="BL166" s="13" t="s">
        <v>221</v>
      </c>
      <c r="BM166" s="147" t="s">
        <v>1285</v>
      </c>
    </row>
    <row r="167" spans="2:65" s="1" customFormat="1" ht="24.2" customHeight="1">
      <c r="B167" s="134"/>
      <c r="C167" s="152" t="s">
        <v>8</v>
      </c>
      <c r="D167" s="152" t="s">
        <v>172</v>
      </c>
      <c r="E167" s="153" t="s">
        <v>1286</v>
      </c>
      <c r="F167" s="154" t="s">
        <v>1287</v>
      </c>
      <c r="G167" s="155" t="s">
        <v>206</v>
      </c>
      <c r="H167" s="156">
        <v>3</v>
      </c>
      <c r="I167" s="157">
        <v>0</v>
      </c>
      <c r="J167" s="158"/>
      <c r="K167" s="157">
        <f>ROUND(P167*H167,2)</f>
        <v>0</v>
      </c>
      <c r="L167" s="158"/>
      <c r="M167" s="159"/>
      <c r="N167" s="160" t="s">
        <v>1</v>
      </c>
      <c r="O167" s="143" t="s">
        <v>39</v>
      </c>
      <c r="P167" s="144">
        <f>I167+J167</f>
        <v>0</v>
      </c>
      <c r="Q167" s="144">
        <f>ROUND(I167*H167,2)</f>
        <v>0</v>
      </c>
      <c r="R167" s="144">
        <f>ROUND(J167*H167,2)</f>
        <v>0</v>
      </c>
      <c r="S167" s="145">
        <v>0</v>
      </c>
      <c r="T167" s="145">
        <f>S167*H167</f>
        <v>0</v>
      </c>
      <c r="U167" s="145">
        <v>7.1000000000000002E-4</v>
      </c>
      <c r="V167" s="145">
        <f>U167*H167</f>
        <v>2.1299999999999999E-3</v>
      </c>
      <c r="W167" s="145">
        <v>0</v>
      </c>
      <c r="X167" s="146">
        <f>W167*H167</f>
        <v>0</v>
      </c>
      <c r="AR167" s="147" t="s">
        <v>296</v>
      </c>
      <c r="AT167" s="147" t="s">
        <v>172</v>
      </c>
      <c r="AU167" s="147" t="s">
        <v>149</v>
      </c>
      <c r="AY167" s="13" t="s">
        <v>142</v>
      </c>
      <c r="BE167" s="148">
        <f>IF(O167="základná",K167,0)</f>
        <v>0</v>
      </c>
      <c r="BF167" s="148">
        <f>IF(O167="znížená",K167,0)</f>
        <v>0</v>
      </c>
      <c r="BG167" s="148">
        <f>IF(O167="zákl. prenesená",K167,0)</f>
        <v>0</v>
      </c>
      <c r="BH167" s="148">
        <f>IF(O167="zníž. prenesená",K167,0)</f>
        <v>0</v>
      </c>
      <c r="BI167" s="148">
        <f>IF(O167="nulová",K167,0)</f>
        <v>0</v>
      </c>
      <c r="BJ167" s="13" t="s">
        <v>149</v>
      </c>
      <c r="BK167" s="148">
        <f>ROUND(P167*H167,2)</f>
        <v>0</v>
      </c>
      <c r="BL167" s="13" t="s">
        <v>221</v>
      </c>
      <c r="BM167" s="147" t="s">
        <v>1288</v>
      </c>
    </row>
    <row r="168" spans="2:65" s="1" customFormat="1" ht="19.5">
      <c r="B168" s="25"/>
      <c r="D168" s="149" t="s">
        <v>151</v>
      </c>
      <c r="F168" s="150" t="s">
        <v>1289</v>
      </c>
      <c r="M168" s="25"/>
      <c r="N168" s="151"/>
      <c r="P168" s="1">
        <f>I168+J168</f>
        <v>0</v>
      </c>
      <c r="X168" s="51"/>
      <c r="AT168" s="13" t="s">
        <v>151</v>
      </c>
      <c r="AU168" s="13" t="s">
        <v>149</v>
      </c>
    </row>
    <row r="169" spans="2:65" s="1" customFormat="1" ht="16.5" customHeight="1">
      <c r="B169" s="134"/>
      <c r="C169" s="135" t="s">
        <v>258</v>
      </c>
      <c r="D169" s="135" t="s">
        <v>144</v>
      </c>
      <c r="E169" s="136" t="s">
        <v>1290</v>
      </c>
      <c r="F169" s="137" t="s">
        <v>1291</v>
      </c>
      <c r="G169" s="138" t="s">
        <v>206</v>
      </c>
      <c r="H169" s="139">
        <v>2</v>
      </c>
      <c r="I169" s="140"/>
      <c r="J169" s="140">
        <v>0</v>
      </c>
      <c r="K169" s="140">
        <f>ROUND(P169*H169,2)</f>
        <v>0</v>
      </c>
      <c r="L169" s="141"/>
      <c r="M169" s="25"/>
      <c r="N169" s="142" t="s">
        <v>1</v>
      </c>
      <c r="O169" s="143" t="s">
        <v>39</v>
      </c>
      <c r="P169" s="144">
        <f>I169+J169</f>
        <v>0</v>
      </c>
      <c r="Q169" s="144">
        <f>ROUND(I169*H169,2)</f>
        <v>0</v>
      </c>
      <c r="R169" s="144">
        <f>ROUND(J169*H169,2)</f>
        <v>0</v>
      </c>
      <c r="S169" s="145">
        <v>0</v>
      </c>
      <c r="T169" s="145">
        <f>S169*H169</f>
        <v>0</v>
      </c>
      <c r="U169" s="145">
        <v>1E-3</v>
      </c>
      <c r="V169" s="145">
        <f>U169*H169</f>
        <v>2E-3</v>
      </c>
      <c r="W169" s="145">
        <v>0</v>
      </c>
      <c r="X169" s="146">
        <f>W169*H169</f>
        <v>0</v>
      </c>
      <c r="AR169" s="147" t="s">
        <v>221</v>
      </c>
      <c r="AT169" s="147" t="s">
        <v>144</v>
      </c>
      <c r="AU169" s="147" t="s">
        <v>149</v>
      </c>
      <c r="AY169" s="13" t="s">
        <v>142</v>
      </c>
      <c r="BE169" s="148">
        <f>IF(O169="základná",K169,0)</f>
        <v>0</v>
      </c>
      <c r="BF169" s="148">
        <f>IF(O169="znížená",K169,0)</f>
        <v>0</v>
      </c>
      <c r="BG169" s="148">
        <f>IF(O169="zákl. prenesená",K169,0)</f>
        <v>0</v>
      </c>
      <c r="BH169" s="148">
        <f>IF(O169="zníž. prenesená",K169,0)</f>
        <v>0</v>
      </c>
      <c r="BI169" s="148">
        <f>IF(O169="nulová",K169,0)</f>
        <v>0</v>
      </c>
      <c r="BJ169" s="13" t="s">
        <v>149</v>
      </c>
      <c r="BK169" s="148">
        <f>ROUND(P169*H169,2)</f>
        <v>0</v>
      </c>
      <c r="BL169" s="13" t="s">
        <v>221</v>
      </c>
      <c r="BM169" s="147" t="s">
        <v>1292</v>
      </c>
    </row>
    <row r="170" spans="2:65" s="1" customFormat="1" ht="24.2" customHeight="1">
      <c r="B170" s="134"/>
      <c r="C170" s="135" t="s">
        <v>263</v>
      </c>
      <c r="D170" s="135" t="s">
        <v>144</v>
      </c>
      <c r="E170" s="136" t="s">
        <v>1293</v>
      </c>
      <c r="F170" s="137" t="s">
        <v>1294</v>
      </c>
      <c r="G170" s="138" t="s">
        <v>206</v>
      </c>
      <c r="H170" s="139">
        <v>4</v>
      </c>
      <c r="I170" s="140">
        <v>0</v>
      </c>
      <c r="J170" s="140">
        <v>0</v>
      </c>
      <c r="K170" s="140">
        <f>ROUND(P170*H170,2)</f>
        <v>0</v>
      </c>
      <c r="L170" s="141"/>
      <c r="M170" s="25"/>
      <c r="N170" s="142" t="s">
        <v>1</v>
      </c>
      <c r="O170" s="143" t="s">
        <v>39</v>
      </c>
      <c r="P170" s="144">
        <f>I170+J170</f>
        <v>0</v>
      </c>
      <c r="Q170" s="144">
        <f>ROUND(I170*H170,2)</f>
        <v>0</v>
      </c>
      <c r="R170" s="144">
        <f>ROUND(J170*H170,2)</f>
        <v>0</v>
      </c>
      <c r="S170" s="145">
        <v>8.5059999999999997E-2</v>
      </c>
      <c r="T170" s="145">
        <f>S170*H170</f>
        <v>0.34023999999999999</v>
      </c>
      <c r="U170" s="145">
        <v>3.9999999999999998E-6</v>
      </c>
      <c r="V170" s="145">
        <f>U170*H170</f>
        <v>1.5999999999999999E-5</v>
      </c>
      <c r="W170" s="145">
        <v>0</v>
      </c>
      <c r="X170" s="146">
        <f>W170*H170</f>
        <v>0</v>
      </c>
      <c r="AR170" s="147" t="s">
        <v>221</v>
      </c>
      <c r="AT170" s="147" t="s">
        <v>144</v>
      </c>
      <c r="AU170" s="147" t="s">
        <v>149</v>
      </c>
      <c r="AY170" s="13" t="s">
        <v>142</v>
      </c>
      <c r="BE170" s="148">
        <f>IF(O170="základná",K170,0)</f>
        <v>0</v>
      </c>
      <c r="BF170" s="148">
        <f>IF(O170="znížená",K170,0)</f>
        <v>0</v>
      </c>
      <c r="BG170" s="148">
        <f>IF(O170="zákl. prenesená",K170,0)</f>
        <v>0</v>
      </c>
      <c r="BH170" s="148">
        <f>IF(O170="zníž. prenesená",K170,0)</f>
        <v>0</v>
      </c>
      <c r="BI170" s="148">
        <f>IF(O170="nulová",K170,0)</f>
        <v>0</v>
      </c>
      <c r="BJ170" s="13" t="s">
        <v>149</v>
      </c>
      <c r="BK170" s="148">
        <f>ROUND(P170*H170,2)</f>
        <v>0</v>
      </c>
      <c r="BL170" s="13" t="s">
        <v>221</v>
      </c>
      <c r="BM170" s="147" t="s">
        <v>1295</v>
      </c>
    </row>
    <row r="171" spans="2:65" s="1" customFormat="1" ht="24.2" customHeight="1">
      <c r="B171" s="134"/>
      <c r="C171" s="152" t="s">
        <v>268</v>
      </c>
      <c r="D171" s="152" t="s">
        <v>172</v>
      </c>
      <c r="E171" s="153" t="s">
        <v>1296</v>
      </c>
      <c r="F171" s="154" t="s">
        <v>1297</v>
      </c>
      <c r="G171" s="155" t="s">
        <v>206</v>
      </c>
      <c r="H171" s="156">
        <v>4</v>
      </c>
      <c r="I171" s="157">
        <v>0</v>
      </c>
      <c r="J171" s="158"/>
      <c r="K171" s="157">
        <f>ROUND(P171*H171,2)</f>
        <v>0</v>
      </c>
      <c r="L171" s="158"/>
      <c r="M171" s="159"/>
      <c r="N171" s="160" t="s">
        <v>1</v>
      </c>
      <c r="O171" s="143" t="s">
        <v>39</v>
      </c>
      <c r="P171" s="144">
        <f>I171+J171</f>
        <v>0</v>
      </c>
      <c r="Q171" s="144">
        <f>ROUND(I171*H171,2)</f>
        <v>0</v>
      </c>
      <c r="R171" s="144">
        <f>ROUND(J171*H171,2)</f>
        <v>0</v>
      </c>
      <c r="S171" s="145">
        <v>0</v>
      </c>
      <c r="T171" s="145">
        <f>S171*H171</f>
        <v>0</v>
      </c>
      <c r="U171" s="145">
        <v>8.0000000000000007E-5</v>
      </c>
      <c r="V171" s="145">
        <f>U171*H171</f>
        <v>3.2000000000000003E-4</v>
      </c>
      <c r="W171" s="145">
        <v>0</v>
      </c>
      <c r="X171" s="146">
        <f>W171*H171</f>
        <v>0</v>
      </c>
      <c r="AR171" s="147" t="s">
        <v>296</v>
      </c>
      <c r="AT171" s="147" t="s">
        <v>172</v>
      </c>
      <c r="AU171" s="147" t="s">
        <v>149</v>
      </c>
      <c r="AY171" s="13" t="s">
        <v>142</v>
      </c>
      <c r="BE171" s="148">
        <f>IF(O171="základná",K171,0)</f>
        <v>0</v>
      </c>
      <c r="BF171" s="148">
        <f>IF(O171="znížená",K171,0)</f>
        <v>0</v>
      </c>
      <c r="BG171" s="148">
        <f>IF(O171="zákl. prenesená",K171,0)</f>
        <v>0</v>
      </c>
      <c r="BH171" s="148">
        <f>IF(O171="zníž. prenesená",K171,0)</f>
        <v>0</v>
      </c>
      <c r="BI171" s="148">
        <f>IF(O171="nulová",K171,0)</f>
        <v>0</v>
      </c>
      <c r="BJ171" s="13" t="s">
        <v>149</v>
      </c>
      <c r="BK171" s="148">
        <f>ROUND(P171*H171,2)</f>
        <v>0</v>
      </c>
      <c r="BL171" s="13" t="s">
        <v>221</v>
      </c>
      <c r="BM171" s="147" t="s">
        <v>1298</v>
      </c>
    </row>
    <row r="172" spans="2:65" s="1" customFormat="1" ht="24.2" customHeight="1">
      <c r="B172" s="134"/>
      <c r="C172" s="135" t="s">
        <v>273</v>
      </c>
      <c r="D172" s="135" t="s">
        <v>144</v>
      </c>
      <c r="E172" s="136" t="s">
        <v>1299</v>
      </c>
      <c r="F172" s="137" t="s">
        <v>1300</v>
      </c>
      <c r="G172" s="138" t="s">
        <v>196</v>
      </c>
      <c r="H172" s="139">
        <v>139</v>
      </c>
      <c r="I172" s="140">
        <v>0</v>
      </c>
      <c r="J172" s="140">
        <v>0</v>
      </c>
      <c r="K172" s="140">
        <f>ROUND(P172*H172,2)</f>
        <v>0</v>
      </c>
      <c r="L172" s="141"/>
      <c r="M172" s="25"/>
      <c r="N172" s="142" t="s">
        <v>1</v>
      </c>
      <c r="O172" s="143" t="s">
        <v>39</v>
      </c>
      <c r="P172" s="144">
        <f>I172+J172</f>
        <v>0</v>
      </c>
      <c r="Q172" s="144">
        <f>ROUND(I172*H172,2)</f>
        <v>0</v>
      </c>
      <c r="R172" s="144">
        <f>ROUND(J172*H172,2)</f>
        <v>0</v>
      </c>
      <c r="S172" s="145">
        <v>0</v>
      </c>
      <c r="T172" s="145">
        <f>S172*H172</f>
        <v>0</v>
      </c>
      <c r="U172" s="145">
        <v>0</v>
      </c>
      <c r="V172" s="145">
        <f>U172*H172</f>
        <v>0</v>
      </c>
      <c r="W172" s="145">
        <v>0</v>
      </c>
      <c r="X172" s="146">
        <f>W172*H172</f>
        <v>0</v>
      </c>
      <c r="AR172" s="147" t="s">
        <v>221</v>
      </c>
      <c r="AT172" s="147" t="s">
        <v>144</v>
      </c>
      <c r="AU172" s="147" t="s">
        <v>149</v>
      </c>
      <c r="AY172" s="13" t="s">
        <v>142</v>
      </c>
      <c r="BE172" s="148">
        <f>IF(O172="základná",K172,0)</f>
        <v>0</v>
      </c>
      <c r="BF172" s="148">
        <f>IF(O172="znížená",K172,0)</f>
        <v>0</v>
      </c>
      <c r="BG172" s="148">
        <f>IF(O172="zákl. prenesená",K172,0)</f>
        <v>0</v>
      </c>
      <c r="BH172" s="148">
        <f>IF(O172="zníž. prenesená",K172,0)</f>
        <v>0</v>
      </c>
      <c r="BI172" s="148">
        <f>IF(O172="nulová",K172,0)</f>
        <v>0</v>
      </c>
      <c r="BJ172" s="13" t="s">
        <v>149</v>
      </c>
      <c r="BK172" s="148">
        <f>ROUND(P172*H172,2)</f>
        <v>0</v>
      </c>
      <c r="BL172" s="13" t="s">
        <v>221</v>
      </c>
      <c r="BM172" s="147" t="s">
        <v>1301</v>
      </c>
    </row>
    <row r="173" spans="2:65" s="1" customFormat="1" ht="24.2" customHeight="1">
      <c r="B173" s="134"/>
      <c r="C173" s="135" t="s">
        <v>278</v>
      </c>
      <c r="D173" s="135" t="s">
        <v>144</v>
      </c>
      <c r="E173" s="136" t="s">
        <v>1302</v>
      </c>
      <c r="F173" s="137" t="s">
        <v>1303</v>
      </c>
      <c r="G173" s="138" t="s">
        <v>175</v>
      </c>
      <c r="H173" s="139">
        <v>0.16400000000000001</v>
      </c>
      <c r="I173" s="140"/>
      <c r="J173" s="140">
        <v>0</v>
      </c>
      <c r="K173" s="140">
        <f>ROUND(P173*H173,2)</f>
        <v>0</v>
      </c>
      <c r="L173" s="141"/>
      <c r="M173" s="25"/>
      <c r="N173" s="142" t="s">
        <v>1</v>
      </c>
      <c r="O173" s="143" t="s">
        <v>39</v>
      </c>
      <c r="P173" s="144">
        <f>I173+J173</f>
        <v>0</v>
      </c>
      <c r="Q173" s="144">
        <f>ROUND(I173*H173,2)</f>
        <v>0</v>
      </c>
      <c r="R173" s="144">
        <f>ROUND(J173*H173,2)</f>
        <v>0</v>
      </c>
      <c r="S173" s="145">
        <v>1.4</v>
      </c>
      <c r="T173" s="145">
        <f>S173*H173</f>
        <v>0.2296</v>
      </c>
      <c r="U173" s="145">
        <v>0</v>
      </c>
      <c r="V173" s="145">
        <f>U173*H173</f>
        <v>0</v>
      </c>
      <c r="W173" s="145">
        <v>0</v>
      </c>
      <c r="X173" s="146">
        <f>W173*H173</f>
        <v>0</v>
      </c>
      <c r="AR173" s="147" t="s">
        <v>221</v>
      </c>
      <c r="AT173" s="147" t="s">
        <v>144</v>
      </c>
      <c r="AU173" s="147" t="s">
        <v>149</v>
      </c>
      <c r="AY173" s="13" t="s">
        <v>142</v>
      </c>
      <c r="BE173" s="148">
        <f>IF(O173="základná",K173,0)</f>
        <v>0</v>
      </c>
      <c r="BF173" s="148">
        <f>IF(O173="znížená",K173,0)</f>
        <v>0</v>
      </c>
      <c r="BG173" s="148">
        <f>IF(O173="zákl. prenesená",K173,0)</f>
        <v>0</v>
      </c>
      <c r="BH173" s="148">
        <f>IF(O173="zníž. prenesená",K173,0)</f>
        <v>0</v>
      </c>
      <c r="BI173" s="148">
        <f>IF(O173="nulová",K173,0)</f>
        <v>0</v>
      </c>
      <c r="BJ173" s="13" t="s">
        <v>149</v>
      </c>
      <c r="BK173" s="148">
        <f>ROUND(P173*H173,2)</f>
        <v>0</v>
      </c>
      <c r="BL173" s="13" t="s">
        <v>221</v>
      </c>
      <c r="BM173" s="147" t="s">
        <v>1304</v>
      </c>
    </row>
    <row r="174" spans="2:65" s="11" customFormat="1" ht="22.9" customHeight="1">
      <c r="B174" s="122"/>
      <c r="D174" s="123" t="s">
        <v>74</v>
      </c>
      <c r="E174" s="132" t="s">
        <v>1305</v>
      </c>
      <c r="F174" s="132" t="s">
        <v>1306</v>
      </c>
      <c r="K174" s="133">
        <f>BK174</f>
        <v>0</v>
      </c>
      <c r="M174" s="122"/>
      <c r="N174" s="126"/>
      <c r="Q174" s="127">
        <f>SUM(Q175:Q189)</f>
        <v>0</v>
      </c>
      <c r="R174" s="127">
        <f>SUM(R175:R189)</f>
        <v>0</v>
      </c>
      <c r="T174" s="128">
        <f>SUM(T175:T189)</f>
        <v>102.35218099999999</v>
      </c>
      <c r="V174" s="128">
        <f>SUM(V175:V189)</f>
        <v>0.22878795999999998</v>
      </c>
      <c r="X174" s="129">
        <f>SUM(X175:X189)</f>
        <v>0</v>
      </c>
      <c r="AR174" s="123" t="s">
        <v>149</v>
      </c>
      <c r="AT174" s="130" t="s">
        <v>74</v>
      </c>
      <c r="AU174" s="130" t="s">
        <v>83</v>
      </c>
      <c r="AY174" s="123" t="s">
        <v>142</v>
      </c>
      <c r="BK174" s="131">
        <f>SUM(BK175:BK189)</f>
        <v>0</v>
      </c>
    </row>
    <row r="175" spans="2:65" s="1" customFormat="1" ht="24.2" customHeight="1">
      <c r="B175" s="134"/>
      <c r="C175" s="135" t="s">
        <v>282</v>
      </c>
      <c r="D175" s="135" t="s">
        <v>144</v>
      </c>
      <c r="E175" s="136" t="s">
        <v>1307</v>
      </c>
      <c r="F175" s="137" t="s">
        <v>1308</v>
      </c>
      <c r="G175" s="138" t="s">
        <v>196</v>
      </c>
      <c r="H175" s="139">
        <v>40.5</v>
      </c>
      <c r="I175" s="140">
        <v>0</v>
      </c>
      <c r="J175" s="140">
        <v>0</v>
      </c>
      <c r="K175" s="140">
        <f t="shared" ref="K175:K184" si="1">ROUND(P175*H175,2)</f>
        <v>0</v>
      </c>
      <c r="L175" s="141"/>
      <c r="M175" s="25"/>
      <c r="N175" s="142" t="s">
        <v>1</v>
      </c>
      <c r="O175" s="143" t="s">
        <v>39</v>
      </c>
      <c r="P175" s="144">
        <f t="shared" ref="P175:P184" si="2">I175+J175</f>
        <v>0</v>
      </c>
      <c r="Q175" s="144">
        <f t="shared" ref="Q175:Q184" si="3">ROUND(I175*H175,2)</f>
        <v>0</v>
      </c>
      <c r="R175" s="144">
        <f t="shared" ref="R175:R184" si="4">ROUND(J175*H175,2)</f>
        <v>0</v>
      </c>
      <c r="S175" s="145">
        <v>0.254</v>
      </c>
      <c r="T175" s="145">
        <f t="shared" ref="T175:T184" si="5">S175*H175</f>
        <v>10.287000000000001</v>
      </c>
      <c r="U175" s="145">
        <v>1.7099999999999999E-3</v>
      </c>
      <c r="V175" s="145">
        <f t="shared" ref="V175:V184" si="6">U175*H175</f>
        <v>6.9254999999999997E-2</v>
      </c>
      <c r="W175" s="145">
        <v>0</v>
      </c>
      <c r="X175" s="146">
        <f t="shared" ref="X175:X184" si="7">W175*H175</f>
        <v>0</v>
      </c>
      <c r="AR175" s="147" t="s">
        <v>221</v>
      </c>
      <c r="AT175" s="147" t="s">
        <v>144</v>
      </c>
      <c r="AU175" s="147" t="s">
        <v>149</v>
      </c>
      <c r="AY175" s="13" t="s">
        <v>142</v>
      </c>
      <c r="BE175" s="148">
        <f t="shared" ref="BE175:BE184" si="8">IF(O175="základná",K175,0)</f>
        <v>0</v>
      </c>
      <c r="BF175" s="148">
        <f t="shared" ref="BF175:BF184" si="9">IF(O175="znížená",K175,0)</f>
        <v>0</v>
      </c>
      <c r="BG175" s="148">
        <f t="shared" ref="BG175:BG184" si="10">IF(O175="zákl. prenesená",K175,0)</f>
        <v>0</v>
      </c>
      <c r="BH175" s="148">
        <f t="shared" ref="BH175:BH184" si="11">IF(O175="zníž. prenesená",K175,0)</f>
        <v>0</v>
      </c>
      <c r="BI175" s="148">
        <f t="shared" ref="BI175:BI184" si="12">IF(O175="nulová",K175,0)</f>
        <v>0</v>
      </c>
      <c r="BJ175" s="13" t="s">
        <v>149</v>
      </c>
      <c r="BK175" s="148">
        <f t="shared" ref="BK175:BK184" si="13">ROUND(P175*H175,2)</f>
        <v>0</v>
      </c>
      <c r="BL175" s="13" t="s">
        <v>221</v>
      </c>
      <c r="BM175" s="147" t="s">
        <v>1309</v>
      </c>
    </row>
    <row r="176" spans="2:65" s="1" customFormat="1" ht="24.2" customHeight="1">
      <c r="B176" s="134"/>
      <c r="C176" s="135" t="s">
        <v>286</v>
      </c>
      <c r="D176" s="135" t="s">
        <v>144</v>
      </c>
      <c r="E176" s="136" t="s">
        <v>1310</v>
      </c>
      <c r="F176" s="137" t="s">
        <v>1311</v>
      </c>
      <c r="G176" s="138" t="s">
        <v>196</v>
      </c>
      <c r="H176" s="139">
        <v>210</v>
      </c>
      <c r="I176" s="140">
        <v>0</v>
      </c>
      <c r="J176" s="140">
        <v>0</v>
      </c>
      <c r="K176" s="140">
        <f t="shared" si="1"/>
        <v>0</v>
      </c>
      <c r="L176" s="141"/>
      <c r="M176" s="25"/>
      <c r="N176" s="142" t="s">
        <v>1</v>
      </c>
      <c r="O176" s="143" t="s">
        <v>39</v>
      </c>
      <c r="P176" s="144">
        <f t="shared" si="2"/>
        <v>0</v>
      </c>
      <c r="Q176" s="144">
        <f t="shared" si="3"/>
        <v>0</v>
      </c>
      <c r="R176" s="144">
        <f t="shared" si="4"/>
        <v>0</v>
      </c>
      <c r="S176" s="145">
        <v>0.28000000000000003</v>
      </c>
      <c r="T176" s="145">
        <f t="shared" si="5"/>
        <v>58.800000000000004</v>
      </c>
      <c r="U176" s="145">
        <v>0</v>
      </c>
      <c r="V176" s="145">
        <f t="shared" si="6"/>
        <v>0</v>
      </c>
      <c r="W176" s="145">
        <v>0</v>
      </c>
      <c r="X176" s="146">
        <f t="shared" si="7"/>
        <v>0</v>
      </c>
      <c r="AR176" s="147" t="s">
        <v>221</v>
      </c>
      <c r="AT176" s="147" t="s">
        <v>144</v>
      </c>
      <c r="AU176" s="147" t="s">
        <v>149</v>
      </c>
      <c r="AY176" s="13" t="s">
        <v>142</v>
      </c>
      <c r="BE176" s="148">
        <f t="shared" si="8"/>
        <v>0</v>
      </c>
      <c r="BF176" s="148">
        <f t="shared" si="9"/>
        <v>0</v>
      </c>
      <c r="BG176" s="148">
        <f t="shared" si="10"/>
        <v>0</v>
      </c>
      <c r="BH176" s="148">
        <f t="shared" si="11"/>
        <v>0</v>
      </c>
      <c r="BI176" s="148">
        <f t="shared" si="12"/>
        <v>0</v>
      </c>
      <c r="BJ176" s="13" t="s">
        <v>149</v>
      </c>
      <c r="BK176" s="148">
        <f t="shared" si="13"/>
        <v>0</v>
      </c>
      <c r="BL176" s="13" t="s">
        <v>221</v>
      </c>
      <c r="BM176" s="147" t="s">
        <v>1312</v>
      </c>
    </row>
    <row r="177" spans="2:65" s="1" customFormat="1" ht="33" customHeight="1">
      <c r="B177" s="134"/>
      <c r="C177" s="152" t="s">
        <v>291</v>
      </c>
      <c r="D177" s="152" t="s">
        <v>172</v>
      </c>
      <c r="E177" s="153" t="s">
        <v>1313</v>
      </c>
      <c r="F177" s="154" t="s">
        <v>1314</v>
      </c>
      <c r="G177" s="155" t="s">
        <v>196</v>
      </c>
      <c r="H177" s="156">
        <v>220.5</v>
      </c>
      <c r="I177" s="157">
        <v>0</v>
      </c>
      <c r="J177" s="158"/>
      <c r="K177" s="157">
        <f t="shared" si="1"/>
        <v>0</v>
      </c>
      <c r="L177" s="158"/>
      <c r="M177" s="159"/>
      <c r="N177" s="160" t="s">
        <v>1</v>
      </c>
      <c r="O177" s="143" t="s">
        <v>39</v>
      </c>
      <c r="P177" s="144">
        <f t="shared" si="2"/>
        <v>0</v>
      </c>
      <c r="Q177" s="144">
        <f t="shared" si="3"/>
        <v>0</v>
      </c>
      <c r="R177" s="144">
        <f t="shared" si="4"/>
        <v>0</v>
      </c>
      <c r="S177" s="145">
        <v>0</v>
      </c>
      <c r="T177" s="145">
        <f t="shared" si="5"/>
        <v>0</v>
      </c>
      <c r="U177" s="145">
        <v>1.7000000000000001E-4</v>
      </c>
      <c r="V177" s="145">
        <f t="shared" si="6"/>
        <v>3.7485000000000004E-2</v>
      </c>
      <c r="W177" s="145">
        <v>0</v>
      </c>
      <c r="X177" s="146">
        <f t="shared" si="7"/>
        <v>0</v>
      </c>
      <c r="AR177" s="147" t="s">
        <v>296</v>
      </c>
      <c r="AT177" s="147" t="s">
        <v>172</v>
      </c>
      <c r="AU177" s="147" t="s">
        <v>149</v>
      </c>
      <c r="AY177" s="13" t="s">
        <v>142</v>
      </c>
      <c r="BE177" s="148">
        <f t="shared" si="8"/>
        <v>0</v>
      </c>
      <c r="BF177" s="148">
        <f t="shared" si="9"/>
        <v>0</v>
      </c>
      <c r="BG177" s="148">
        <f t="shared" si="10"/>
        <v>0</v>
      </c>
      <c r="BH177" s="148">
        <f t="shared" si="11"/>
        <v>0</v>
      </c>
      <c r="BI177" s="148">
        <f t="shared" si="12"/>
        <v>0</v>
      </c>
      <c r="BJ177" s="13" t="s">
        <v>149</v>
      </c>
      <c r="BK177" s="148">
        <f t="shared" si="13"/>
        <v>0</v>
      </c>
      <c r="BL177" s="13" t="s">
        <v>221</v>
      </c>
      <c r="BM177" s="147" t="s">
        <v>1315</v>
      </c>
    </row>
    <row r="178" spans="2:65" s="1" customFormat="1" ht="24.2" customHeight="1">
      <c r="B178" s="134"/>
      <c r="C178" s="135" t="s">
        <v>296</v>
      </c>
      <c r="D178" s="135" t="s">
        <v>144</v>
      </c>
      <c r="E178" s="136" t="s">
        <v>1316</v>
      </c>
      <c r="F178" s="137" t="s">
        <v>1317</v>
      </c>
      <c r="G178" s="138" t="s">
        <v>206</v>
      </c>
      <c r="H178" s="139">
        <v>10</v>
      </c>
      <c r="I178" s="140">
        <v>0</v>
      </c>
      <c r="J178" s="140">
        <v>0</v>
      </c>
      <c r="K178" s="140">
        <f t="shared" si="1"/>
        <v>0</v>
      </c>
      <c r="L178" s="141"/>
      <c r="M178" s="25"/>
      <c r="N178" s="142" t="s">
        <v>1</v>
      </c>
      <c r="O178" s="143" t="s">
        <v>39</v>
      </c>
      <c r="P178" s="144">
        <f t="shared" si="2"/>
        <v>0</v>
      </c>
      <c r="Q178" s="144">
        <f t="shared" si="3"/>
        <v>0</v>
      </c>
      <c r="R178" s="144">
        <f t="shared" si="4"/>
        <v>0</v>
      </c>
      <c r="S178" s="145">
        <v>0.12515999999999999</v>
      </c>
      <c r="T178" s="145">
        <f t="shared" si="5"/>
        <v>1.2515999999999998</v>
      </c>
      <c r="U178" s="145">
        <v>2.2670000000000001E-5</v>
      </c>
      <c r="V178" s="145">
        <f t="shared" si="6"/>
        <v>2.2670000000000001E-4</v>
      </c>
      <c r="W178" s="145">
        <v>0</v>
      </c>
      <c r="X178" s="146">
        <f t="shared" si="7"/>
        <v>0</v>
      </c>
      <c r="AR178" s="147" t="s">
        <v>221</v>
      </c>
      <c r="AT178" s="147" t="s">
        <v>144</v>
      </c>
      <c r="AU178" s="147" t="s">
        <v>149</v>
      </c>
      <c r="AY178" s="13" t="s">
        <v>142</v>
      </c>
      <c r="BE178" s="148">
        <f t="shared" si="8"/>
        <v>0</v>
      </c>
      <c r="BF178" s="148">
        <f t="shared" si="9"/>
        <v>0</v>
      </c>
      <c r="BG178" s="148">
        <f t="shared" si="10"/>
        <v>0</v>
      </c>
      <c r="BH178" s="148">
        <f t="shared" si="11"/>
        <v>0</v>
      </c>
      <c r="BI178" s="148">
        <f t="shared" si="12"/>
        <v>0</v>
      </c>
      <c r="BJ178" s="13" t="s">
        <v>149</v>
      </c>
      <c r="BK178" s="148">
        <f t="shared" si="13"/>
        <v>0</v>
      </c>
      <c r="BL178" s="13" t="s">
        <v>221</v>
      </c>
      <c r="BM178" s="147" t="s">
        <v>1318</v>
      </c>
    </row>
    <row r="179" spans="2:65" s="1" customFormat="1" ht="16.5" customHeight="1">
      <c r="B179" s="134"/>
      <c r="C179" s="152" t="s">
        <v>301</v>
      </c>
      <c r="D179" s="152" t="s">
        <v>172</v>
      </c>
      <c r="E179" s="153" t="s">
        <v>1319</v>
      </c>
      <c r="F179" s="154" t="s">
        <v>1320</v>
      </c>
      <c r="G179" s="155" t="s">
        <v>206</v>
      </c>
      <c r="H179" s="156">
        <v>10</v>
      </c>
      <c r="I179" s="157">
        <v>0</v>
      </c>
      <c r="J179" s="158"/>
      <c r="K179" s="157">
        <f t="shared" si="1"/>
        <v>0</v>
      </c>
      <c r="L179" s="158"/>
      <c r="M179" s="159"/>
      <c r="N179" s="160" t="s">
        <v>1</v>
      </c>
      <c r="O179" s="143" t="s">
        <v>39</v>
      </c>
      <c r="P179" s="144">
        <f t="shared" si="2"/>
        <v>0</v>
      </c>
      <c r="Q179" s="144">
        <f t="shared" si="3"/>
        <v>0</v>
      </c>
      <c r="R179" s="144">
        <f t="shared" si="4"/>
        <v>0</v>
      </c>
      <c r="S179" s="145">
        <v>0</v>
      </c>
      <c r="T179" s="145">
        <f t="shared" si="5"/>
        <v>0</v>
      </c>
      <c r="U179" s="145">
        <v>8.0000000000000007E-5</v>
      </c>
      <c r="V179" s="145">
        <f t="shared" si="6"/>
        <v>8.0000000000000004E-4</v>
      </c>
      <c r="W179" s="145">
        <v>0</v>
      </c>
      <c r="X179" s="146">
        <f t="shared" si="7"/>
        <v>0</v>
      </c>
      <c r="AR179" s="147" t="s">
        <v>296</v>
      </c>
      <c r="AT179" s="147" t="s">
        <v>172</v>
      </c>
      <c r="AU179" s="147" t="s">
        <v>149</v>
      </c>
      <c r="AY179" s="13" t="s">
        <v>142</v>
      </c>
      <c r="BE179" s="148">
        <f t="shared" si="8"/>
        <v>0</v>
      </c>
      <c r="BF179" s="148">
        <f t="shared" si="9"/>
        <v>0</v>
      </c>
      <c r="BG179" s="148">
        <f t="shared" si="10"/>
        <v>0</v>
      </c>
      <c r="BH179" s="148">
        <f t="shared" si="11"/>
        <v>0</v>
      </c>
      <c r="BI179" s="148">
        <f t="shared" si="12"/>
        <v>0</v>
      </c>
      <c r="BJ179" s="13" t="s">
        <v>149</v>
      </c>
      <c r="BK179" s="148">
        <f t="shared" si="13"/>
        <v>0</v>
      </c>
      <c r="BL179" s="13" t="s">
        <v>221</v>
      </c>
      <c r="BM179" s="147" t="s">
        <v>1321</v>
      </c>
    </row>
    <row r="180" spans="2:65" s="1" customFormat="1" ht="24.2" customHeight="1">
      <c r="B180" s="134"/>
      <c r="C180" s="135" t="s">
        <v>305</v>
      </c>
      <c r="D180" s="135" t="s">
        <v>144</v>
      </c>
      <c r="E180" s="136" t="s">
        <v>1322</v>
      </c>
      <c r="F180" s="137" t="s">
        <v>1323</v>
      </c>
      <c r="G180" s="138" t="s">
        <v>206</v>
      </c>
      <c r="H180" s="139">
        <v>2</v>
      </c>
      <c r="I180" s="140"/>
      <c r="J180" s="140">
        <v>0</v>
      </c>
      <c r="K180" s="140">
        <f t="shared" si="1"/>
        <v>0</v>
      </c>
      <c r="L180" s="141"/>
      <c r="M180" s="25"/>
      <c r="N180" s="142" t="s">
        <v>1</v>
      </c>
      <c r="O180" s="143" t="s">
        <v>39</v>
      </c>
      <c r="P180" s="144">
        <f t="shared" si="2"/>
        <v>0</v>
      </c>
      <c r="Q180" s="144">
        <f t="shared" si="3"/>
        <v>0</v>
      </c>
      <c r="R180" s="144">
        <f t="shared" si="4"/>
        <v>0</v>
      </c>
      <c r="S180" s="145">
        <v>0</v>
      </c>
      <c r="T180" s="145">
        <f t="shared" si="5"/>
        <v>0</v>
      </c>
      <c r="U180" s="145">
        <v>4.2999999999999999E-4</v>
      </c>
      <c r="V180" s="145">
        <f t="shared" si="6"/>
        <v>8.5999999999999998E-4</v>
      </c>
      <c r="W180" s="145">
        <v>0</v>
      </c>
      <c r="X180" s="146">
        <f t="shared" si="7"/>
        <v>0</v>
      </c>
      <c r="AR180" s="147" t="s">
        <v>221</v>
      </c>
      <c r="AT180" s="147" t="s">
        <v>144</v>
      </c>
      <c r="AU180" s="147" t="s">
        <v>149</v>
      </c>
      <c r="AY180" s="13" t="s">
        <v>142</v>
      </c>
      <c r="BE180" s="148">
        <f t="shared" si="8"/>
        <v>0</v>
      </c>
      <c r="BF180" s="148">
        <f t="shared" si="9"/>
        <v>0</v>
      </c>
      <c r="BG180" s="148">
        <f t="shared" si="10"/>
        <v>0</v>
      </c>
      <c r="BH180" s="148">
        <f t="shared" si="11"/>
        <v>0</v>
      </c>
      <c r="BI180" s="148">
        <f t="shared" si="12"/>
        <v>0</v>
      </c>
      <c r="BJ180" s="13" t="s">
        <v>149</v>
      </c>
      <c r="BK180" s="148">
        <f t="shared" si="13"/>
        <v>0</v>
      </c>
      <c r="BL180" s="13" t="s">
        <v>221</v>
      </c>
      <c r="BM180" s="147" t="s">
        <v>1324</v>
      </c>
    </row>
    <row r="181" spans="2:65" s="1" customFormat="1" ht="16.5" customHeight="1">
      <c r="B181" s="134"/>
      <c r="C181" s="152" t="s">
        <v>309</v>
      </c>
      <c r="D181" s="152" t="s">
        <v>172</v>
      </c>
      <c r="E181" s="153" t="s">
        <v>1325</v>
      </c>
      <c r="F181" s="154" t="s">
        <v>1326</v>
      </c>
      <c r="G181" s="155" t="s">
        <v>206</v>
      </c>
      <c r="H181" s="156">
        <v>2</v>
      </c>
      <c r="I181" s="157">
        <v>0</v>
      </c>
      <c r="J181" s="158"/>
      <c r="K181" s="157">
        <f t="shared" si="1"/>
        <v>0</v>
      </c>
      <c r="L181" s="158"/>
      <c r="M181" s="159"/>
      <c r="N181" s="160" t="s">
        <v>1</v>
      </c>
      <c r="O181" s="143" t="s">
        <v>39</v>
      </c>
      <c r="P181" s="144">
        <f t="shared" si="2"/>
        <v>0</v>
      </c>
      <c r="Q181" s="144">
        <f t="shared" si="3"/>
        <v>0</v>
      </c>
      <c r="R181" s="144">
        <f t="shared" si="4"/>
        <v>0</v>
      </c>
      <c r="S181" s="145">
        <v>0</v>
      </c>
      <c r="T181" s="145">
        <f t="shared" si="5"/>
        <v>0</v>
      </c>
      <c r="U181" s="145">
        <v>2.33E-3</v>
      </c>
      <c r="V181" s="145">
        <f t="shared" si="6"/>
        <v>4.6600000000000001E-3</v>
      </c>
      <c r="W181" s="145">
        <v>0</v>
      </c>
      <c r="X181" s="146">
        <f t="shared" si="7"/>
        <v>0</v>
      </c>
      <c r="AR181" s="147" t="s">
        <v>296</v>
      </c>
      <c r="AT181" s="147" t="s">
        <v>172</v>
      </c>
      <c r="AU181" s="147" t="s">
        <v>149</v>
      </c>
      <c r="AY181" s="13" t="s">
        <v>142</v>
      </c>
      <c r="BE181" s="148">
        <f t="shared" si="8"/>
        <v>0</v>
      </c>
      <c r="BF181" s="148">
        <f t="shared" si="9"/>
        <v>0</v>
      </c>
      <c r="BG181" s="148">
        <f t="shared" si="10"/>
        <v>0</v>
      </c>
      <c r="BH181" s="148">
        <f t="shared" si="11"/>
        <v>0</v>
      </c>
      <c r="BI181" s="148">
        <f t="shared" si="12"/>
        <v>0</v>
      </c>
      <c r="BJ181" s="13" t="s">
        <v>149</v>
      </c>
      <c r="BK181" s="148">
        <f t="shared" si="13"/>
        <v>0</v>
      </c>
      <c r="BL181" s="13" t="s">
        <v>221</v>
      </c>
      <c r="BM181" s="147" t="s">
        <v>1327</v>
      </c>
    </row>
    <row r="182" spans="2:65" s="1" customFormat="1" ht="16.5" customHeight="1">
      <c r="B182" s="134"/>
      <c r="C182" s="135" t="s">
        <v>314</v>
      </c>
      <c r="D182" s="135" t="s">
        <v>144</v>
      </c>
      <c r="E182" s="136" t="s">
        <v>1328</v>
      </c>
      <c r="F182" s="137" t="s">
        <v>1329</v>
      </c>
      <c r="G182" s="138" t="s">
        <v>206</v>
      </c>
      <c r="H182" s="139">
        <v>3</v>
      </c>
      <c r="I182" s="140"/>
      <c r="J182" s="140">
        <v>0</v>
      </c>
      <c r="K182" s="140">
        <f t="shared" si="1"/>
        <v>0</v>
      </c>
      <c r="L182" s="141"/>
      <c r="M182" s="25"/>
      <c r="N182" s="142" t="s">
        <v>1</v>
      </c>
      <c r="O182" s="143" t="s">
        <v>39</v>
      </c>
      <c r="P182" s="144">
        <f t="shared" si="2"/>
        <v>0</v>
      </c>
      <c r="Q182" s="144">
        <f t="shared" si="3"/>
        <v>0</v>
      </c>
      <c r="R182" s="144">
        <f t="shared" si="4"/>
        <v>0</v>
      </c>
      <c r="S182" s="145">
        <v>0.26100000000000001</v>
      </c>
      <c r="T182" s="145">
        <f t="shared" si="5"/>
        <v>0.78300000000000003</v>
      </c>
      <c r="U182" s="145">
        <v>0</v>
      </c>
      <c r="V182" s="145">
        <f t="shared" si="6"/>
        <v>0</v>
      </c>
      <c r="W182" s="145">
        <v>0</v>
      </c>
      <c r="X182" s="146">
        <f t="shared" si="7"/>
        <v>0</v>
      </c>
      <c r="AR182" s="147" t="s">
        <v>221</v>
      </c>
      <c r="AT182" s="147" t="s">
        <v>144</v>
      </c>
      <c r="AU182" s="147" t="s">
        <v>149</v>
      </c>
      <c r="AY182" s="13" t="s">
        <v>142</v>
      </c>
      <c r="BE182" s="148">
        <f t="shared" si="8"/>
        <v>0</v>
      </c>
      <c r="BF182" s="148">
        <f t="shared" si="9"/>
        <v>0</v>
      </c>
      <c r="BG182" s="148">
        <f t="shared" si="10"/>
        <v>0</v>
      </c>
      <c r="BH182" s="148">
        <f t="shared" si="11"/>
        <v>0</v>
      </c>
      <c r="BI182" s="148">
        <f t="shared" si="12"/>
        <v>0</v>
      </c>
      <c r="BJ182" s="13" t="s">
        <v>149</v>
      </c>
      <c r="BK182" s="148">
        <f t="shared" si="13"/>
        <v>0</v>
      </c>
      <c r="BL182" s="13" t="s">
        <v>221</v>
      </c>
      <c r="BM182" s="147" t="s">
        <v>1330</v>
      </c>
    </row>
    <row r="183" spans="2:65" s="1" customFormat="1" ht="21.75" customHeight="1">
      <c r="B183" s="134"/>
      <c r="C183" s="152" t="s">
        <v>320</v>
      </c>
      <c r="D183" s="152" t="s">
        <v>172</v>
      </c>
      <c r="E183" s="153" t="s">
        <v>1331</v>
      </c>
      <c r="F183" s="154" t="s">
        <v>1332</v>
      </c>
      <c r="G183" s="155" t="s">
        <v>206</v>
      </c>
      <c r="H183" s="156">
        <v>3</v>
      </c>
      <c r="I183" s="157">
        <v>0</v>
      </c>
      <c r="J183" s="158"/>
      <c r="K183" s="157">
        <f t="shared" si="1"/>
        <v>0</v>
      </c>
      <c r="L183" s="158"/>
      <c r="M183" s="159"/>
      <c r="N183" s="160" t="s">
        <v>1</v>
      </c>
      <c r="O183" s="143" t="s">
        <v>39</v>
      </c>
      <c r="P183" s="144">
        <f t="shared" si="2"/>
        <v>0</v>
      </c>
      <c r="Q183" s="144">
        <f t="shared" si="3"/>
        <v>0</v>
      </c>
      <c r="R183" s="144">
        <f t="shared" si="4"/>
        <v>0</v>
      </c>
      <c r="S183" s="145">
        <v>0</v>
      </c>
      <c r="T183" s="145">
        <f t="shared" si="5"/>
        <v>0</v>
      </c>
      <c r="U183" s="145">
        <v>2.1319999999999999E-2</v>
      </c>
      <c r="V183" s="145">
        <f t="shared" si="6"/>
        <v>6.3959999999999989E-2</v>
      </c>
      <c r="W183" s="145">
        <v>0</v>
      </c>
      <c r="X183" s="146">
        <f t="shared" si="7"/>
        <v>0</v>
      </c>
      <c r="AR183" s="147" t="s">
        <v>296</v>
      </c>
      <c r="AT183" s="147" t="s">
        <v>172</v>
      </c>
      <c r="AU183" s="147" t="s">
        <v>149</v>
      </c>
      <c r="AY183" s="13" t="s">
        <v>142</v>
      </c>
      <c r="BE183" s="148">
        <f t="shared" si="8"/>
        <v>0</v>
      </c>
      <c r="BF183" s="148">
        <f t="shared" si="9"/>
        <v>0</v>
      </c>
      <c r="BG183" s="148">
        <f t="shared" si="10"/>
        <v>0</v>
      </c>
      <c r="BH183" s="148">
        <f t="shared" si="11"/>
        <v>0</v>
      </c>
      <c r="BI183" s="148">
        <f t="shared" si="12"/>
        <v>0</v>
      </c>
      <c r="BJ183" s="13" t="s">
        <v>149</v>
      </c>
      <c r="BK183" s="148">
        <f t="shared" si="13"/>
        <v>0</v>
      </c>
      <c r="BL183" s="13" t="s">
        <v>221</v>
      </c>
      <c r="BM183" s="147" t="s">
        <v>1333</v>
      </c>
    </row>
    <row r="184" spans="2:65" s="1" customFormat="1" ht="24.2" customHeight="1">
      <c r="B184" s="134"/>
      <c r="C184" s="135" t="s">
        <v>325</v>
      </c>
      <c r="D184" s="135" t="s">
        <v>144</v>
      </c>
      <c r="E184" s="136" t="s">
        <v>1334</v>
      </c>
      <c r="F184" s="137" t="s">
        <v>1335</v>
      </c>
      <c r="G184" s="138" t="s">
        <v>206</v>
      </c>
      <c r="H184" s="139">
        <v>1</v>
      </c>
      <c r="I184" s="140">
        <v>0</v>
      </c>
      <c r="J184" s="140">
        <v>0</v>
      </c>
      <c r="K184" s="140">
        <f t="shared" si="1"/>
        <v>0</v>
      </c>
      <c r="L184" s="141"/>
      <c r="M184" s="25"/>
      <c r="N184" s="142" t="s">
        <v>1</v>
      </c>
      <c r="O184" s="143" t="s">
        <v>39</v>
      </c>
      <c r="P184" s="144">
        <f t="shared" si="2"/>
        <v>0</v>
      </c>
      <c r="Q184" s="144">
        <f t="shared" si="3"/>
        <v>0</v>
      </c>
      <c r="R184" s="144">
        <f t="shared" si="4"/>
        <v>0</v>
      </c>
      <c r="S184" s="145">
        <v>0.38127</v>
      </c>
      <c r="T184" s="145">
        <f t="shared" si="5"/>
        <v>0.38127</v>
      </c>
      <c r="U184" s="145">
        <v>1.913E-3</v>
      </c>
      <c r="V184" s="145">
        <f t="shared" si="6"/>
        <v>1.913E-3</v>
      </c>
      <c r="W184" s="145">
        <v>0</v>
      </c>
      <c r="X184" s="146">
        <f t="shared" si="7"/>
        <v>0</v>
      </c>
      <c r="AR184" s="147" t="s">
        <v>221</v>
      </c>
      <c r="AT184" s="147" t="s">
        <v>144</v>
      </c>
      <c r="AU184" s="147" t="s">
        <v>149</v>
      </c>
      <c r="AY184" s="13" t="s">
        <v>142</v>
      </c>
      <c r="BE184" s="148">
        <f t="shared" si="8"/>
        <v>0</v>
      </c>
      <c r="BF184" s="148">
        <f t="shared" si="9"/>
        <v>0</v>
      </c>
      <c r="BG184" s="148">
        <f t="shared" si="10"/>
        <v>0</v>
      </c>
      <c r="BH184" s="148">
        <f t="shared" si="11"/>
        <v>0</v>
      </c>
      <c r="BI184" s="148">
        <f t="shared" si="12"/>
        <v>0</v>
      </c>
      <c r="BJ184" s="13" t="s">
        <v>149</v>
      </c>
      <c r="BK184" s="148">
        <f t="shared" si="13"/>
        <v>0</v>
      </c>
      <c r="BL184" s="13" t="s">
        <v>221</v>
      </c>
      <c r="BM184" s="147" t="s">
        <v>1336</v>
      </c>
    </row>
    <row r="185" spans="2:65" s="1" customFormat="1" ht="19.5">
      <c r="B185" s="25"/>
      <c r="D185" s="149" t="s">
        <v>151</v>
      </c>
      <c r="F185" s="150" t="s">
        <v>1337</v>
      </c>
      <c r="M185" s="25"/>
      <c r="N185" s="151"/>
      <c r="X185" s="51"/>
      <c r="AT185" s="13" t="s">
        <v>151</v>
      </c>
      <c r="AU185" s="13" t="s">
        <v>149</v>
      </c>
    </row>
    <row r="186" spans="2:65" s="1" customFormat="1" ht="24.2" customHeight="1">
      <c r="B186" s="134"/>
      <c r="C186" s="152" t="s">
        <v>329</v>
      </c>
      <c r="D186" s="152" t="s">
        <v>172</v>
      </c>
      <c r="E186" s="153" t="s">
        <v>1338</v>
      </c>
      <c r="F186" s="154" t="s">
        <v>1339</v>
      </c>
      <c r="G186" s="155" t="s">
        <v>206</v>
      </c>
      <c r="H186" s="156">
        <v>1</v>
      </c>
      <c r="I186" s="157">
        <v>0</v>
      </c>
      <c r="J186" s="158"/>
      <c r="K186" s="157">
        <f>ROUND(P186*H186,2)</f>
        <v>0</v>
      </c>
      <c r="L186" s="158"/>
      <c r="M186" s="159"/>
      <c r="N186" s="160" t="s">
        <v>1</v>
      </c>
      <c r="O186" s="143" t="s">
        <v>39</v>
      </c>
      <c r="P186" s="144">
        <f>I186+J186</f>
        <v>0</v>
      </c>
      <c r="Q186" s="144">
        <f>ROUND(I186*H186,2)</f>
        <v>0</v>
      </c>
      <c r="R186" s="144">
        <f>ROUND(J186*H186,2)</f>
        <v>0</v>
      </c>
      <c r="S186" s="145">
        <v>0</v>
      </c>
      <c r="T186" s="145">
        <f>S186*H186</f>
        <v>0</v>
      </c>
      <c r="U186" s="145">
        <v>4.0000000000000002E-4</v>
      </c>
      <c r="V186" s="145">
        <f>U186*H186</f>
        <v>4.0000000000000002E-4</v>
      </c>
      <c r="W186" s="145">
        <v>0</v>
      </c>
      <c r="X186" s="146">
        <f>W186*H186</f>
        <v>0</v>
      </c>
      <c r="AR186" s="147" t="s">
        <v>296</v>
      </c>
      <c r="AT186" s="147" t="s">
        <v>172</v>
      </c>
      <c r="AU186" s="147" t="s">
        <v>149</v>
      </c>
      <c r="AY186" s="13" t="s">
        <v>142</v>
      </c>
      <c r="BE186" s="148">
        <f>IF(O186="základná",K186,0)</f>
        <v>0</v>
      </c>
      <c r="BF186" s="148">
        <f>IF(O186="znížená",K186,0)</f>
        <v>0</v>
      </c>
      <c r="BG186" s="148">
        <f>IF(O186="zákl. prenesená",K186,0)</f>
        <v>0</v>
      </c>
      <c r="BH186" s="148">
        <f>IF(O186="zníž. prenesená",K186,0)</f>
        <v>0</v>
      </c>
      <c r="BI186" s="148">
        <f>IF(O186="nulová",K186,0)</f>
        <v>0</v>
      </c>
      <c r="BJ186" s="13" t="s">
        <v>149</v>
      </c>
      <c r="BK186" s="148">
        <f>ROUND(P186*H186,2)</f>
        <v>0</v>
      </c>
      <c r="BL186" s="13" t="s">
        <v>221</v>
      </c>
      <c r="BM186" s="147" t="s">
        <v>1340</v>
      </c>
    </row>
    <row r="187" spans="2:65" s="1" customFormat="1" ht="24.2" customHeight="1">
      <c r="B187" s="134"/>
      <c r="C187" s="135" t="s">
        <v>334</v>
      </c>
      <c r="D187" s="135" t="s">
        <v>144</v>
      </c>
      <c r="E187" s="136" t="s">
        <v>1341</v>
      </c>
      <c r="F187" s="137" t="s">
        <v>1342</v>
      </c>
      <c r="G187" s="138" t="s">
        <v>196</v>
      </c>
      <c r="H187" s="139">
        <v>250.5</v>
      </c>
      <c r="I187" s="140">
        <v>0</v>
      </c>
      <c r="J187" s="140">
        <v>0</v>
      </c>
      <c r="K187" s="140">
        <f>ROUND(P187*H187,2)</f>
        <v>0</v>
      </c>
      <c r="L187" s="141"/>
      <c r="M187" s="25"/>
      <c r="N187" s="142" t="s">
        <v>1</v>
      </c>
      <c r="O187" s="143" t="s">
        <v>39</v>
      </c>
      <c r="P187" s="144">
        <f>I187+J187</f>
        <v>0</v>
      </c>
      <c r="Q187" s="144">
        <f>ROUND(I187*H187,2)</f>
        <v>0</v>
      </c>
      <c r="R187" s="144">
        <f>ROUND(J187*H187,2)</f>
        <v>0</v>
      </c>
      <c r="S187" s="145">
        <v>6.4000000000000001E-2</v>
      </c>
      <c r="T187" s="145">
        <f>S187*H187</f>
        <v>16.032</v>
      </c>
      <c r="U187" s="145">
        <v>1.8652E-4</v>
      </c>
      <c r="V187" s="145">
        <f>U187*H187</f>
        <v>4.6723259999999996E-2</v>
      </c>
      <c r="W187" s="145">
        <v>0</v>
      </c>
      <c r="X187" s="146">
        <f>W187*H187</f>
        <v>0</v>
      </c>
      <c r="AR187" s="147" t="s">
        <v>221</v>
      </c>
      <c r="AT187" s="147" t="s">
        <v>144</v>
      </c>
      <c r="AU187" s="147" t="s">
        <v>149</v>
      </c>
      <c r="AY187" s="13" t="s">
        <v>142</v>
      </c>
      <c r="BE187" s="148">
        <f>IF(O187="základná",K187,0)</f>
        <v>0</v>
      </c>
      <c r="BF187" s="148">
        <f>IF(O187="znížená",K187,0)</f>
        <v>0</v>
      </c>
      <c r="BG187" s="148">
        <f>IF(O187="zákl. prenesená",K187,0)</f>
        <v>0</v>
      </c>
      <c r="BH187" s="148">
        <f>IF(O187="zníž. prenesená",K187,0)</f>
        <v>0</v>
      </c>
      <c r="BI187" s="148">
        <f>IF(O187="nulová",K187,0)</f>
        <v>0</v>
      </c>
      <c r="BJ187" s="13" t="s">
        <v>149</v>
      </c>
      <c r="BK187" s="148">
        <f>ROUND(P187*H187,2)</f>
        <v>0</v>
      </c>
      <c r="BL187" s="13" t="s">
        <v>221</v>
      </c>
      <c r="BM187" s="147" t="s">
        <v>1343</v>
      </c>
    </row>
    <row r="188" spans="2:65" s="1" customFormat="1" ht="24.2" customHeight="1">
      <c r="B188" s="134"/>
      <c r="C188" s="135" t="s">
        <v>339</v>
      </c>
      <c r="D188" s="135" t="s">
        <v>144</v>
      </c>
      <c r="E188" s="136" t="s">
        <v>1344</v>
      </c>
      <c r="F188" s="137" t="s">
        <v>1345</v>
      </c>
      <c r="G188" s="138" t="s">
        <v>196</v>
      </c>
      <c r="H188" s="139">
        <v>250.5</v>
      </c>
      <c r="I188" s="140">
        <v>0</v>
      </c>
      <c r="J188" s="140">
        <v>0</v>
      </c>
      <c r="K188" s="140">
        <f>ROUND(P188*H188,2)</f>
        <v>0</v>
      </c>
      <c r="L188" s="141"/>
      <c r="M188" s="25"/>
      <c r="N188" s="142" t="s">
        <v>1</v>
      </c>
      <c r="O188" s="143" t="s">
        <v>39</v>
      </c>
      <c r="P188" s="144">
        <f>I188+J188</f>
        <v>0</v>
      </c>
      <c r="Q188" s="144">
        <f>ROUND(I188*H188,2)</f>
        <v>0</v>
      </c>
      <c r="R188" s="144">
        <f>ROUND(J188*H188,2)</f>
        <v>0</v>
      </c>
      <c r="S188" s="145">
        <v>5.8000000000000003E-2</v>
      </c>
      <c r="T188" s="145">
        <f>S188*H188</f>
        <v>14.529</v>
      </c>
      <c r="U188" s="145">
        <v>1.0000000000000001E-5</v>
      </c>
      <c r="V188" s="145">
        <f>U188*H188</f>
        <v>2.5050000000000003E-3</v>
      </c>
      <c r="W188" s="145">
        <v>0</v>
      </c>
      <c r="X188" s="146">
        <f>W188*H188</f>
        <v>0</v>
      </c>
      <c r="AR188" s="147" t="s">
        <v>221</v>
      </c>
      <c r="AT188" s="147" t="s">
        <v>144</v>
      </c>
      <c r="AU188" s="147" t="s">
        <v>149</v>
      </c>
      <c r="AY188" s="13" t="s">
        <v>142</v>
      </c>
      <c r="BE188" s="148">
        <f>IF(O188="základná",K188,0)</f>
        <v>0</v>
      </c>
      <c r="BF188" s="148">
        <f>IF(O188="znížená",K188,0)</f>
        <v>0</v>
      </c>
      <c r="BG188" s="148">
        <f>IF(O188="zákl. prenesená",K188,0)</f>
        <v>0</v>
      </c>
      <c r="BH188" s="148">
        <f>IF(O188="zníž. prenesená",K188,0)</f>
        <v>0</v>
      </c>
      <c r="BI188" s="148">
        <f>IF(O188="nulová",K188,0)</f>
        <v>0</v>
      </c>
      <c r="BJ188" s="13" t="s">
        <v>149</v>
      </c>
      <c r="BK188" s="148">
        <f>ROUND(P188*H188,2)</f>
        <v>0</v>
      </c>
      <c r="BL188" s="13" t="s">
        <v>221</v>
      </c>
      <c r="BM188" s="147" t="s">
        <v>1346</v>
      </c>
    </row>
    <row r="189" spans="2:65" s="1" customFormat="1" ht="24.2" customHeight="1">
      <c r="B189" s="134"/>
      <c r="C189" s="135" t="s">
        <v>344</v>
      </c>
      <c r="D189" s="135" t="s">
        <v>144</v>
      </c>
      <c r="E189" s="136" t="s">
        <v>1347</v>
      </c>
      <c r="F189" s="137" t="s">
        <v>1348</v>
      </c>
      <c r="G189" s="138" t="s">
        <v>175</v>
      </c>
      <c r="H189" s="139">
        <v>0.22900000000000001</v>
      </c>
      <c r="I189" s="140"/>
      <c r="J189" s="140">
        <v>0</v>
      </c>
      <c r="K189" s="140">
        <f>ROUND(P189*H189,2)</f>
        <v>0</v>
      </c>
      <c r="L189" s="141"/>
      <c r="M189" s="25"/>
      <c r="N189" s="142" t="s">
        <v>1</v>
      </c>
      <c r="O189" s="143" t="s">
        <v>39</v>
      </c>
      <c r="P189" s="144">
        <f>I189+J189</f>
        <v>0</v>
      </c>
      <c r="Q189" s="144">
        <f>ROUND(I189*H189,2)</f>
        <v>0</v>
      </c>
      <c r="R189" s="144">
        <f>ROUND(J189*H189,2)</f>
        <v>0</v>
      </c>
      <c r="S189" s="145">
        <v>1.2589999999999999</v>
      </c>
      <c r="T189" s="145">
        <f>S189*H189</f>
        <v>0.28831099999999998</v>
      </c>
      <c r="U189" s="145">
        <v>0</v>
      </c>
      <c r="V189" s="145">
        <f>U189*H189</f>
        <v>0</v>
      </c>
      <c r="W189" s="145">
        <v>0</v>
      </c>
      <c r="X189" s="146">
        <f>W189*H189</f>
        <v>0</v>
      </c>
      <c r="AR189" s="147" t="s">
        <v>221</v>
      </c>
      <c r="AT189" s="147" t="s">
        <v>144</v>
      </c>
      <c r="AU189" s="147" t="s">
        <v>149</v>
      </c>
      <c r="AY189" s="13" t="s">
        <v>142</v>
      </c>
      <c r="BE189" s="148">
        <f>IF(O189="základná",K189,0)</f>
        <v>0</v>
      </c>
      <c r="BF189" s="148">
        <f>IF(O189="znížená",K189,0)</f>
        <v>0</v>
      </c>
      <c r="BG189" s="148">
        <f>IF(O189="zákl. prenesená",K189,0)</f>
        <v>0</v>
      </c>
      <c r="BH189" s="148">
        <f>IF(O189="zníž. prenesená",K189,0)</f>
        <v>0</v>
      </c>
      <c r="BI189" s="148">
        <f>IF(O189="nulová",K189,0)</f>
        <v>0</v>
      </c>
      <c r="BJ189" s="13" t="s">
        <v>149</v>
      </c>
      <c r="BK189" s="148">
        <f>ROUND(P189*H189,2)</f>
        <v>0</v>
      </c>
      <c r="BL189" s="13" t="s">
        <v>221</v>
      </c>
      <c r="BM189" s="147" t="s">
        <v>1349</v>
      </c>
    </row>
    <row r="190" spans="2:65" s="11" customFormat="1" ht="22.9" customHeight="1">
      <c r="B190" s="122"/>
      <c r="D190" s="123" t="s">
        <v>74</v>
      </c>
      <c r="E190" s="132" t="s">
        <v>1350</v>
      </c>
      <c r="F190" s="132" t="s">
        <v>1351</v>
      </c>
      <c r="K190" s="133">
        <f>BK190</f>
        <v>0</v>
      </c>
      <c r="M190" s="122"/>
      <c r="N190" s="126"/>
      <c r="Q190" s="127">
        <f>SUM(Q191:Q209)</f>
        <v>0</v>
      </c>
      <c r="R190" s="127">
        <f>SUM(R191:R209)</f>
        <v>0</v>
      </c>
      <c r="T190" s="128">
        <f>SUM(T191:T209)</f>
        <v>9.6717879999999994</v>
      </c>
      <c r="V190" s="128">
        <f>SUM(V191:V209)</f>
        <v>0.20196940000000002</v>
      </c>
      <c r="X190" s="129">
        <f>SUM(X191:X209)</f>
        <v>0</v>
      </c>
      <c r="AR190" s="123" t="s">
        <v>149</v>
      </c>
      <c r="AT190" s="130" t="s">
        <v>74</v>
      </c>
      <c r="AU190" s="130" t="s">
        <v>83</v>
      </c>
      <c r="AY190" s="123" t="s">
        <v>142</v>
      </c>
      <c r="BK190" s="131">
        <f>SUM(BK191:BK209)</f>
        <v>0</v>
      </c>
    </row>
    <row r="191" spans="2:65" s="1" customFormat="1" ht="24.2" customHeight="1">
      <c r="B191" s="134"/>
      <c r="C191" s="135" t="s">
        <v>348</v>
      </c>
      <c r="D191" s="135" t="s">
        <v>144</v>
      </c>
      <c r="E191" s="136" t="s">
        <v>1352</v>
      </c>
      <c r="F191" s="137" t="s">
        <v>1353</v>
      </c>
      <c r="G191" s="138" t="s">
        <v>206</v>
      </c>
      <c r="H191" s="139">
        <v>1</v>
      </c>
      <c r="I191" s="140">
        <v>0</v>
      </c>
      <c r="J191" s="140">
        <v>0</v>
      </c>
      <c r="K191" s="140">
        <f t="shared" ref="K191:K209" si="14">ROUND(P191*H191,2)</f>
        <v>0</v>
      </c>
      <c r="L191" s="141"/>
      <c r="M191" s="25"/>
      <c r="N191" s="142" t="s">
        <v>1</v>
      </c>
      <c r="O191" s="143" t="s">
        <v>39</v>
      </c>
      <c r="P191" s="144">
        <f t="shared" ref="P191:P209" si="15">I191+J191</f>
        <v>0</v>
      </c>
      <c r="Q191" s="144">
        <f t="shared" ref="Q191:Q209" si="16">ROUND(I191*H191,2)</f>
        <v>0</v>
      </c>
      <c r="R191" s="144">
        <f t="shared" ref="R191:R209" si="17">ROUND(J191*H191,2)</f>
        <v>0</v>
      </c>
      <c r="S191" s="145">
        <v>1.278</v>
      </c>
      <c r="T191" s="145">
        <f t="shared" ref="T191:T209" si="18">S191*H191</f>
        <v>1.278</v>
      </c>
      <c r="U191" s="145">
        <v>1.7000000000000001E-4</v>
      </c>
      <c r="V191" s="145">
        <f t="shared" ref="V191:V209" si="19">U191*H191</f>
        <v>1.7000000000000001E-4</v>
      </c>
      <c r="W191" s="145">
        <v>0</v>
      </c>
      <c r="X191" s="146">
        <f t="shared" ref="X191:X209" si="20">W191*H191</f>
        <v>0</v>
      </c>
      <c r="AR191" s="147" t="s">
        <v>221</v>
      </c>
      <c r="AT191" s="147" t="s">
        <v>144</v>
      </c>
      <c r="AU191" s="147" t="s">
        <v>149</v>
      </c>
      <c r="AY191" s="13" t="s">
        <v>142</v>
      </c>
      <c r="BE191" s="148">
        <f t="shared" ref="BE191:BE209" si="21">IF(O191="základná",K191,0)</f>
        <v>0</v>
      </c>
      <c r="BF191" s="148">
        <f t="shared" ref="BF191:BF209" si="22">IF(O191="znížená",K191,0)</f>
        <v>0</v>
      </c>
      <c r="BG191" s="148">
        <f t="shared" ref="BG191:BG209" si="23">IF(O191="zákl. prenesená",K191,0)</f>
        <v>0</v>
      </c>
      <c r="BH191" s="148">
        <f t="shared" ref="BH191:BH209" si="24">IF(O191="zníž. prenesená",K191,0)</f>
        <v>0</v>
      </c>
      <c r="BI191" s="148">
        <f t="shared" ref="BI191:BI209" si="25">IF(O191="nulová",K191,0)</f>
        <v>0</v>
      </c>
      <c r="BJ191" s="13" t="s">
        <v>149</v>
      </c>
      <c r="BK191" s="148">
        <f t="shared" ref="BK191:BK209" si="26">ROUND(P191*H191,2)</f>
        <v>0</v>
      </c>
      <c r="BL191" s="13" t="s">
        <v>221</v>
      </c>
      <c r="BM191" s="147" t="s">
        <v>1354</v>
      </c>
    </row>
    <row r="192" spans="2:65" s="1" customFormat="1" ht="24.2" customHeight="1">
      <c r="B192" s="134"/>
      <c r="C192" s="152" t="s">
        <v>352</v>
      </c>
      <c r="D192" s="152" t="s">
        <v>172</v>
      </c>
      <c r="E192" s="153" t="s">
        <v>1355</v>
      </c>
      <c r="F192" s="154" t="s">
        <v>1356</v>
      </c>
      <c r="G192" s="155" t="s">
        <v>206</v>
      </c>
      <c r="H192" s="156">
        <v>1</v>
      </c>
      <c r="I192" s="157">
        <v>0</v>
      </c>
      <c r="J192" s="158"/>
      <c r="K192" s="157">
        <f t="shared" si="14"/>
        <v>0</v>
      </c>
      <c r="L192" s="158"/>
      <c r="M192" s="159"/>
      <c r="N192" s="160" t="s">
        <v>1</v>
      </c>
      <c r="O192" s="143" t="s">
        <v>39</v>
      </c>
      <c r="P192" s="144">
        <f t="shared" si="15"/>
        <v>0</v>
      </c>
      <c r="Q192" s="144">
        <f t="shared" si="16"/>
        <v>0</v>
      </c>
      <c r="R192" s="144">
        <f t="shared" si="17"/>
        <v>0</v>
      </c>
      <c r="S192" s="145">
        <v>0</v>
      </c>
      <c r="T192" s="145">
        <f t="shared" si="18"/>
        <v>0</v>
      </c>
      <c r="U192" s="145">
        <v>2.75E-2</v>
      </c>
      <c r="V192" s="145">
        <f t="shared" si="19"/>
        <v>2.75E-2</v>
      </c>
      <c r="W192" s="145">
        <v>0</v>
      </c>
      <c r="X192" s="146">
        <f t="shared" si="20"/>
        <v>0</v>
      </c>
      <c r="AR192" s="147" t="s">
        <v>296</v>
      </c>
      <c r="AT192" s="147" t="s">
        <v>172</v>
      </c>
      <c r="AU192" s="147" t="s">
        <v>149</v>
      </c>
      <c r="AY192" s="13" t="s">
        <v>142</v>
      </c>
      <c r="BE192" s="148">
        <f t="shared" si="21"/>
        <v>0</v>
      </c>
      <c r="BF192" s="148">
        <f t="shared" si="22"/>
        <v>0</v>
      </c>
      <c r="BG192" s="148">
        <f t="shared" si="23"/>
        <v>0</v>
      </c>
      <c r="BH192" s="148">
        <f t="shared" si="24"/>
        <v>0</v>
      </c>
      <c r="BI192" s="148">
        <f t="shared" si="25"/>
        <v>0</v>
      </c>
      <c r="BJ192" s="13" t="s">
        <v>149</v>
      </c>
      <c r="BK192" s="148">
        <f t="shared" si="26"/>
        <v>0</v>
      </c>
      <c r="BL192" s="13" t="s">
        <v>221</v>
      </c>
      <c r="BM192" s="147" t="s">
        <v>1357</v>
      </c>
    </row>
    <row r="193" spans="2:65" s="1" customFormat="1" ht="24.2" customHeight="1">
      <c r="B193" s="134"/>
      <c r="C193" s="135" t="s">
        <v>357</v>
      </c>
      <c r="D193" s="135" t="s">
        <v>144</v>
      </c>
      <c r="E193" s="136" t="s">
        <v>1358</v>
      </c>
      <c r="F193" s="137" t="s">
        <v>1359</v>
      </c>
      <c r="G193" s="138" t="s">
        <v>206</v>
      </c>
      <c r="H193" s="139">
        <v>2</v>
      </c>
      <c r="I193" s="140"/>
      <c r="J193" s="140">
        <v>0</v>
      </c>
      <c r="K193" s="140">
        <f t="shared" si="14"/>
        <v>0</v>
      </c>
      <c r="L193" s="141"/>
      <c r="M193" s="25"/>
      <c r="N193" s="142" t="s">
        <v>1</v>
      </c>
      <c r="O193" s="143" t="s">
        <v>39</v>
      </c>
      <c r="P193" s="144">
        <f t="shared" si="15"/>
        <v>0</v>
      </c>
      <c r="Q193" s="144">
        <f t="shared" si="16"/>
        <v>0</v>
      </c>
      <c r="R193" s="144">
        <f t="shared" si="17"/>
        <v>0</v>
      </c>
      <c r="S193" s="145">
        <v>0</v>
      </c>
      <c r="T193" s="145">
        <f t="shared" si="18"/>
        <v>0</v>
      </c>
      <c r="U193" s="145">
        <v>5.0000000000000001E-4</v>
      </c>
      <c r="V193" s="145">
        <f t="shared" si="19"/>
        <v>1E-3</v>
      </c>
      <c r="W193" s="145">
        <v>0</v>
      </c>
      <c r="X193" s="146">
        <f t="shared" si="20"/>
        <v>0</v>
      </c>
      <c r="AR193" s="147" t="s">
        <v>221</v>
      </c>
      <c r="AT193" s="147" t="s">
        <v>144</v>
      </c>
      <c r="AU193" s="147" t="s">
        <v>149</v>
      </c>
      <c r="AY193" s="13" t="s">
        <v>142</v>
      </c>
      <c r="BE193" s="148">
        <f t="shared" si="21"/>
        <v>0</v>
      </c>
      <c r="BF193" s="148">
        <f t="shared" si="22"/>
        <v>0</v>
      </c>
      <c r="BG193" s="148">
        <f t="shared" si="23"/>
        <v>0</v>
      </c>
      <c r="BH193" s="148">
        <f t="shared" si="24"/>
        <v>0</v>
      </c>
      <c r="BI193" s="148">
        <f t="shared" si="25"/>
        <v>0</v>
      </c>
      <c r="BJ193" s="13" t="s">
        <v>149</v>
      </c>
      <c r="BK193" s="148">
        <f t="shared" si="26"/>
        <v>0</v>
      </c>
      <c r="BL193" s="13" t="s">
        <v>221</v>
      </c>
      <c r="BM193" s="147" t="s">
        <v>1360</v>
      </c>
    </row>
    <row r="194" spans="2:65" s="1" customFormat="1" ht="16.5" customHeight="1">
      <c r="B194" s="134"/>
      <c r="C194" s="152" t="s">
        <v>361</v>
      </c>
      <c r="D194" s="152" t="s">
        <v>172</v>
      </c>
      <c r="E194" s="153" t="s">
        <v>1361</v>
      </c>
      <c r="F194" s="154" t="s">
        <v>1362</v>
      </c>
      <c r="G194" s="155" t="s">
        <v>206</v>
      </c>
      <c r="H194" s="156">
        <v>2</v>
      </c>
      <c r="I194" s="157">
        <v>0</v>
      </c>
      <c r="J194" s="158"/>
      <c r="K194" s="157">
        <f t="shared" si="14"/>
        <v>0</v>
      </c>
      <c r="L194" s="158"/>
      <c r="M194" s="159"/>
      <c r="N194" s="160" t="s">
        <v>1</v>
      </c>
      <c r="O194" s="143" t="s">
        <v>39</v>
      </c>
      <c r="P194" s="144">
        <f t="shared" si="15"/>
        <v>0</v>
      </c>
      <c r="Q194" s="144">
        <f t="shared" si="16"/>
        <v>0</v>
      </c>
      <c r="R194" s="144">
        <f t="shared" si="17"/>
        <v>0</v>
      </c>
      <c r="S194" s="145">
        <v>0</v>
      </c>
      <c r="T194" s="145">
        <f t="shared" si="18"/>
        <v>0</v>
      </c>
      <c r="U194" s="145">
        <v>1.4E-2</v>
      </c>
      <c r="V194" s="145">
        <f t="shared" si="19"/>
        <v>2.8000000000000001E-2</v>
      </c>
      <c r="W194" s="145">
        <v>0</v>
      </c>
      <c r="X194" s="146">
        <f t="shared" si="20"/>
        <v>0</v>
      </c>
      <c r="AR194" s="147" t="s">
        <v>296</v>
      </c>
      <c r="AT194" s="147" t="s">
        <v>172</v>
      </c>
      <c r="AU194" s="147" t="s">
        <v>149</v>
      </c>
      <c r="AY194" s="13" t="s">
        <v>142</v>
      </c>
      <c r="BE194" s="148">
        <f t="shared" si="21"/>
        <v>0</v>
      </c>
      <c r="BF194" s="148">
        <f t="shared" si="22"/>
        <v>0</v>
      </c>
      <c r="BG194" s="148">
        <f t="shared" si="23"/>
        <v>0</v>
      </c>
      <c r="BH194" s="148">
        <f t="shared" si="24"/>
        <v>0</v>
      </c>
      <c r="BI194" s="148">
        <f t="shared" si="25"/>
        <v>0</v>
      </c>
      <c r="BJ194" s="13" t="s">
        <v>149</v>
      </c>
      <c r="BK194" s="148">
        <f t="shared" si="26"/>
        <v>0</v>
      </c>
      <c r="BL194" s="13" t="s">
        <v>221</v>
      </c>
      <c r="BM194" s="147" t="s">
        <v>1363</v>
      </c>
    </row>
    <row r="195" spans="2:65" s="1" customFormat="1" ht="24.2" customHeight="1">
      <c r="B195" s="134"/>
      <c r="C195" s="135" t="s">
        <v>366</v>
      </c>
      <c r="D195" s="135" t="s">
        <v>144</v>
      </c>
      <c r="E195" s="136" t="s">
        <v>1364</v>
      </c>
      <c r="F195" s="137" t="s">
        <v>1365</v>
      </c>
      <c r="G195" s="138" t="s">
        <v>206</v>
      </c>
      <c r="H195" s="139">
        <v>1</v>
      </c>
      <c r="I195" s="140">
        <v>0</v>
      </c>
      <c r="J195" s="140">
        <v>0</v>
      </c>
      <c r="K195" s="140">
        <f t="shared" si="14"/>
        <v>0</v>
      </c>
      <c r="L195" s="141"/>
      <c r="M195" s="25"/>
      <c r="N195" s="142" t="s">
        <v>1</v>
      </c>
      <c r="O195" s="143" t="s">
        <v>39</v>
      </c>
      <c r="P195" s="144">
        <f t="shared" si="15"/>
        <v>0</v>
      </c>
      <c r="Q195" s="144">
        <f t="shared" si="16"/>
        <v>0</v>
      </c>
      <c r="R195" s="144">
        <f t="shared" si="17"/>
        <v>0</v>
      </c>
      <c r="S195" s="145">
        <v>2.2823699999999998</v>
      </c>
      <c r="T195" s="145">
        <f t="shared" si="18"/>
        <v>2.2823699999999998</v>
      </c>
      <c r="U195" s="145">
        <v>4.4200000000000001E-4</v>
      </c>
      <c r="V195" s="145">
        <f t="shared" si="19"/>
        <v>4.4200000000000001E-4</v>
      </c>
      <c r="W195" s="145">
        <v>0</v>
      </c>
      <c r="X195" s="146">
        <f t="shared" si="20"/>
        <v>0</v>
      </c>
      <c r="AR195" s="147" t="s">
        <v>221</v>
      </c>
      <c r="AT195" s="147" t="s">
        <v>144</v>
      </c>
      <c r="AU195" s="147" t="s">
        <v>149</v>
      </c>
      <c r="AY195" s="13" t="s">
        <v>142</v>
      </c>
      <c r="BE195" s="148">
        <f t="shared" si="21"/>
        <v>0</v>
      </c>
      <c r="BF195" s="148">
        <f t="shared" si="22"/>
        <v>0</v>
      </c>
      <c r="BG195" s="148">
        <f t="shared" si="23"/>
        <v>0</v>
      </c>
      <c r="BH195" s="148">
        <f t="shared" si="24"/>
        <v>0</v>
      </c>
      <c r="BI195" s="148">
        <f t="shared" si="25"/>
        <v>0</v>
      </c>
      <c r="BJ195" s="13" t="s">
        <v>149</v>
      </c>
      <c r="BK195" s="148">
        <f t="shared" si="26"/>
        <v>0</v>
      </c>
      <c r="BL195" s="13" t="s">
        <v>221</v>
      </c>
      <c r="BM195" s="147" t="s">
        <v>1366</v>
      </c>
    </row>
    <row r="196" spans="2:65" s="1" customFormat="1" ht="24.2" customHeight="1">
      <c r="B196" s="134"/>
      <c r="C196" s="152" t="s">
        <v>370</v>
      </c>
      <c r="D196" s="152" t="s">
        <v>172</v>
      </c>
      <c r="E196" s="153" t="s">
        <v>1367</v>
      </c>
      <c r="F196" s="154" t="s">
        <v>1368</v>
      </c>
      <c r="G196" s="155" t="s">
        <v>206</v>
      </c>
      <c r="H196" s="156">
        <v>1</v>
      </c>
      <c r="I196" s="157">
        <v>0</v>
      </c>
      <c r="J196" s="158"/>
      <c r="K196" s="157">
        <f t="shared" si="14"/>
        <v>0</v>
      </c>
      <c r="L196" s="158"/>
      <c r="M196" s="159"/>
      <c r="N196" s="160" t="s">
        <v>1</v>
      </c>
      <c r="O196" s="143" t="s">
        <v>39</v>
      </c>
      <c r="P196" s="144">
        <f t="shared" si="15"/>
        <v>0</v>
      </c>
      <c r="Q196" s="144">
        <f t="shared" si="16"/>
        <v>0</v>
      </c>
      <c r="R196" s="144">
        <f t="shared" si="17"/>
        <v>0</v>
      </c>
      <c r="S196" s="145">
        <v>0</v>
      </c>
      <c r="T196" s="145">
        <f t="shared" si="18"/>
        <v>0</v>
      </c>
      <c r="U196" s="145">
        <v>3.9019999999999999E-2</v>
      </c>
      <c r="V196" s="145">
        <f t="shared" si="19"/>
        <v>3.9019999999999999E-2</v>
      </c>
      <c r="W196" s="145">
        <v>0</v>
      </c>
      <c r="X196" s="146">
        <f t="shared" si="20"/>
        <v>0</v>
      </c>
      <c r="AR196" s="147" t="s">
        <v>296</v>
      </c>
      <c r="AT196" s="147" t="s">
        <v>172</v>
      </c>
      <c r="AU196" s="147" t="s">
        <v>149</v>
      </c>
      <c r="AY196" s="13" t="s">
        <v>142</v>
      </c>
      <c r="BE196" s="148">
        <f t="shared" si="21"/>
        <v>0</v>
      </c>
      <c r="BF196" s="148">
        <f t="shared" si="22"/>
        <v>0</v>
      </c>
      <c r="BG196" s="148">
        <f t="shared" si="23"/>
        <v>0</v>
      </c>
      <c r="BH196" s="148">
        <f t="shared" si="24"/>
        <v>0</v>
      </c>
      <c r="BI196" s="148">
        <f t="shared" si="25"/>
        <v>0</v>
      </c>
      <c r="BJ196" s="13" t="s">
        <v>149</v>
      </c>
      <c r="BK196" s="148">
        <f t="shared" si="26"/>
        <v>0</v>
      </c>
      <c r="BL196" s="13" t="s">
        <v>221</v>
      </c>
      <c r="BM196" s="147" t="s">
        <v>1369</v>
      </c>
    </row>
    <row r="197" spans="2:65" s="1" customFormat="1" ht="37.9" customHeight="1">
      <c r="B197" s="134"/>
      <c r="C197" s="135" t="s">
        <v>375</v>
      </c>
      <c r="D197" s="135" t="s">
        <v>144</v>
      </c>
      <c r="E197" s="136" t="s">
        <v>1370</v>
      </c>
      <c r="F197" s="137" t="s">
        <v>1371</v>
      </c>
      <c r="G197" s="138" t="s">
        <v>206</v>
      </c>
      <c r="H197" s="139">
        <v>1</v>
      </c>
      <c r="I197" s="140">
        <v>0</v>
      </c>
      <c r="J197" s="140">
        <v>0</v>
      </c>
      <c r="K197" s="140">
        <f t="shared" si="14"/>
        <v>0</v>
      </c>
      <c r="L197" s="141"/>
      <c r="M197" s="25"/>
      <c r="N197" s="142" t="s">
        <v>1</v>
      </c>
      <c r="O197" s="143" t="s">
        <v>39</v>
      </c>
      <c r="P197" s="144">
        <f t="shared" si="15"/>
        <v>0</v>
      </c>
      <c r="Q197" s="144">
        <f t="shared" si="16"/>
        <v>0</v>
      </c>
      <c r="R197" s="144">
        <f t="shared" si="17"/>
        <v>0</v>
      </c>
      <c r="S197" s="145">
        <v>1.9079999999999999</v>
      </c>
      <c r="T197" s="145">
        <f t="shared" si="18"/>
        <v>1.9079999999999999</v>
      </c>
      <c r="U197" s="145">
        <v>8.4999999999999995E-4</v>
      </c>
      <c r="V197" s="145">
        <f t="shared" si="19"/>
        <v>8.4999999999999995E-4</v>
      </c>
      <c r="W197" s="145">
        <v>0</v>
      </c>
      <c r="X197" s="146">
        <f t="shared" si="20"/>
        <v>0</v>
      </c>
      <c r="AR197" s="147" t="s">
        <v>221</v>
      </c>
      <c r="AT197" s="147" t="s">
        <v>144</v>
      </c>
      <c r="AU197" s="147" t="s">
        <v>149</v>
      </c>
      <c r="AY197" s="13" t="s">
        <v>142</v>
      </c>
      <c r="BE197" s="148">
        <f t="shared" si="21"/>
        <v>0</v>
      </c>
      <c r="BF197" s="148">
        <f t="shared" si="22"/>
        <v>0</v>
      </c>
      <c r="BG197" s="148">
        <f t="shared" si="23"/>
        <v>0</v>
      </c>
      <c r="BH197" s="148">
        <f t="shared" si="24"/>
        <v>0</v>
      </c>
      <c r="BI197" s="148">
        <f t="shared" si="25"/>
        <v>0</v>
      </c>
      <c r="BJ197" s="13" t="s">
        <v>149</v>
      </c>
      <c r="BK197" s="148">
        <f t="shared" si="26"/>
        <v>0</v>
      </c>
      <c r="BL197" s="13" t="s">
        <v>221</v>
      </c>
      <c r="BM197" s="147" t="s">
        <v>1372</v>
      </c>
    </row>
    <row r="198" spans="2:65" s="1" customFormat="1" ht="24.2" customHeight="1">
      <c r="B198" s="134"/>
      <c r="C198" s="152" t="s">
        <v>380</v>
      </c>
      <c r="D198" s="152" t="s">
        <v>172</v>
      </c>
      <c r="E198" s="153" t="s">
        <v>1373</v>
      </c>
      <c r="F198" s="154" t="s">
        <v>1374</v>
      </c>
      <c r="G198" s="155" t="s">
        <v>206</v>
      </c>
      <c r="H198" s="156">
        <v>1</v>
      </c>
      <c r="I198" s="157">
        <v>0</v>
      </c>
      <c r="J198" s="158"/>
      <c r="K198" s="157">
        <f t="shared" si="14"/>
        <v>0</v>
      </c>
      <c r="L198" s="158"/>
      <c r="M198" s="159"/>
      <c r="N198" s="160" t="s">
        <v>1</v>
      </c>
      <c r="O198" s="143" t="s">
        <v>39</v>
      </c>
      <c r="P198" s="144">
        <f t="shared" si="15"/>
        <v>0</v>
      </c>
      <c r="Q198" s="144">
        <f t="shared" si="16"/>
        <v>0</v>
      </c>
      <c r="R198" s="144">
        <f t="shared" si="17"/>
        <v>0</v>
      </c>
      <c r="S198" s="145">
        <v>0</v>
      </c>
      <c r="T198" s="145">
        <f t="shared" si="18"/>
        <v>0</v>
      </c>
      <c r="U198" s="145">
        <v>3.9E-2</v>
      </c>
      <c r="V198" s="145">
        <f t="shared" si="19"/>
        <v>3.9E-2</v>
      </c>
      <c r="W198" s="145">
        <v>0</v>
      </c>
      <c r="X198" s="146">
        <f t="shared" si="20"/>
        <v>0</v>
      </c>
      <c r="AR198" s="147" t="s">
        <v>296</v>
      </c>
      <c r="AT198" s="147" t="s">
        <v>172</v>
      </c>
      <c r="AU198" s="147" t="s">
        <v>149</v>
      </c>
      <c r="AY198" s="13" t="s">
        <v>142</v>
      </c>
      <c r="BE198" s="148">
        <f t="shared" si="21"/>
        <v>0</v>
      </c>
      <c r="BF198" s="148">
        <f t="shared" si="22"/>
        <v>0</v>
      </c>
      <c r="BG198" s="148">
        <f t="shared" si="23"/>
        <v>0</v>
      </c>
      <c r="BH198" s="148">
        <f t="shared" si="24"/>
        <v>0</v>
      </c>
      <c r="BI198" s="148">
        <f t="shared" si="25"/>
        <v>0</v>
      </c>
      <c r="BJ198" s="13" t="s">
        <v>149</v>
      </c>
      <c r="BK198" s="148">
        <f t="shared" si="26"/>
        <v>0</v>
      </c>
      <c r="BL198" s="13" t="s">
        <v>221</v>
      </c>
      <c r="BM198" s="147" t="s">
        <v>1375</v>
      </c>
    </row>
    <row r="199" spans="2:65" s="1" customFormat="1" ht="24.2" customHeight="1">
      <c r="B199" s="134"/>
      <c r="C199" s="135" t="s">
        <v>384</v>
      </c>
      <c r="D199" s="135" t="s">
        <v>144</v>
      </c>
      <c r="E199" s="136" t="s">
        <v>1376</v>
      </c>
      <c r="F199" s="137" t="s">
        <v>1377</v>
      </c>
      <c r="G199" s="138" t="s">
        <v>206</v>
      </c>
      <c r="H199" s="139">
        <v>1</v>
      </c>
      <c r="I199" s="140">
        <v>0</v>
      </c>
      <c r="J199" s="140">
        <v>0</v>
      </c>
      <c r="K199" s="140">
        <f t="shared" si="14"/>
        <v>0</v>
      </c>
      <c r="L199" s="141"/>
      <c r="M199" s="25"/>
      <c r="N199" s="142" t="s">
        <v>1</v>
      </c>
      <c r="O199" s="143" t="s">
        <v>39</v>
      </c>
      <c r="P199" s="144">
        <f t="shared" si="15"/>
        <v>0</v>
      </c>
      <c r="Q199" s="144">
        <f t="shared" si="16"/>
        <v>0</v>
      </c>
      <c r="R199" s="144">
        <f t="shared" si="17"/>
        <v>0</v>
      </c>
      <c r="S199" s="145">
        <v>2.64595</v>
      </c>
      <c r="T199" s="145">
        <f t="shared" si="18"/>
        <v>2.64595</v>
      </c>
      <c r="U199" s="145">
        <v>1.0632E-3</v>
      </c>
      <c r="V199" s="145">
        <f t="shared" si="19"/>
        <v>1.0632E-3</v>
      </c>
      <c r="W199" s="145">
        <v>0</v>
      </c>
      <c r="X199" s="146">
        <f t="shared" si="20"/>
        <v>0</v>
      </c>
      <c r="AR199" s="147" t="s">
        <v>221</v>
      </c>
      <c r="AT199" s="147" t="s">
        <v>144</v>
      </c>
      <c r="AU199" s="147" t="s">
        <v>149</v>
      </c>
      <c r="AY199" s="13" t="s">
        <v>142</v>
      </c>
      <c r="BE199" s="148">
        <f t="shared" si="21"/>
        <v>0</v>
      </c>
      <c r="BF199" s="148">
        <f t="shared" si="22"/>
        <v>0</v>
      </c>
      <c r="BG199" s="148">
        <f t="shared" si="23"/>
        <v>0</v>
      </c>
      <c r="BH199" s="148">
        <f t="shared" si="24"/>
        <v>0</v>
      </c>
      <c r="BI199" s="148">
        <f t="shared" si="25"/>
        <v>0</v>
      </c>
      <c r="BJ199" s="13" t="s">
        <v>149</v>
      </c>
      <c r="BK199" s="148">
        <f t="shared" si="26"/>
        <v>0</v>
      </c>
      <c r="BL199" s="13" t="s">
        <v>221</v>
      </c>
      <c r="BM199" s="147" t="s">
        <v>1378</v>
      </c>
    </row>
    <row r="200" spans="2:65" s="1" customFormat="1" ht="24.2" customHeight="1">
      <c r="B200" s="134"/>
      <c r="C200" s="152" t="s">
        <v>388</v>
      </c>
      <c r="D200" s="152" t="s">
        <v>172</v>
      </c>
      <c r="E200" s="153" t="s">
        <v>1379</v>
      </c>
      <c r="F200" s="154" t="s">
        <v>1380</v>
      </c>
      <c r="G200" s="155" t="s">
        <v>206</v>
      </c>
      <c r="H200" s="156">
        <v>1</v>
      </c>
      <c r="I200" s="157">
        <v>0</v>
      </c>
      <c r="J200" s="158"/>
      <c r="K200" s="157">
        <f t="shared" si="14"/>
        <v>0</v>
      </c>
      <c r="L200" s="158"/>
      <c r="M200" s="159"/>
      <c r="N200" s="160" t="s">
        <v>1</v>
      </c>
      <c r="O200" s="143" t="s">
        <v>39</v>
      </c>
      <c r="P200" s="144">
        <f t="shared" si="15"/>
        <v>0</v>
      </c>
      <c r="Q200" s="144">
        <f t="shared" si="16"/>
        <v>0</v>
      </c>
      <c r="R200" s="144">
        <f t="shared" si="17"/>
        <v>0</v>
      </c>
      <c r="S200" s="145">
        <v>0</v>
      </c>
      <c r="T200" s="145">
        <f t="shared" si="18"/>
        <v>0</v>
      </c>
      <c r="U200" s="145">
        <v>5.6300000000000003E-2</v>
      </c>
      <c r="V200" s="145">
        <f t="shared" si="19"/>
        <v>5.6300000000000003E-2</v>
      </c>
      <c r="W200" s="145">
        <v>0</v>
      </c>
      <c r="X200" s="146">
        <f t="shared" si="20"/>
        <v>0</v>
      </c>
      <c r="AR200" s="147" t="s">
        <v>296</v>
      </c>
      <c r="AT200" s="147" t="s">
        <v>172</v>
      </c>
      <c r="AU200" s="147" t="s">
        <v>149</v>
      </c>
      <c r="AY200" s="13" t="s">
        <v>142</v>
      </c>
      <c r="BE200" s="148">
        <f t="shared" si="21"/>
        <v>0</v>
      </c>
      <c r="BF200" s="148">
        <f t="shared" si="22"/>
        <v>0</v>
      </c>
      <c r="BG200" s="148">
        <f t="shared" si="23"/>
        <v>0</v>
      </c>
      <c r="BH200" s="148">
        <f t="shared" si="24"/>
        <v>0</v>
      </c>
      <c r="BI200" s="148">
        <f t="shared" si="25"/>
        <v>0</v>
      </c>
      <c r="BJ200" s="13" t="s">
        <v>149</v>
      </c>
      <c r="BK200" s="148">
        <f t="shared" si="26"/>
        <v>0</v>
      </c>
      <c r="BL200" s="13" t="s">
        <v>221</v>
      </c>
      <c r="BM200" s="147" t="s">
        <v>1381</v>
      </c>
    </row>
    <row r="201" spans="2:65" s="1" customFormat="1" ht="21.75" customHeight="1">
      <c r="B201" s="134"/>
      <c r="C201" s="135" t="s">
        <v>392</v>
      </c>
      <c r="D201" s="135" t="s">
        <v>144</v>
      </c>
      <c r="E201" s="136" t="s">
        <v>1382</v>
      </c>
      <c r="F201" s="137" t="s">
        <v>1383</v>
      </c>
      <c r="G201" s="138" t="s">
        <v>206</v>
      </c>
      <c r="H201" s="139">
        <v>6</v>
      </c>
      <c r="I201" s="140"/>
      <c r="J201" s="140">
        <v>0</v>
      </c>
      <c r="K201" s="140">
        <f t="shared" si="14"/>
        <v>0</v>
      </c>
      <c r="L201" s="141"/>
      <c r="M201" s="25"/>
      <c r="N201" s="142" t="s">
        <v>1</v>
      </c>
      <c r="O201" s="143" t="s">
        <v>39</v>
      </c>
      <c r="P201" s="144">
        <f t="shared" si="15"/>
        <v>0</v>
      </c>
      <c r="Q201" s="144">
        <f t="shared" si="16"/>
        <v>0</v>
      </c>
      <c r="R201" s="144">
        <f t="shared" si="17"/>
        <v>0</v>
      </c>
      <c r="S201" s="145">
        <v>0</v>
      </c>
      <c r="T201" s="145">
        <f t="shared" si="18"/>
        <v>0</v>
      </c>
      <c r="U201" s="145">
        <v>0</v>
      </c>
      <c r="V201" s="145">
        <f t="shared" si="19"/>
        <v>0</v>
      </c>
      <c r="W201" s="145">
        <v>0</v>
      </c>
      <c r="X201" s="146">
        <f t="shared" si="20"/>
        <v>0</v>
      </c>
      <c r="AR201" s="147" t="s">
        <v>221</v>
      </c>
      <c r="AT201" s="147" t="s">
        <v>144</v>
      </c>
      <c r="AU201" s="147" t="s">
        <v>149</v>
      </c>
      <c r="AY201" s="13" t="s">
        <v>142</v>
      </c>
      <c r="BE201" s="148">
        <f t="shared" si="21"/>
        <v>0</v>
      </c>
      <c r="BF201" s="148">
        <f t="shared" si="22"/>
        <v>0</v>
      </c>
      <c r="BG201" s="148">
        <f t="shared" si="23"/>
        <v>0</v>
      </c>
      <c r="BH201" s="148">
        <f t="shared" si="24"/>
        <v>0</v>
      </c>
      <c r="BI201" s="148">
        <f t="shared" si="25"/>
        <v>0</v>
      </c>
      <c r="BJ201" s="13" t="s">
        <v>149</v>
      </c>
      <c r="BK201" s="148">
        <f t="shared" si="26"/>
        <v>0</v>
      </c>
      <c r="BL201" s="13" t="s">
        <v>221</v>
      </c>
      <c r="BM201" s="147" t="s">
        <v>1384</v>
      </c>
    </row>
    <row r="202" spans="2:65" s="1" customFormat="1" ht="24.2" customHeight="1">
      <c r="B202" s="134"/>
      <c r="C202" s="152" t="s">
        <v>396</v>
      </c>
      <c r="D202" s="152" t="s">
        <v>172</v>
      </c>
      <c r="E202" s="153" t="s">
        <v>1385</v>
      </c>
      <c r="F202" s="154" t="s">
        <v>1386</v>
      </c>
      <c r="G202" s="155" t="s">
        <v>206</v>
      </c>
      <c r="H202" s="156">
        <v>6</v>
      </c>
      <c r="I202" s="157">
        <v>0</v>
      </c>
      <c r="J202" s="158"/>
      <c r="K202" s="157">
        <f t="shared" si="14"/>
        <v>0</v>
      </c>
      <c r="L202" s="158"/>
      <c r="M202" s="159"/>
      <c r="N202" s="160" t="s">
        <v>1</v>
      </c>
      <c r="O202" s="143" t="s">
        <v>39</v>
      </c>
      <c r="P202" s="144">
        <f t="shared" si="15"/>
        <v>0</v>
      </c>
      <c r="Q202" s="144">
        <f t="shared" si="16"/>
        <v>0</v>
      </c>
      <c r="R202" s="144">
        <f t="shared" si="17"/>
        <v>0</v>
      </c>
      <c r="S202" s="145">
        <v>0</v>
      </c>
      <c r="T202" s="145">
        <f t="shared" si="18"/>
        <v>0</v>
      </c>
      <c r="U202" s="145">
        <v>1.7000000000000001E-4</v>
      </c>
      <c r="V202" s="145">
        <f t="shared" si="19"/>
        <v>1.0200000000000001E-3</v>
      </c>
      <c r="W202" s="145">
        <v>0</v>
      </c>
      <c r="X202" s="146">
        <f t="shared" si="20"/>
        <v>0</v>
      </c>
      <c r="AR202" s="147" t="s">
        <v>296</v>
      </c>
      <c r="AT202" s="147" t="s">
        <v>172</v>
      </c>
      <c r="AU202" s="147" t="s">
        <v>149</v>
      </c>
      <c r="AY202" s="13" t="s">
        <v>142</v>
      </c>
      <c r="BE202" s="148">
        <f t="shared" si="21"/>
        <v>0</v>
      </c>
      <c r="BF202" s="148">
        <f t="shared" si="22"/>
        <v>0</v>
      </c>
      <c r="BG202" s="148">
        <f t="shared" si="23"/>
        <v>0</v>
      </c>
      <c r="BH202" s="148">
        <f t="shared" si="24"/>
        <v>0</v>
      </c>
      <c r="BI202" s="148">
        <f t="shared" si="25"/>
        <v>0</v>
      </c>
      <c r="BJ202" s="13" t="s">
        <v>149</v>
      </c>
      <c r="BK202" s="148">
        <f t="shared" si="26"/>
        <v>0</v>
      </c>
      <c r="BL202" s="13" t="s">
        <v>221</v>
      </c>
      <c r="BM202" s="147" t="s">
        <v>1387</v>
      </c>
    </row>
    <row r="203" spans="2:65" s="1" customFormat="1" ht="33" customHeight="1">
      <c r="B203" s="134"/>
      <c r="C203" s="135" t="s">
        <v>400</v>
      </c>
      <c r="D203" s="135" t="s">
        <v>144</v>
      </c>
      <c r="E203" s="136" t="s">
        <v>1388</v>
      </c>
      <c r="F203" s="137" t="s">
        <v>1389</v>
      </c>
      <c r="G203" s="138" t="s">
        <v>206</v>
      </c>
      <c r="H203" s="139">
        <v>2</v>
      </c>
      <c r="I203" s="140">
        <v>0</v>
      </c>
      <c r="J203" s="140">
        <v>0</v>
      </c>
      <c r="K203" s="140">
        <f t="shared" si="14"/>
        <v>0</v>
      </c>
      <c r="L203" s="141"/>
      <c r="M203" s="25"/>
      <c r="N203" s="142" t="s">
        <v>1</v>
      </c>
      <c r="O203" s="143" t="s">
        <v>39</v>
      </c>
      <c r="P203" s="144">
        <f t="shared" si="15"/>
        <v>0</v>
      </c>
      <c r="Q203" s="144">
        <f t="shared" si="16"/>
        <v>0</v>
      </c>
      <c r="R203" s="144">
        <f t="shared" si="17"/>
        <v>0</v>
      </c>
      <c r="S203" s="145">
        <v>0.53200000000000003</v>
      </c>
      <c r="T203" s="145">
        <f t="shared" si="18"/>
        <v>1.0640000000000001</v>
      </c>
      <c r="U203" s="145">
        <v>1E-4</v>
      </c>
      <c r="V203" s="145">
        <f t="shared" si="19"/>
        <v>2.0000000000000001E-4</v>
      </c>
      <c r="W203" s="145">
        <v>0</v>
      </c>
      <c r="X203" s="146">
        <f t="shared" si="20"/>
        <v>0</v>
      </c>
      <c r="AR203" s="147" t="s">
        <v>221</v>
      </c>
      <c r="AT203" s="147" t="s">
        <v>144</v>
      </c>
      <c r="AU203" s="147" t="s">
        <v>149</v>
      </c>
      <c r="AY203" s="13" t="s">
        <v>142</v>
      </c>
      <c r="BE203" s="148">
        <f t="shared" si="21"/>
        <v>0</v>
      </c>
      <c r="BF203" s="148">
        <f t="shared" si="22"/>
        <v>0</v>
      </c>
      <c r="BG203" s="148">
        <f t="shared" si="23"/>
        <v>0</v>
      </c>
      <c r="BH203" s="148">
        <f t="shared" si="24"/>
        <v>0</v>
      </c>
      <c r="BI203" s="148">
        <f t="shared" si="25"/>
        <v>0</v>
      </c>
      <c r="BJ203" s="13" t="s">
        <v>149</v>
      </c>
      <c r="BK203" s="148">
        <f t="shared" si="26"/>
        <v>0</v>
      </c>
      <c r="BL203" s="13" t="s">
        <v>221</v>
      </c>
      <c r="BM203" s="147" t="s">
        <v>1390</v>
      </c>
    </row>
    <row r="204" spans="2:65" s="1" customFormat="1" ht="16.5" customHeight="1">
      <c r="B204" s="134"/>
      <c r="C204" s="152" t="s">
        <v>404</v>
      </c>
      <c r="D204" s="152" t="s">
        <v>172</v>
      </c>
      <c r="E204" s="153" t="s">
        <v>1391</v>
      </c>
      <c r="F204" s="154" t="s">
        <v>1392</v>
      </c>
      <c r="G204" s="155" t="s">
        <v>206</v>
      </c>
      <c r="H204" s="156">
        <v>2</v>
      </c>
      <c r="I204" s="157">
        <v>0</v>
      </c>
      <c r="J204" s="158"/>
      <c r="K204" s="157">
        <f t="shared" si="14"/>
        <v>0</v>
      </c>
      <c r="L204" s="158"/>
      <c r="M204" s="159"/>
      <c r="N204" s="160" t="s">
        <v>1</v>
      </c>
      <c r="O204" s="143" t="s">
        <v>39</v>
      </c>
      <c r="P204" s="144">
        <f t="shared" si="15"/>
        <v>0</v>
      </c>
      <c r="Q204" s="144">
        <f t="shared" si="16"/>
        <v>0</v>
      </c>
      <c r="R204" s="144">
        <f t="shared" si="17"/>
        <v>0</v>
      </c>
      <c r="S204" s="145">
        <v>0</v>
      </c>
      <c r="T204" s="145">
        <f t="shared" si="18"/>
        <v>0</v>
      </c>
      <c r="U204" s="145">
        <v>2E-3</v>
      </c>
      <c r="V204" s="145">
        <f t="shared" si="19"/>
        <v>4.0000000000000001E-3</v>
      </c>
      <c r="W204" s="145">
        <v>0</v>
      </c>
      <c r="X204" s="146">
        <f t="shared" si="20"/>
        <v>0</v>
      </c>
      <c r="AR204" s="147" t="s">
        <v>296</v>
      </c>
      <c r="AT204" s="147" t="s">
        <v>172</v>
      </c>
      <c r="AU204" s="147" t="s">
        <v>149</v>
      </c>
      <c r="AY204" s="13" t="s">
        <v>142</v>
      </c>
      <c r="BE204" s="148">
        <f t="shared" si="21"/>
        <v>0</v>
      </c>
      <c r="BF204" s="148">
        <f t="shared" si="22"/>
        <v>0</v>
      </c>
      <c r="BG204" s="148">
        <f t="shared" si="23"/>
        <v>0</v>
      </c>
      <c r="BH204" s="148">
        <f t="shared" si="24"/>
        <v>0</v>
      </c>
      <c r="BI204" s="148">
        <f t="shared" si="25"/>
        <v>0</v>
      </c>
      <c r="BJ204" s="13" t="s">
        <v>149</v>
      </c>
      <c r="BK204" s="148">
        <f t="shared" si="26"/>
        <v>0</v>
      </c>
      <c r="BL204" s="13" t="s">
        <v>221</v>
      </c>
      <c r="BM204" s="147" t="s">
        <v>1393</v>
      </c>
    </row>
    <row r="205" spans="2:65" s="1" customFormat="1" ht="21.75" customHeight="1">
      <c r="B205" s="134"/>
      <c r="C205" s="135" t="s">
        <v>408</v>
      </c>
      <c r="D205" s="135" t="s">
        <v>144</v>
      </c>
      <c r="E205" s="136" t="s">
        <v>1394</v>
      </c>
      <c r="F205" s="137" t="s">
        <v>1395</v>
      </c>
      <c r="G205" s="138" t="s">
        <v>206</v>
      </c>
      <c r="H205" s="139">
        <v>1</v>
      </c>
      <c r="I205" s="140">
        <v>0</v>
      </c>
      <c r="J205" s="140">
        <v>0</v>
      </c>
      <c r="K205" s="140">
        <f t="shared" si="14"/>
        <v>0</v>
      </c>
      <c r="L205" s="141"/>
      <c r="M205" s="25"/>
      <c r="N205" s="142" t="s">
        <v>1</v>
      </c>
      <c r="O205" s="143" t="s">
        <v>39</v>
      </c>
      <c r="P205" s="144">
        <f t="shared" si="15"/>
        <v>0</v>
      </c>
      <c r="Q205" s="144">
        <f t="shared" si="16"/>
        <v>0</v>
      </c>
      <c r="R205" s="144">
        <f t="shared" si="17"/>
        <v>0</v>
      </c>
      <c r="S205" s="145">
        <v>0.20077</v>
      </c>
      <c r="T205" s="145">
        <f t="shared" si="18"/>
        <v>0.20077</v>
      </c>
      <c r="U205" s="145">
        <v>4.1999999999999996E-6</v>
      </c>
      <c r="V205" s="145">
        <f t="shared" si="19"/>
        <v>4.1999999999999996E-6</v>
      </c>
      <c r="W205" s="145">
        <v>0</v>
      </c>
      <c r="X205" s="146">
        <f t="shared" si="20"/>
        <v>0</v>
      </c>
      <c r="AR205" s="147" t="s">
        <v>221</v>
      </c>
      <c r="AT205" s="147" t="s">
        <v>144</v>
      </c>
      <c r="AU205" s="147" t="s">
        <v>149</v>
      </c>
      <c r="AY205" s="13" t="s">
        <v>142</v>
      </c>
      <c r="BE205" s="148">
        <f t="shared" si="21"/>
        <v>0</v>
      </c>
      <c r="BF205" s="148">
        <f t="shared" si="22"/>
        <v>0</v>
      </c>
      <c r="BG205" s="148">
        <f t="shared" si="23"/>
        <v>0</v>
      </c>
      <c r="BH205" s="148">
        <f t="shared" si="24"/>
        <v>0</v>
      </c>
      <c r="BI205" s="148">
        <f t="shared" si="25"/>
        <v>0</v>
      </c>
      <c r="BJ205" s="13" t="s">
        <v>149</v>
      </c>
      <c r="BK205" s="148">
        <f t="shared" si="26"/>
        <v>0</v>
      </c>
      <c r="BL205" s="13" t="s">
        <v>221</v>
      </c>
      <c r="BM205" s="147" t="s">
        <v>1396</v>
      </c>
    </row>
    <row r="206" spans="2:65" s="1" customFormat="1" ht="16.5" customHeight="1">
      <c r="B206" s="134"/>
      <c r="C206" s="152" t="s">
        <v>412</v>
      </c>
      <c r="D206" s="152" t="s">
        <v>172</v>
      </c>
      <c r="E206" s="153" t="s">
        <v>1397</v>
      </c>
      <c r="F206" s="154" t="s">
        <v>1398</v>
      </c>
      <c r="G206" s="155" t="s">
        <v>206</v>
      </c>
      <c r="H206" s="156">
        <v>1</v>
      </c>
      <c r="I206" s="157">
        <v>0</v>
      </c>
      <c r="J206" s="158"/>
      <c r="K206" s="157">
        <f t="shared" si="14"/>
        <v>0</v>
      </c>
      <c r="L206" s="158"/>
      <c r="M206" s="159"/>
      <c r="N206" s="160" t="s">
        <v>1</v>
      </c>
      <c r="O206" s="143" t="s">
        <v>39</v>
      </c>
      <c r="P206" s="144">
        <f t="shared" si="15"/>
        <v>0</v>
      </c>
      <c r="Q206" s="144">
        <f t="shared" si="16"/>
        <v>0</v>
      </c>
      <c r="R206" s="144">
        <f t="shared" si="17"/>
        <v>0</v>
      </c>
      <c r="S206" s="145">
        <v>0</v>
      </c>
      <c r="T206" s="145">
        <f t="shared" si="18"/>
        <v>0</v>
      </c>
      <c r="U206" s="145">
        <v>1.4E-3</v>
      </c>
      <c r="V206" s="145">
        <f t="shared" si="19"/>
        <v>1.4E-3</v>
      </c>
      <c r="W206" s="145">
        <v>0</v>
      </c>
      <c r="X206" s="146">
        <f t="shared" si="20"/>
        <v>0</v>
      </c>
      <c r="AR206" s="147" t="s">
        <v>296</v>
      </c>
      <c r="AT206" s="147" t="s">
        <v>172</v>
      </c>
      <c r="AU206" s="147" t="s">
        <v>149</v>
      </c>
      <c r="AY206" s="13" t="s">
        <v>142</v>
      </c>
      <c r="BE206" s="148">
        <f t="shared" si="21"/>
        <v>0</v>
      </c>
      <c r="BF206" s="148">
        <f t="shared" si="22"/>
        <v>0</v>
      </c>
      <c r="BG206" s="148">
        <f t="shared" si="23"/>
        <v>0</v>
      </c>
      <c r="BH206" s="148">
        <f t="shared" si="24"/>
        <v>0</v>
      </c>
      <c r="BI206" s="148">
        <f t="shared" si="25"/>
        <v>0</v>
      </c>
      <c r="BJ206" s="13" t="s">
        <v>149</v>
      </c>
      <c r="BK206" s="148">
        <f t="shared" si="26"/>
        <v>0</v>
      </c>
      <c r="BL206" s="13" t="s">
        <v>221</v>
      </c>
      <c r="BM206" s="147" t="s">
        <v>1399</v>
      </c>
    </row>
    <row r="207" spans="2:65" s="1" customFormat="1" ht="24.2" customHeight="1">
      <c r="B207" s="134"/>
      <c r="C207" s="135" t="s">
        <v>416</v>
      </c>
      <c r="D207" s="135" t="s">
        <v>144</v>
      </c>
      <c r="E207" s="136" t="s">
        <v>1400</v>
      </c>
      <c r="F207" s="137" t="s">
        <v>1401</v>
      </c>
      <c r="G207" s="138" t="s">
        <v>206</v>
      </c>
      <c r="H207" s="139">
        <v>2</v>
      </c>
      <c r="I207" s="140"/>
      <c r="J207" s="140">
        <v>0</v>
      </c>
      <c r="K207" s="140">
        <f t="shared" si="14"/>
        <v>0</v>
      </c>
      <c r="L207" s="141"/>
      <c r="M207" s="25"/>
      <c r="N207" s="142" t="s">
        <v>1</v>
      </c>
      <c r="O207" s="143" t="s">
        <v>39</v>
      </c>
      <c r="P207" s="144">
        <f t="shared" si="15"/>
        <v>0</v>
      </c>
      <c r="Q207" s="144">
        <f t="shared" si="16"/>
        <v>0</v>
      </c>
      <c r="R207" s="144">
        <f t="shared" si="17"/>
        <v>0</v>
      </c>
      <c r="S207" s="145">
        <v>0</v>
      </c>
      <c r="T207" s="145">
        <f t="shared" si="18"/>
        <v>0</v>
      </c>
      <c r="U207" s="145">
        <v>0</v>
      </c>
      <c r="V207" s="145">
        <f t="shared" si="19"/>
        <v>0</v>
      </c>
      <c r="W207" s="145">
        <v>0</v>
      </c>
      <c r="X207" s="146">
        <f t="shared" si="20"/>
        <v>0</v>
      </c>
      <c r="AR207" s="147" t="s">
        <v>221</v>
      </c>
      <c r="AT207" s="147" t="s">
        <v>144</v>
      </c>
      <c r="AU207" s="147" t="s">
        <v>149</v>
      </c>
      <c r="AY207" s="13" t="s">
        <v>142</v>
      </c>
      <c r="BE207" s="148">
        <f t="shared" si="21"/>
        <v>0</v>
      </c>
      <c r="BF207" s="148">
        <f t="shared" si="22"/>
        <v>0</v>
      </c>
      <c r="BG207" s="148">
        <f t="shared" si="23"/>
        <v>0</v>
      </c>
      <c r="BH207" s="148">
        <f t="shared" si="24"/>
        <v>0</v>
      </c>
      <c r="BI207" s="148">
        <f t="shared" si="25"/>
        <v>0</v>
      </c>
      <c r="BJ207" s="13" t="s">
        <v>149</v>
      </c>
      <c r="BK207" s="148">
        <f t="shared" si="26"/>
        <v>0</v>
      </c>
      <c r="BL207" s="13" t="s">
        <v>221</v>
      </c>
      <c r="BM207" s="147" t="s">
        <v>1402</v>
      </c>
    </row>
    <row r="208" spans="2:65" s="1" customFormat="1" ht="16.5" customHeight="1">
      <c r="B208" s="134"/>
      <c r="C208" s="152" t="s">
        <v>420</v>
      </c>
      <c r="D208" s="152" t="s">
        <v>172</v>
      </c>
      <c r="E208" s="153" t="s">
        <v>1403</v>
      </c>
      <c r="F208" s="154" t="s">
        <v>1404</v>
      </c>
      <c r="G208" s="155" t="s">
        <v>206</v>
      </c>
      <c r="H208" s="156">
        <v>2</v>
      </c>
      <c r="I208" s="157">
        <v>0</v>
      </c>
      <c r="J208" s="158"/>
      <c r="K208" s="157">
        <f t="shared" si="14"/>
        <v>0</v>
      </c>
      <c r="L208" s="158"/>
      <c r="M208" s="159"/>
      <c r="N208" s="160" t="s">
        <v>1</v>
      </c>
      <c r="O208" s="143" t="s">
        <v>39</v>
      </c>
      <c r="P208" s="144">
        <f t="shared" si="15"/>
        <v>0</v>
      </c>
      <c r="Q208" s="144">
        <f t="shared" si="16"/>
        <v>0</v>
      </c>
      <c r="R208" s="144">
        <f t="shared" si="17"/>
        <v>0</v>
      </c>
      <c r="S208" s="145">
        <v>0</v>
      </c>
      <c r="T208" s="145">
        <f t="shared" si="18"/>
        <v>0</v>
      </c>
      <c r="U208" s="145">
        <v>1E-3</v>
      </c>
      <c r="V208" s="145">
        <f t="shared" si="19"/>
        <v>2E-3</v>
      </c>
      <c r="W208" s="145">
        <v>0</v>
      </c>
      <c r="X208" s="146">
        <f t="shared" si="20"/>
        <v>0</v>
      </c>
      <c r="AR208" s="147" t="s">
        <v>296</v>
      </c>
      <c r="AT208" s="147" t="s">
        <v>172</v>
      </c>
      <c r="AU208" s="147" t="s">
        <v>149</v>
      </c>
      <c r="AY208" s="13" t="s">
        <v>142</v>
      </c>
      <c r="BE208" s="148">
        <f t="shared" si="21"/>
        <v>0</v>
      </c>
      <c r="BF208" s="148">
        <f t="shared" si="22"/>
        <v>0</v>
      </c>
      <c r="BG208" s="148">
        <f t="shared" si="23"/>
        <v>0</v>
      </c>
      <c r="BH208" s="148">
        <f t="shared" si="24"/>
        <v>0</v>
      </c>
      <c r="BI208" s="148">
        <f t="shared" si="25"/>
        <v>0</v>
      </c>
      <c r="BJ208" s="13" t="s">
        <v>149</v>
      </c>
      <c r="BK208" s="148">
        <f t="shared" si="26"/>
        <v>0</v>
      </c>
      <c r="BL208" s="13" t="s">
        <v>221</v>
      </c>
      <c r="BM208" s="147" t="s">
        <v>1405</v>
      </c>
    </row>
    <row r="209" spans="2:65" s="1" customFormat="1" ht="24.2" customHeight="1">
      <c r="B209" s="134"/>
      <c r="C209" s="135" t="s">
        <v>424</v>
      </c>
      <c r="D209" s="135" t="s">
        <v>144</v>
      </c>
      <c r="E209" s="136" t="s">
        <v>1406</v>
      </c>
      <c r="F209" s="137" t="s">
        <v>1407</v>
      </c>
      <c r="G209" s="138" t="s">
        <v>175</v>
      </c>
      <c r="H209" s="139">
        <v>0.20200000000000001</v>
      </c>
      <c r="I209" s="140"/>
      <c r="J209" s="140">
        <v>0</v>
      </c>
      <c r="K209" s="140">
        <f t="shared" si="14"/>
        <v>0</v>
      </c>
      <c r="L209" s="141"/>
      <c r="M209" s="25"/>
      <c r="N209" s="142" t="s">
        <v>1</v>
      </c>
      <c r="O209" s="143" t="s">
        <v>39</v>
      </c>
      <c r="P209" s="144">
        <f t="shared" si="15"/>
        <v>0</v>
      </c>
      <c r="Q209" s="144">
        <f t="shared" si="16"/>
        <v>0</v>
      </c>
      <c r="R209" s="144">
        <f t="shared" si="17"/>
        <v>0</v>
      </c>
      <c r="S209" s="145">
        <v>1.4490000000000001</v>
      </c>
      <c r="T209" s="145">
        <f t="shared" si="18"/>
        <v>0.29269800000000001</v>
      </c>
      <c r="U209" s="145">
        <v>0</v>
      </c>
      <c r="V209" s="145">
        <f t="shared" si="19"/>
        <v>0</v>
      </c>
      <c r="W209" s="145">
        <v>0</v>
      </c>
      <c r="X209" s="146">
        <f t="shared" si="20"/>
        <v>0</v>
      </c>
      <c r="AR209" s="147" t="s">
        <v>221</v>
      </c>
      <c r="AT209" s="147" t="s">
        <v>144</v>
      </c>
      <c r="AU209" s="147" t="s">
        <v>149</v>
      </c>
      <c r="AY209" s="13" t="s">
        <v>142</v>
      </c>
      <c r="BE209" s="148">
        <f t="shared" si="21"/>
        <v>0</v>
      </c>
      <c r="BF209" s="148">
        <f t="shared" si="22"/>
        <v>0</v>
      </c>
      <c r="BG209" s="148">
        <f t="shared" si="23"/>
        <v>0</v>
      </c>
      <c r="BH209" s="148">
        <f t="shared" si="24"/>
        <v>0</v>
      </c>
      <c r="BI209" s="148">
        <f t="shared" si="25"/>
        <v>0</v>
      </c>
      <c r="BJ209" s="13" t="s">
        <v>149</v>
      </c>
      <c r="BK209" s="148">
        <f t="shared" si="26"/>
        <v>0</v>
      </c>
      <c r="BL209" s="13" t="s">
        <v>221</v>
      </c>
      <c r="BM209" s="147" t="s">
        <v>1408</v>
      </c>
    </row>
    <row r="210" spans="2:65" s="11" customFormat="1" ht="22.9" customHeight="1">
      <c r="B210" s="122"/>
      <c r="D210" s="123" t="s">
        <v>74</v>
      </c>
      <c r="E210" s="132" t="s">
        <v>1409</v>
      </c>
      <c r="F210" s="132" t="s">
        <v>1410</v>
      </c>
      <c r="K210" s="133">
        <f>BK210</f>
        <v>0</v>
      </c>
      <c r="M210" s="122"/>
      <c r="N210" s="126"/>
      <c r="Q210" s="127">
        <f>SUM(Q211:Q215)</f>
        <v>0</v>
      </c>
      <c r="R210" s="127">
        <f>SUM(R211:R215)</f>
        <v>0</v>
      </c>
      <c r="T210" s="128">
        <f>SUM(T211:T215)</f>
        <v>1.0099089999999999</v>
      </c>
      <c r="V210" s="128">
        <f>SUM(V211:V215)</f>
        <v>3.4000000000000002E-3</v>
      </c>
      <c r="X210" s="129">
        <f>SUM(X211:X215)</f>
        <v>0</v>
      </c>
      <c r="AR210" s="123" t="s">
        <v>149</v>
      </c>
      <c r="AT210" s="130" t="s">
        <v>74</v>
      </c>
      <c r="AU210" s="130" t="s">
        <v>83</v>
      </c>
      <c r="AY210" s="123" t="s">
        <v>142</v>
      </c>
      <c r="BK210" s="131">
        <f>SUM(BK211:BK215)</f>
        <v>0</v>
      </c>
    </row>
    <row r="211" spans="2:65" s="1" customFormat="1" ht="24.2" customHeight="1">
      <c r="B211" s="134"/>
      <c r="C211" s="135" t="s">
        <v>428</v>
      </c>
      <c r="D211" s="135" t="s">
        <v>144</v>
      </c>
      <c r="E211" s="136" t="s">
        <v>1411</v>
      </c>
      <c r="F211" s="137" t="s">
        <v>1412</v>
      </c>
      <c r="G211" s="138" t="s">
        <v>206</v>
      </c>
      <c r="H211" s="139">
        <v>20</v>
      </c>
      <c r="I211" s="140">
        <v>0</v>
      </c>
      <c r="J211" s="140">
        <v>0</v>
      </c>
      <c r="K211" s="140">
        <f>ROUND(P211*H211,2)</f>
        <v>0</v>
      </c>
      <c r="L211" s="141"/>
      <c r="M211" s="25"/>
      <c r="N211" s="142" t="s">
        <v>1</v>
      </c>
      <c r="O211" s="143" t="s">
        <v>39</v>
      </c>
      <c r="P211" s="144">
        <f>I211+J211</f>
        <v>0</v>
      </c>
      <c r="Q211" s="144">
        <f>ROUND(I211*H211,2)</f>
        <v>0</v>
      </c>
      <c r="R211" s="144">
        <f>ROUND(J211*H211,2)</f>
        <v>0</v>
      </c>
      <c r="S211" s="145">
        <v>0.05</v>
      </c>
      <c r="T211" s="145">
        <f>S211*H211</f>
        <v>1</v>
      </c>
      <c r="U211" s="145">
        <v>1.1E-4</v>
      </c>
      <c r="V211" s="145">
        <f>U211*H211</f>
        <v>2.2000000000000001E-3</v>
      </c>
      <c r="W211" s="145">
        <v>0</v>
      </c>
      <c r="X211" s="146">
        <f>W211*H211</f>
        <v>0</v>
      </c>
      <c r="AR211" s="147" t="s">
        <v>221</v>
      </c>
      <c r="AT211" s="147" t="s">
        <v>144</v>
      </c>
      <c r="AU211" s="147" t="s">
        <v>149</v>
      </c>
      <c r="AY211" s="13" t="s">
        <v>142</v>
      </c>
      <c r="BE211" s="148">
        <f>IF(O211="základná",K211,0)</f>
        <v>0</v>
      </c>
      <c r="BF211" s="148">
        <f>IF(O211="znížená",K211,0)</f>
        <v>0</v>
      </c>
      <c r="BG211" s="148">
        <f>IF(O211="zákl. prenesená",K211,0)</f>
        <v>0</v>
      </c>
      <c r="BH211" s="148">
        <f>IF(O211="zníž. prenesená",K211,0)</f>
        <v>0</v>
      </c>
      <c r="BI211" s="148">
        <f>IF(O211="nulová",K211,0)</f>
        <v>0</v>
      </c>
      <c r="BJ211" s="13" t="s">
        <v>149</v>
      </c>
      <c r="BK211" s="148">
        <f>ROUND(P211*H211,2)</f>
        <v>0</v>
      </c>
      <c r="BL211" s="13" t="s">
        <v>221</v>
      </c>
      <c r="BM211" s="147" t="s">
        <v>1413</v>
      </c>
    </row>
    <row r="212" spans="2:65" s="1" customFormat="1" ht="19.5">
      <c r="B212" s="25"/>
      <c r="D212" s="149" t="s">
        <v>151</v>
      </c>
      <c r="F212" s="150" t="s">
        <v>1414</v>
      </c>
      <c r="M212" s="25"/>
      <c r="N212" s="151"/>
      <c r="X212" s="51"/>
      <c r="AT212" s="13" t="s">
        <v>151</v>
      </c>
      <c r="AU212" s="13" t="s">
        <v>149</v>
      </c>
    </row>
    <row r="213" spans="2:65" s="1" customFormat="1" ht="33" customHeight="1">
      <c r="B213" s="134"/>
      <c r="C213" s="152" t="s">
        <v>432</v>
      </c>
      <c r="D213" s="152" t="s">
        <v>172</v>
      </c>
      <c r="E213" s="153" t="s">
        <v>1415</v>
      </c>
      <c r="F213" s="154" t="s">
        <v>1416</v>
      </c>
      <c r="G213" s="155" t="s">
        <v>206</v>
      </c>
      <c r="H213" s="156">
        <v>20</v>
      </c>
      <c r="I213" s="157">
        <v>0</v>
      </c>
      <c r="J213" s="158"/>
      <c r="K213" s="157">
        <f>ROUND(P213*H213,2)</f>
        <v>0</v>
      </c>
      <c r="L213" s="158"/>
      <c r="M213" s="159"/>
      <c r="N213" s="160" t="s">
        <v>1</v>
      </c>
      <c r="O213" s="143" t="s">
        <v>39</v>
      </c>
      <c r="P213" s="144">
        <f>I213+J213</f>
        <v>0</v>
      </c>
      <c r="Q213" s="144">
        <f>ROUND(I213*H213,2)</f>
        <v>0</v>
      </c>
      <c r="R213" s="144">
        <f>ROUND(J213*H213,2)</f>
        <v>0</v>
      </c>
      <c r="S213" s="145">
        <v>0</v>
      </c>
      <c r="T213" s="145">
        <f>S213*H213</f>
        <v>0</v>
      </c>
      <c r="U213" s="145">
        <v>6.0000000000000002E-5</v>
      </c>
      <c r="V213" s="145">
        <f>U213*H213</f>
        <v>1.2000000000000001E-3</v>
      </c>
      <c r="W213" s="145">
        <v>0</v>
      </c>
      <c r="X213" s="146">
        <f>W213*H213</f>
        <v>0</v>
      </c>
      <c r="AR213" s="147" t="s">
        <v>296</v>
      </c>
      <c r="AT213" s="147" t="s">
        <v>172</v>
      </c>
      <c r="AU213" s="147" t="s">
        <v>149</v>
      </c>
      <c r="AY213" s="13" t="s">
        <v>142</v>
      </c>
      <c r="BE213" s="148">
        <f>IF(O213="základná",K213,0)</f>
        <v>0</v>
      </c>
      <c r="BF213" s="148">
        <f>IF(O213="znížená",K213,0)</f>
        <v>0</v>
      </c>
      <c r="BG213" s="148">
        <f>IF(O213="zákl. prenesená",K213,0)</f>
        <v>0</v>
      </c>
      <c r="BH213" s="148">
        <f>IF(O213="zníž. prenesená",K213,0)</f>
        <v>0</v>
      </c>
      <c r="BI213" s="148">
        <f>IF(O213="nulová",K213,0)</f>
        <v>0</v>
      </c>
      <c r="BJ213" s="13" t="s">
        <v>149</v>
      </c>
      <c r="BK213" s="148">
        <f>ROUND(P213*H213,2)</f>
        <v>0</v>
      </c>
      <c r="BL213" s="13" t="s">
        <v>221</v>
      </c>
      <c r="BM213" s="147" t="s">
        <v>1417</v>
      </c>
    </row>
    <row r="214" spans="2:65" s="1" customFormat="1" ht="19.5">
      <c r="B214" s="25"/>
      <c r="D214" s="149" t="s">
        <v>151</v>
      </c>
      <c r="F214" s="150" t="s">
        <v>1418</v>
      </c>
      <c r="M214" s="25"/>
      <c r="N214" s="151"/>
      <c r="X214" s="51"/>
      <c r="AT214" s="13" t="s">
        <v>151</v>
      </c>
      <c r="AU214" s="13" t="s">
        <v>149</v>
      </c>
    </row>
    <row r="215" spans="2:65" s="1" customFormat="1" ht="24.2" customHeight="1">
      <c r="B215" s="134"/>
      <c r="C215" s="135" t="s">
        <v>436</v>
      </c>
      <c r="D215" s="135" t="s">
        <v>144</v>
      </c>
      <c r="E215" s="136" t="s">
        <v>1419</v>
      </c>
      <c r="F215" s="137" t="s">
        <v>1420</v>
      </c>
      <c r="G215" s="138" t="s">
        <v>175</v>
      </c>
      <c r="H215" s="139">
        <v>3.0000000000000001E-3</v>
      </c>
      <c r="I215" s="140"/>
      <c r="J215" s="140">
        <v>0</v>
      </c>
      <c r="K215" s="140">
        <f>ROUND(P215*H215,2)</f>
        <v>0</v>
      </c>
      <c r="L215" s="141"/>
      <c r="M215" s="25"/>
      <c r="N215" s="142" t="s">
        <v>1</v>
      </c>
      <c r="O215" s="143" t="s">
        <v>39</v>
      </c>
      <c r="P215" s="144">
        <f>I215+J215</f>
        <v>0</v>
      </c>
      <c r="Q215" s="144">
        <f>ROUND(I215*H215,2)</f>
        <v>0</v>
      </c>
      <c r="R215" s="144">
        <f>ROUND(J215*H215,2)</f>
        <v>0</v>
      </c>
      <c r="S215" s="145">
        <v>3.3029999999999999</v>
      </c>
      <c r="T215" s="145">
        <f>S215*H215</f>
        <v>9.9089999999999994E-3</v>
      </c>
      <c r="U215" s="145">
        <v>0</v>
      </c>
      <c r="V215" s="145">
        <f>U215*H215</f>
        <v>0</v>
      </c>
      <c r="W215" s="145">
        <v>0</v>
      </c>
      <c r="X215" s="146">
        <f>W215*H215</f>
        <v>0</v>
      </c>
      <c r="AR215" s="147" t="s">
        <v>221</v>
      </c>
      <c r="AT215" s="147" t="s">
        <v>144</v>
      </c>
      <c r="AU215" s="147" t="s">
        <v>149</v>
      </c>
      <c r="AY215" s="13" t="s">
        <v>142</v>
      </c>
      <c r="BE215" s="148">
        <f>IF(O215="základná",K215,0)</f>
        <v>0</v>
      </c>
      <c r="BF215" s="148">
        <f>IF(O215="znížená",K215,0)</f>
        <v>0</v>
      </c>
      <c r="BG215" s="148">
        <f>IF(O215="zákl. prenesená",K215,0)</f>
        <v>0</v>
      </c>
      <c r="BH215" s="148">
        <f>IF(O215="zníž. prenesená",K215,0)</f>
        <v>0</v>
      </c>
      <c r="BI215" s="148">
        <f>IF(O215="nulová",K215,0)</f>
        <v>0</v>
      </c>
      <c r="BJ215" s="13" t="s">
        <v>149</v>
      </c>
      <c r="BK215" s="148">
        <f>ROUND(P215*H215,2)</f>
        <v>0</v>
      </c>
      <c r="BL215" s="13" t="s">
        <v>221</v>
      </c>
      <c r="BM215" s="147" t="s">
        <v>1421</v>
      </c>
    </row>
    <row r="216" spans="2:65" s="11" customFormat="1" ht="22.9" customHeight="1">
      <c r="B216" s="122"/>
      <c r="D216" s="123" t="s">
        <v>74</v>
      </c>
      <c r="E216" s="132" t="s">
        <v>1422</v>
      </c>
      <c r="F216" s="132" t="s">
        <v>1423</v>
      </c>
      <c r="K216" s="133">
        <f>BK216</f>
        <v>0</v>
      </c>
      <c r="M216" s="122"/>
      <c r="N216" s="126"/>
      <c r="Q216" s="127">
        <f>SUM(Q217:Q225)</f>
        <v>0</v>
      </c>
      <c r="R216" s="127">
        <f>SUM(R217:R225)</f>
        <v>0</v>
      </c>
      <c r="T216" s="128">
        <f>SUM(T217:T225)</f>
        <v>2.274</v>
      </c>
      <c r="V216" s="128">
        <f>SUM(V217:V225)</f>
        <v>4.6399999999999992E-3</v>
      </c>
      <c r="X216" s="129">
        <f>SUM(X217:X225)</f>
        <v>0</v>
      </c>
      <c r="AR216" s="123" t="s">
        <v>149</v>
      </c>
      <c r="AT216" s="130" t="s">
        <v>74</v>
      </c>
      <c r="AU216" s="130" t="s">
        <v>83</v>
      </c>
      <c r="AY216" s="123" t="s">
        <v>142</v>
      </c>
      <c r="BK216" s="131">
        <f>SUM(BK217:BK225)</f>
        <v>0</v>
      </c>
    </row>
    <row r="217" spans="2:65" s="1" customFormat="1" ht="16.5" customHeight="1">
      <c r="B217" s="134"/>
      <c r="C217" s="135" t="s">
        <v>440</v>
      </c>
      <c r="D217" s="135" t="s">
        <v>144</v>
      </c>
      <c r="E217" s="136" t="s">
        <v>1424</v>
      </c>
      <c r="F217" s="137" t="s">
        <v>1425</v>
      </c>
      <c r="G217" s="138" t="s">
        <v>196</v>
      </c>
      <c r="H217" s="139">
        <v>3</v>
      </c>
      <c r="I217" s="140"/>
      <c r="J217" s="140">
        <v>0</v>
      </c>
      <c r="K217" s="140">
        <f t="shared" ref="K217:K225" si="27">ROUND(P217*H217,2)</f>
        <v>0</v>
      </c>
      <c r="L217" s="141"/>
      <c r="M217" s="25"/>
      <c r="N217" s="142" t="s">
        <v>1</v>
      </c>
      <c r="O217" s="143" t="s">
        <v>39</v>
      </c>
      <c r="P217" s="144">
        <f t="shared" ref="P217:P225" si="28">I217+J217</f>
        <v>0</v>
      </c>
      <c r="Q217" s="144">
        <f t="shared" ref="Q217:Q225" si="29">ROUND(I217*H217,2)</f>
        <v>0</v>
      </c>
      <c r="R217" s="144">
        <f t="shared" ref="R217:R225" si="30">ROUND(J217*H217,2)</f>
        <v>0</v>
      </c>
      <c r="S217" s="145">
        <v>0.192</v>
      </c>
      <c r="T217" s="145">
        <f t="shared" ref="T217:T225" si="31">S217*H217</f>
        <v>0.57600000000000007</v>
      </c>
      <c r="U217" s="145">
        <v>0</v>
      </c>
      <c r="V217" s="145">
        <f t="shared" ref="V217:V225" si="32">U217*H217</f>
        <v>0</v>
      </c>
      <c r="W217" s="145">
        <v>0</v>
      </c>
      <c r="X217" s="146">
        <f t="shared" ref="X217:X225" si="33">W217*H217</f>
        <v>0</v>
      </c>
      <c r="AR217" s="147" t="s">
        <v>221</v>
      </c>
      <c r="AT217" s="147" t="s">
        <v>144</v>
      </c>
      <c r="AU217" s="147" t="s">
        <v>149</v>
      </c>
      <c r="AY217" s="13" t="s">
        <v>142</v>
      </c>
      <c r="BE217" s="148">
        <f t="shared" ref="BE217:BE225" si="34">IF(O217="základná",K217,0)</f>
        <v>0</v>
      </c>
      <c r="BF217" s="148">
        <f t="shared" ref="BF217:BF225" si="35">IF(O217="znížená",K217,0)</f>
        <v>0</v>
      </c>
      <c r="BG217" s="148">
        <f t="shared" ref="BG217:BG225" si="36">IF(O217="zákl. prenesená",K217,0)</f>
        <v>0</v>
      </c>
      <c r="BH217" s="148">
        <f t="shared" ref="BH217:BH225" si="37">IF(O217="zníž. prenesená",K217,0)</f>
        <v>0</v>
      </c>
      <c r="BI217" s="148">
        <f t="shared" ref="BI217:BI225" si="38">IF(O217="nulová",K217,0)</f>
        <v>0</v>
      </c>
      <c r="BJ217" s="13" t="s">
        <v>149</v>
      </c>
      <c r="BK217" s="148">
        <f t="shared" ref="BK217:BK225" si="39">ROUND(P217*H217,2)</f>
        <v>0</v>
      </c>
      <c r="BL217" s="13" t="s">
        <v>221</v>
      </c>
      <c r="BM217" s="147" t="s">
        <v>1426</v>
      </c>
    </row>
    <row r="218" spans="2:65" s="1" customFormat="1" ht="16.5" customHeight="1">
      <c r="B218" s="134"/>
      <c r="C218" s="152" t="s">
        <v>446</v>
      </c>
      <c r="D218" s="152" t="s">
        <v>172</v>
      </c>
      <c r="E218" s="153" t="s">
        <v>1427</v>
      </c>
      <c r="F218" s="154" t="s">
        <v>1428</v>
      </c>
      <c r="G218" s="155" t="s">
        <v>196</v>
      </c>
      <c r="H218" s="156">
        <v>3</v>
      </c>
      <c r="I218" s="157">
        <v>0</v>
      </c>
      <c r="J218" s="158"/>
      <c r="K218" s="157">
        <f t="shared" si="27"/>
        <v>0</v>
      </c>
      <c r="L218" s="158"/>
      <c r="M218" s="159"/>
      <c r="N218" s="160" t="s">
        <v>1</v>
      </c>
      <c r="O218" s="143" t="s">
        <v>39</v>
      </c>
      <c r="P218" s="144">
        <f t="shared" si="28"/>
        <v>0</v>
      </c>
      <c r="Q218" s="144">
        <f t="shared" si="29"/>
        <v>0</v>
      </c>
      <c r="R218" s="144">
        <f t="shared" si="30"/>
        <v>0</v>
      </c>
      <c r="S218" s="145">
        <v>0</v>
      </c>
      <c r="T218" s="145">
        <f t="shared" si="31"/>
        <v>0</v>
      </c>
      <c r="U218" s="145">
        <v>6.9999999999999999E-4</v>
      </c>
      <c r="V218" s="145">
        <f t="shared" si="32"/>
        <v>2.0999999999999999E-3</v>
      </c>
      <c r="W218" s="145">
        <v>0</v>
      </c>
      <c r="X218" s="146">
        <f t="shared" si="33"/>
        <v>0</v>
      </c>
      <c r="AR218" s="147" t="s">
        <v>296</v>
      </c>
      <c r="AT218" s="147" t="s">
        <v>172</v>
      </c>
      <c r="AU218" s="147" t="s">
        <v>149</v>
      </c>
      <c r="AY218" s="13" t="s">
        <v>142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13" t="s">
        <v>149</v>
      </c>
      <c r="BK218" s="148">
        <f t="shared" si="39"/>
        <v>0</v>
      </c>
      <c r="BL218" s="13" t="s">
        <v>221</v>
      </c>
      <c r="BM218" s="147" t="s">
        <v>1429</v>
      </c>
    </row>
    <row r="219" spans="2:65" s="1" customFormat="1" ht="21.75" customHeight="1">
      <c r="B219" s="134"/>
      <c r="C219" s="135" t="s">
        <v>454</v>
      </c>
      <c r="D219" s="135" t="s">
        <v>144</v>
      </c>
      <c r="E219" s="136" t="s">
        <v>1430</v>
      </c>
      <c r="F219" s="137" t="s">
        <v>1431</v>
      </c>
      <c r="G219" s="138" t="s">
        <v>206</v>
      </c>
      <c r="H219" s="139">
        <v>3</v>
      </c>
      <c r="I219" s="140"/>
      <c r="J219" s="140">
        <v>0</v>
      </c>
      <c r="K219" s="140">
        <f t="shared" si="27"/>
        <v>0</v>
      </c>
      <c r="L219" s="141"/>
      <c r="M219" s="25"/>
      <c r="N219" s="142" t="s">
        <v>1</v>
      </c>
      <c r="O219" s="143" t="s">
        <v>39</v>
      </c>
      <c r="P219" s="144">
        <f t="shared" si="28"/>
        <v>0</v>
      </c>
      <c r="Q219" s="144">
        <f t="shared" si="29"/>
        <v>0</v>
      </c>
      <c r="R219" s="144">
        <f t="shared" si="30"/>
        <v>0</v>
      </c>
      <c r="S219" s="145">
        <v>0.28999999999999998</v>
      </c>
      <c r="T219" s="145">
        <f t="shared" si="31"/>
        <v>0.86999999999999988</v>
      </c>
      <c r="U219" s="145">
        <v>0</v>
      </c>
      <c r="V219" s="145">
        <f t="shared" si="32"/>
        <v>0</v>
      </c>
      <c r="W219" s="145">
        <v>0</v>
      </c>
      <c r="X219" s="146">
        <f t="shared" si="33"/>
        <v>0</v>
      </c>
      <c r="AR219" s="147" t="s">
        <v>221</v>
      </c>
      <c r="AT219" s="147" t="s">
        <v>144</v>
      </c>
      <c r="AU219" s="147" t="s">
        <v>149</v>
      </c>
      <c r="AY219" s="13" t="s">
        <v>142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13" t="s">
        <v>149</v>
      </c>
      <c r="BK219" s="148">
        <f t="shared" si="39"/>
        <v>0</v>
      </c>
      <c r="BL219" s="13" t="s">
        <v>221</v>
      </c>
      <c r="BM219" s="147" t="s">
        <v>1432</v>
      </c>
    </row>
    <row r="220" spans="2:65" s="1" customFormat="1" ht="24.2" customHeight="1">
      <c r="B220" s="134"/>
      <c r="C220" s="152" t="s">
        <v>459</v>
      </c>
      <c r="D220" s="152" t="s">
        <v>172</v>
      </c>
      <c r="E220" s="153" t="s">
        <v>1433</v>
      </c>
      <c r="F220" s="154" t="s">
        <v>1434</v>
      </c>
      <c r="G220" s="155" t="s">
        <v>206</v>
      </c>
      <c r="H220" s="156">
        <v>3</v>
      </c>
      <c r="I220" s="157">
        <v>0</v>
      </c>
      <c r="J220" s="158"/>
      <c r="K220" s="157">
        <f t="shared" si="27"/>
        <v>0</v>
      </c>
      <c r="L220" s="158"/>
      <c r="M220" s="159"/>
      <c r="N220" s="160" t="s">
        <v>1</v>
      </c>
      <c r="O220" s="143" t="s">
        <v>39</v>
      </c>
      <c r="P220" s="144">
        <f t="shared" si="28"/>
        <v>0</v>
      </c>
      <c r="Q220" s="144">
        <f t="shared" si="29"/>
        <v>0</v>
      </c>
      <c r="R220" s="144">
        <f t="shared" si="30"/>
        <v>0</v>
      </c>
      <c r="S220" s="145">
        <v>0</v>
      </c>
      <c r="T220" s="145">
        <f t="shared" si="31"/>
        <v>0</v>
      </c>
      <c r="U220" s="145">
        <v>1E-4</v>
      </c>
      <c r="V220" s="145">
        <f t="shared" si="32"/>
        <v>3.0000000000000003E-4</v>
      </c>
      <c r="W220" s="145">
        <v>0</v>
      </c>
      <c r="X220" s="146">
        <f t="shared" si="33"/>
        <v>0</v>
      </c>
      <c r="AR220" s="147" t="s">
        <v>296</v>
      </c>
      <c r="AT220" s="147" t="s">
        <v>172</v>
      </c>
      <c r="AU220" s="147" t="s">
        <v>149</v>
      </c>
      <c r="AY220" s="13" t="s">
        <v>142</v>
      </c>
      <c r="BE220" s="148">
        <f t="shared" si="34"/>
        <v>0</v>
      </c>
      <c r="BF220" s="148">
        <f t="shared" si="35"/>
        <v>0</v>
      </c>
      <c r="BG220" s="148">
        <f t="shared" si="36"/>
        <v>0</v>
      </c>
      <c r="BH220" s="148">
        <f t="shared" si="37"/>
        <v>0</v>
      </c>
      <c r="BI220" s="148">
        <f t="shared" si="38"/>
        <v>0</v>
      </c>
      <c r="BJ220" s="13" t="s">
        <v>149</v>
      </c>
      <c r="BK220" s="148">
        <f t="shared" si="39"/>
        <v>0</v>
      </c>
      <c r="BL220" s="13" t="s">
        <v>221</v>
      </c>
      <c r="BM220" s="147" t="s">
        <v>1435</v>
      </c>
    </row>
    <row r="221" spans="2:65" s="1" customFormat="1" ht="24.2" customHeight="1">
      <c r="B221" s="134"/>
      <c r="C221" s="135" t="s">
        <v>463</v>
      </c>
      <c r="D221" s="135" t="s">
        <v>144</v>
      </c>
      <c r="E221" s="136" t="s">
        <v>1436</v>
      </c>
      <c r="F221" s="137" t="s">
        <v>1437</v>
      </c>
      <c r="G221" s="138" t="s">
        <v>206</v>
      </c>
      <c r="H221" s="139">
        <v>1</v>
      </c>
      <c r="I221" s="140"/>
      <c r="J221" s="140">
        <v>0</v>
      </c>
      <c r="K221" s="140">
        <f t="shared" si="27"/>
        <v>0</v>
      </c>
      <c r="L221" s="141"/>
      <c r="M221" s="25"/>
      <c r="N221" s="142" t="s">
        <v>1</v>
      </c>
      <c r="O221" s="143" t="s">
        <v>39</v>
      </c>
      <c r="P221" s="144">
        <f t="shared" si="28"/>
        <v>0</v>
      </c>
      <c r="Q221" s="144">
        <f t="shared" si="29"/>
        <v>0</v>
      </c>
      <c r="R221" s="144">
        <f t="shared" si="30"/>
        <v>0</v>
      </c>
      <c r="S221" s="145">
        <v>0.25800000000000001</v>
      </c>
      <c r="T221" s="145">
        <f t="shared" si="31"/>
        <v>0.25800000000000001</v>
      </c>
      <c r="U221" s="145">
        <v>0</v>
      </c>
      <c r="V221" s="145">
        <f t="shared" si="32"/>
        <v>0</v>
      </c>
      <c r="W221" s="145">
        <v>0</v>
      </c>
      <c r="X221" s="146">
        <f t="shared" si="33"/>
        <v>0</v>
      </c>
      <c r="AR221" s="147" t="s">
        <v>221</v>
      </c>
      <c r="AT221" s="147" t="s">
        <v>144</v>
      </c>
      <c r="AU221" s="147" t="s">
        <v>149</v>
      </c>
      <c r="AY221" s="13" t="s">
        <v>142</v>
      </c>
      <c r="BE221" s="148">
        <f t="shared" si="34"/>
        <v>0</v>
      </c>
      <c r="BF221" s="148">
        <f t="shared" si="35"/>
        <v>0</v>
      </c>
      <c r="BG221" s="148">
        <f t="shared" si="36"/>
        <v>0</v>
      </c>
      <c r="BH221" s="148">
        <f t="shared" si="37"/>
        <v>0</v>
      </c>
      <c r="BI221" s="148">
        <f t="shared" si="38"/>
        <v>0</v>
      </c>
      <c r="BJ221" s="13" t="s">
        <v>149</v>
      </c>
      <c r="BK221" s="148">
        <f t="shared" si="39"/>
        <v>0</v>
      </c>
      <c r="BL221" s="13" t="s">
        <v>221</v>
      </c>
      <c r="BM221" s="147" t="s">
        <v>1438</v>
      </c>
    </row>
    <row r="222" spans="2:65" s="1" customFormat="1" ht="33" customHeight="1">
      <c r="B222" s="134"/>
      <c r="C222" s="152" t="s">
        <v>468</v>
      </c>
      <c r="D222" s="152" t="s">
        <v>172</v>
      </c>
      <c r="E222" s="153" t="s">
        <v>1439</v>
      </c>
      <c r="F222" s="154" t="s">
        <v>1440</v>
      </c>
      <c r="G222" s="155" t="s">
        <v>206</v>
      </c>
      <c r="H222" s="156">
        <v>1</v>
      </c>
      <c r="I222" s="157">
        <v>0</v>
      </c>
      <c r="J222" s="158"/>
      <c r="K222" s="157">
        <f t="shared" si="27"/>
        <v>0</v>
      </c>
      <c r="L222" s="158"/>
      <c r="M222" s="159"/>
      <c r="N222" s="160" t="s">
        <v>1</v>
      </c>
      <c r="O222" s="143" t="s">
        <v>39</v>
      </c>
      <c r="P222" s="144">
        <f t="shared" si="28"/>
        <v>0</v>
      </c>
      <c r="Q222" s="144">
        <f t="shared" si="29"/>
        <v>0</v>
      </c>
      <c r="R222" s="144">
        <f t="shared" si="30"/>
        <v>0</v>
      </c>
      <c r="S222" s="145">
        <v>0</v>
      </c>
      <c r="T222" s="145">
        <f t="shared" si="31"/>
        <v>0</v>
      </c>
      <c r="U222" s="145">
        <v>1.4E-3</v>
      </c>
      <c r="V222" s="145">
        <f t="shared" si="32"/>
        <v>1.4E-3</v>
      </c>
      <c r="W222" s="145">
        <v>0</v>
      </c>
      <c r="X222" s="146">
        <f t="shared" si="33"/>
        <v>0</v>
      </c>
      <c r="AR222" s="147" t="s">
        <v>296</v>
      </c>
      <c r="AT222" s="147" t="s">
        <v>172</v>
      </c>
      <c r="AU222" s="147" t="s">
        <v>149</v>
      </c>
      <c r="AY222" s="13" t="s">
        <v>142</v>
      </c>
      <c r="BE222" s="148">
        <f t="shared" si="34"/>
        <v>0</v>
      </c>
      <c r="BF222" s="148">
        <f t="shared" si="35"/>
        <v>0</v>
      </c>
      <c r="BG222" s="148">
        <f t="shared" si="36"/>
        <v>0</v>
      </c>
      <c r="BH222" s="148">
        <f t="shared" si="37"/>
        <v>0</v>
      </c>
      <c r="BI222" s="148">
        <f t="shared" si="38"/>
        <v>0</v>
      </c>
      <c r="BJ222" s="13" t="s">
        <v>149</v>
      </c>
      <c r="BK222" s="148">
        <f t="shared" si="39"/>
        <v>0</v>
      </c>
      <c r="BL222" s="13" t="s">
        <v>221</v>
      </c>
      <c r="BM222" s="147" t="s">
        <v>1441</v>
      </c>
    </row>
    <row r="223" spans="2:65" s="1" customFormat="1" ht="24.2" customHeight="1">
      <c r="B223" s="134"/>
      <c r="C223" s="135" t="s">
        <v>473</v>
      </c>
      <c r="D223" s="135" t="s">
        <v>144</v>
      </c>
      <c r="E223" s="136" t="s">
        <v>1442</v>
      </c>
      <c r="F223" s="137" t="s">
        <v>1443</v>
      </c>
      <c r="G223" s="138" t="s">
        <v>206</v>
      </c>
      <c r="H223" s="139">
        <v>3</v>
      </c>
      <c r="I223" s="140"/>
      <c r="J223" s="140">
        <v>0</v>
      </c>
      <c r="K223" s="140">
        <f t="shared" si="27"/>
        <v>0</v>
      </c>
      <c r="L223" s="141"/>
      <c r="M223" s="25"/>
      <c r="N223" s="142" t="s">
        <v>1</v>
      </c>
      <c r="O223" s="143" t="s">
        <v>39</v>
      </c>
      <c r="P223" s="144">
        <f t="shared" si="28"/>
        <v>0</v>
      </c>
      <c r="Q223" s="144">
        <f t="shared" si="29"/>
        <v>0</v>
      </c>
      <c r="R223" s="144">
        <f t="shared" si="30"/>
        <v>0</v>
      </c>
      <c r="S223" s="145">
        <v>0.19</v>
      </c>
      <c r="T223" s="145">
        <f t="shared" si="31"/>
        <v>0.57000000000000006</v>
      </c>
      <c r="U223" s="145">
        <v>0</v>
      </c>
      <c r="V223" s="145">
        <f t="shared" si="32"/>
        <v>0</v>
      </c>
      <c r="W223" s="145">
        <v>0</v>
      </c>
      <c r="X223" s="146">
        <f t="shared" si="33"/>
        <v>0</v>
      </c>
      <c r="AR223" s="147" t="s">
        <v>221</v>
      </c>
      <c r="AT223" s="147" t="s">
        <v>144</v>
      </c>
      <c r="AU223" s="147" t="s">
        <v>149</v>
      </c>
      <c r="AY223" s="13" t="s">
        <v>142</v>
      </c>
      <c r="BE223" s="148">
        <f t="shared" si="34"/>
        <v>0</v>
      </c>
      <c r="BF223" s="148">
        <f t="shared" si="35"/>
        <v>0</v>
      </c>
      <c r="BG223" s="148">
        <f t="shared" si="36"/>
        <v>0</v>
      </c>
      <c r="BH223" s="148">
        <f t="shared" si="37"/>
        <v>0</v>
      </c>
      <c r="BI223" s="148">
        <f t="shared" si="38"/>
        <v>0</v>
      </c>
      <c r="BJ223" s="13" t="s">
        <v>149</v>
      </c>
      <c r="BK223" s="148">
        <f t="shared" si="39"/>
        <v>0</v>
      </c>
      <c r="BL223" s="13" t="s">
        <v>221</v>
      </c>
      <c r="BM223" s="147" t="s">
        <v>1444</v>
      </c>
    </row>
    <row r="224" spans="2:65" s="1" customFormat="1" ht="24.2" customHeight="1">
      <c r="B224" s="134"/>
      <c r="C224" s="152" t="s">
        <v>477</v>
      </c>
      <c r="D224" s="152" t="s">
        <v>172</v>
      </c>
      <c r="E224" s="153" t="s">
        <v>1445</v>
      </c>
      <c r="F224" s="154" t="s">
        <v>1446</v>
      </c>
      <c r="G224" s="155" t="s">
        <v>206</v>
      </c>
      <c r="H224" s="156">
        <v>3</v>
      </c>
      <c r="I224" s="157">
        <v>0</v>
      </c>
      <c r="J224" s="158"/>
      <c r="K224" s="157">
        <f t="shared" si="27"/>
        <v>0</v>
      </c>
      <c r="L224" s="158"/>
      <c r="M224" s="159"/>
      <c r="N224" s="160" t="s">
        <v>1</v>
      </c>
      <c r="O224" s="143" t="s">
        <v>39</v>
      </c>
      <c r="P224" s="144">
        <f t="shared" si="28"/>
        <v>0</v>
      </c>
      <c r="Q224" s="144">
        <f t="shared" si="29"/>
        <v>0</v>
      </c>
      <c r="R224" s="144">
        <f t="shared" si="30"/>
        <v>0</v>
      </c>
      <c r="S224" s="145">
        <v>0</v>
      </c>
      <c r="T224" s="145">
        <f t="shared" si="31"/>
        <v>0</v>
      </c>
      <c r="U224" s="145">
        <v>2.7999999999999998E-4</v>
      </c>
      <c r="V224" s="145">
        <f t="shared" si="32"/>
        <v>8.3999999999999993E-4</v>
      </c>
      <c r="W224" s="145">
        <v>0</v>
      </c>
      <c r="X224" s="146">
        <f t="shared" si="33"/>
        <v>0</v>
      </c>
      <c r="AR224" s="147" t="s">
        <v>296</v>
      </c>
      <c r="AT224" s="147" t="s">
        <v>172</v>
      </c>
      <c r="AU224" s="147" t="s">
        <v>149</v>
      </c>
      <c r="AY224" s="13" t="s">
        <v>142</v>
      </c>
      <c r="BE224" s="148">
        <f t="shared" si="34"/>
        <v>0</v>
      </c>
      <c r="BF224" s="148">
        <f t="shared" si="35"/>
        <v>0</v>
      </c>
      <c r="BG224" s="148">
        <f t="shared" si="36"/>
        <v>0</v>
      </c>
      <c r="BH224" s="148">
        <f t="shared" si="37"/>
        <v>0</v>
      </c>
      <c r="BI224" s="148">
        <f t="shared" si="38"/>
        <v>0</v>
      </c>
      <c r="BJ224" s="13" t="s">
        <v>149</v>
      </c>
      <c r="BK224" s="148">
        <f t="shared" si="39"/>
        <v>0</v>
      </c>
      <c r="BL224" s="13" t="s">
        <v>221</v>
      </c>
      <c r="BM224" s="147" t="s">
        <v>1447</v>
      </c>
    </row>
    <row r="225" spans="2:65" s="1" customFormat="1" ht="24.2" customHeight="1">
      <c r="B225" s="134"/>
      <c r="C225" s="135" t="s">
        <v>482</v>
      </c>
      <c r="D225" s="135" t="s">
        <v>144</v>
      </c>
      <c r="E225" s="136" t="s">
        <v>1448</v>
      </c>
      <c r="F225" s="137" t="s">
        <v>1449</v>
      </c>
      <c r="G225" s="138" t="s">
        <v>1450</v>
      </c>
      <c r="H225" s="139">
        <v>3.1120000000000001</v>
      </c>
      <c r="I225" s="140"/>
      <c r="J225" s="140">
        <v>0</v>
      </c>
      <c r="K225" s="140">
        <f t="shared" si="27"/>
        <v>0</v>
      </c>
      <c r="L225" s="141"/>
      <c r="M225" s="25"/>
      <c r="N225" s="161" t="s">
        <v>1</v>
      </c>
      <c r="O225" s="162" t="s">
        <v>39</v>
      </c>
      <c r="P225" s="163">
        <f t="shared" si="28"/>
        <v>0</v>
      </c>
      <c r="Q225" s="163">
        <f t="shared" si="29"/>
        <v>0</v>
      </c>
      <c r="R225" s="163">
        <f t="shared" si="30"/>
        <v>0</v>
      </c>
      <c r="S225" s="164">
        <v>0</v>
      </c>
      <c r="T225" s="164">
        <f t="shared" si="31"/>
        <v>0</v>
      </c>
      <c r="U225" s="164">
        <v>0</v>
      </c>
      <c r="V225" s="164">
        <f t="shared" si="32"/>
        <v>0</v>
      </c>
      <c r="W225" s="164">
        <v>0</v>
      </c>
      <c r="X225" s="165">
        <f t="shared" si="33"/>
        <v>0</v>
      </c>
      <c r="AR225" s="147" t="s">
        <v>221</v>
      </c>
      <c r="AT225" s="147" t="s">
        <v>144</v>
      </c>
      <c r="AU225" s="147" t="s">
        <v>149</v>
      </c>
      <c r="AY225" s="13" t="s">
        <v>142</v>
      </c>
      <c r="BE225" s="148">
        <f t="shared" si="34"/>
        <v>0</v>
      </c>
      <c r="BF225" s="148">
        <f t="shared" si="35"/>
        <v>0</v>
      </c>
      <c r="BG225" s="148">
        <f t="shared" si="36"/>
        <v>0</v>
      </c>
      <c r="BH225" s="148">
        <f t="shared" si="37"/>
        <v>0</v>
      </c>
      <c r="BI225" s="148">
        <f t="shared" si="38"/>
        <v>0</v>
      </c>
      <c r="BJ225" s="13" t="s">
        <v>149</v>
      </c>
      <c r="BK225" s="148">
        <f t="shared" si="39"/>
        <v>0</v>
      </c>
      <c r="BL225" s="13" t="s">
        <v>221</v>
      </c>
      <c r="BM225" s="147" t="s">
        <v>1451</v>
      </c>
    </row>
    <row r="226" spans="2:65" s="1" customFormat="1" ht="6.95" customHeight="1">
      <c r="B226" s="40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25"/>
    </row>
  </sheetData>
  <autoFilter ref="C129:L225" xr:uid="{00000000-0009-0000-0000-000005000000}"/>
  <mergeCells count="9">
    <mergeCell ref="E87:H87"/>
    <mergeCell ref="E120:H120"/>
    <mergeCell ref="E122:H12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0640C-1F2F-4F63-9CCA-4287FB78D45E}"/>
</file>

<file path=customXml/itemProps2.xml><?xml version="1.0" encoding="utf-8"?>
<ds:datastoreItem xmlns:ds="http://schemas.openxmlformats.org/officeDocument/2006/customXml" ds:itemID="{FB65829A-87FC-438E-B8FF-C00478B98295}"/>
</file>

<file path=customXml/itemProps3.xml><?xml version="1.0" encoding="utf-8"?>
<ds:datastoreItem xmlns:ds="http://schemas.openxmlformats.org/officeDocument/2006/customXml" ds:itemID="{DEB9E56E-016A-4286-B73B-B3A5F8B64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DESKTOP-22MIA59\amdesign</dc:creator>
  <cp:keywords/>
  <dc:description/>
  <cp:lastModifiedBy>Juríčková Marta</cp:lastModifiedBy>
  <cp:revision/>
  <dcterms:created xsi:type="dcterms:W3CDTF">2025-02-17T14:39:27Z</dcterms:created>
  <dcterms:modified xsi:type="dcterms:W3CDTF">2025-03-31T09:04:01Z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