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D:\02_Zakazky_Moje\202_Cesty Kosice_2025\"/>
    </mc:Choice>
  </mc:AlternateContent>
  <bookViews>
    <workbookView xWindow="0" yWindow="0" windowWidth="0" windowHeight="0"/>
  </bookViews>
  <sheets>
    <sheet name="Rekapitulácia stavby" sheetId="1" r:id="rId1"/>
    <sheet name="105-00 - Rekonštrukcia mi..." sheetId="2" r:id="rId2"/>
  </sheets>
  <definedNames>
    <definedName name="_xlnm.Print_Area" localSheetId="0">'Rekapitulácia stavby'!$D$4:$AO$76,'Rekapitulácia stavby'!$C$82:$AQ$96</definedName>
    <definedName name="_xlnm.Print_Titles" localSheetId="0">'Rekapitulácia stavby'!$92:$92</definedName>
    <definedName name="_xlnm._FilterDatabase" localSheetId="1" hidden="1">'105-00 - Rekonštrukcia mi...'!$C$126:$K$317</definedName>
    <definedName name="_xlnm.Print_Area" localSheetId="1">'105-00 - Rekonštrukcia mi...'!$C$4:$J$76,'105-00 - Rekonštrukcia mi...'!$C$82:$J$108,'105-00 - Rekonštrukcia mi...'!$C$114:$J$317</definedName>
    <definedName name="_xlnm.Print_Titles" localSheetId="1">'105-00 - Rekonštrukcia mi...'!$126:$126</definedName>
  </definedNames>
  <calcPr/>
</workbook>
</file>

<file path=xl/calcChain.xml><?xml version="1.0" encoding="utf-8"?>
<calcChain xmlns="http://schemas.openxmlformats.org/spreadsheetml/2006/main">
  <c i="2" l="1" r="J37"/>
  <c r="J36"/>
  <c i="1" r="AY95"/>
  <c i="2" r="J35"/>
  <c i="1" r="AX95"/>
  <c i="2" r="BI317"/>
  <c r="BH317"/>
  <c r="BG317"/>
  <c r="BE317"/>
  <c r="T317"/>
  <c r="R317"/>
  <c r="P317"/>
  <c r="BI316"/>
  <c r="BH316"/>
  <c r="BG316"/>
  <c r="BE316"/>
  <c r="T316"/>
  <c r="R316"/>
  <c r="P316"/>
  <c r="BI315"/>
  <c r="BH315"/>
  <c r="BG315"/>
  <c r="BE315"/>
  <c r="T315"/>
  <c r="R315"/>
  <c r="P315"/>
  <c r="BI312"/>
  <c r="BH312"/>
  <c r="BG312"/>
  <c r="BE312"/>
  <c r="T312"/>
  <c r="R312"/>
  <c r="P312"/>
  <c r="BI311"/>
  <c r="BH311"/>
  <c r="BG311"/>
  <c r="BE311"/>
  <c r="T311"/>
  <c r="R311"/>
  <c r="P311"/>
  <c r="BI309"/>
  <c r="BH309"/>
  <c r="BG309"/>
  <c r="BE309"/>
  <c r="T309"/>
  <c r="R309"/>
  <c r="P309"/>
  <c r="BI307"/>
  <c r="BH307"/>
  <c r="BG307"/>
  <c r="BE307"/>
  <c r="T307"/>
  <c r="R307"/>
  <c r="P307"/>
  <c r="BI305"/>
  <c r="BH305"/>
  <c r="BG305"/>
  <c r="BE305"/>
  <c r="T305"/>
  <c r="R305"/>
  <c r="P305"/>
  <c r="BI303"/>
  <c r="BH303"/>
  <c r="BG303"/>
  <c r="BE303"/>
  <c r="T303"/>
  <c r="R303"/>
  <c r="P303"/>
  <c r="BI301"/>
  <c r="BH301"/>
  <c r="BG301"/>
  <c r="BE301"/>
  <c r="T301"/>
  <c r="R301"/>
  <c r="P301"/>
  <c r="BI300"/>
  <c r="BH300"/>
  <c r="BG300"/>
  <c r="BE300"/>
  <c r="T300"/>
  <c r="R300"/>
  <c r="P300"/>
  <c r="BI296"/>
  <c r="BH296"/>
  <c r="BG296"/>
  <c r="BE296"/>
  <c r="T296"/>
  <c r="R296"/>
  <c r="P296"/>
  <c r="BI295"/>
  <c r="BH295"/>
  <c r="BG295"/>
  <c r="BE295"/>
  <c r="T295"/>
  <c r="R295"/>
  <c r="P295"/>
  <c r="BI293"/>
  <c r="BH293"/>
  <c r="BG293"/>
  <c r="BE293"/>
  <c r="T293"/>
  <c r="R293"/>
  <c r="P293"/>
  <c r="BI292"/>
  <c r="BH292"/>
  <c r="BG292"/>
  <c r="BE292"/>
  <c r="T292"/>
  <c r="R292"/>
  <c r="P292"/>
  <c r="BI291"/>
  <c r="BH291"/>
  <c r="BG291"/>
  <c r="BE291"/>
  <c r="T291"/>
  <c r="R291"/>
  <c r="P291"/>
  <c r="BI282"/>
  <c r="BH282"/>
  <c r="BG282"/>
  <c r="BE282"/>
  <c r="T282"/>
  <c r="R282"/>
  <c r="P282"/>
  <c r="BI281"/>
  <c r="BH281"/>
  <c r="BG281"/>
  <c r="BE281"/>
  <c r="T281"/>
  <c r="R281"/>
  <c r="P281"/>
  <c r="BI280"/>
  <c r="BH280"/>
  <c r="BG280"/>
  <c r="BE280"/>
  <c r="T280"/>
  <c r="R280"/>
  <c r="P280"/>
  <c r="BI278"/>
  <c r="BH278"/>
  <c r="BG278"/>
  <c r="BE278"/>
  <c r="T278"/>
  <c r="R278"/>
  <c r="P278"/>
  <c r="BI273"/>
  <c r="BH273"/>
  <c r="BG273"/>
  <c r="BE273"/>
  <c r="T273"/>
  <c r="R273"/>
  <c r="P273"/>
  <c r="BI268"/>
  <c r="BH268"/>
  <c r="BG268"/>
  <c r="BE268"/>
  <c r="T268"/>
  <c r="R268"/>
  <c r="P268"/>
  <c r="BI266"/>
  <c r="BH266"/>
  <c r="BG266"/>
  <c r="BE266"/>
  <c r="T266"/>
  <c r="R266"/>
  <c r="P266"/>
  <c r="BI263"/>
  <c r="BH263"/>
  <c r="BG263"/>
  <c r="BE263"/>
  <c r="T263"/>
  <c r="R263"/>
  <c r="P263"/>
  <c r="BI257"/>
  <c r="BH257"/>
  <c r="BG257"/>
  <c r="BE257"/>
  <c r="T257"/>
  <c r="R257"/>
  <c r="P257"/>
  <c r="BI255"/>
  <c r="BH255"/>
  <c r="BG255"/>
  <c r="BE255"/>
  <c r="T255"/>
  <c r="R255"/>
  <c r="P255"/>
  <c r="BI252"/>
  <c r="BH252"/>
  <c r="BG252"/>
  <c r="BE252"/>
  <c r="T252"/>
  <c r="R252"/>
  <c r="P252"/>
  <c r="BI251"/>
  <c r="BH251"/>
  <c r="BG251"/>
  <c r="BE251"/>
  <c r="T251"/>
  <c r="R251"/>
  <c r="P251"/>
  <c r="BI250"/>
  <c r="BH250"/>
  <c r="BG250"/>
  <c r="BE250"/>
  <c r="T250"/>
  <c r="R250"/>
  <c r="P250"/>
  <c r="BI249"/>
  <c r="BH249"/>
  <c r="BG249"/>
  <c r="BE249"/>
  <c r="T249"/>
  <c r="R249"/>
  <c r="P249"/>
  <c r="BI245"/>
  <c r="BH245"/>
  <c r="BG245"/>
  <c r="BE245"/>
  <c r="T245"/>
  <c r="R245"/>
  <c r="P245"/>
  <c r="BI242"/>
  <c r="BH242"/>
  <c r="BG242"/>
  <c r="BE242"/>
  <c r="T242"/>
  <c r="R242"/>
  <c r="P242"/>
  <c r="BI240"/>
  <c r="BH240"/>
  <c r="BG240"/>
  <c r="BE240"/>
  <c r="T240"/>
  <c r="R240"/>
  <c r="P240"/>
  <c r="BI236"/>
  <c r="BH236"/>
  <c r="BG236"/>
  <c r="BE236"/>
  <c r="T236"/>
  <c r="R236"/>
  <c r="P236"/>
  <c r="BI233"/>
  <c r="BH233"/>
  <c r="BG233"/>
  <c r="BE233"/>
  <c r="T233"/>
  <c r="R233"/>
  <c r="P233"/>
  <c r="BI230"/>
  <c r="BH230"/>
  <c r="BG230"/>
  <c r="BE230"/>
  <c r="T230"/>
  <c r="R230"/>
  <c r="P230"/>
  <c r="BI228"/>
  <c r="BH228"/>
  <c r="BG228"/>
  <c r="BE228"/>
  <c r="T228"/>
  <c r="R228"/>
  <c r="P228"/>
  <c r="BI225"/>
  <c r="BH225"/>
  <c r="BG225"/>
  <c r="BE225"/>
  <c r="T225"/>
  <c r="R225"/>
  <c r="P225"/>
  <c r="BI223"/>
  <c r="BH223"/>
  <c r="BG223"/>
  <c r="BE223"/>
  <c r="T223"/>
  <c r="R223"/>
  <c r="P223"/>
  <c r="BI221"/>
  <c r="BH221"/>
  <c r="BG221"/>
  <c r="BE221"/>
  <c r="T221"/>
  <c r="R221"/>
  <c r="P221"/>
  <c r="BI219"/>
  <c r="BH219"/>
  <c r="BG219"/>
  <c r="BE219"/>
  <c r="T219"/>
  <c r="R219"/>
  <c r="P219"/>
  <c r="BI217"/>
  <c r="BH217"/>
  <c r="BG217"/>
  <c r="BE217"/>
  <c r="T217"/>
  <c r="R217"/>
  <c r="P217"/>
  <c r="BI215"/>
  <c r="BH215"/>
  <c r="BG215"/>
  <c r="BE215"/>
  <c r="T215"/>
  <c r="R215"/>
  <c r="P215"/>
  <c r="BI213"/>
  <c r="BH213"/>
  <c r="BG213"/>
  <c r="BE213"/>
  <c r="T213"/>
  <c r="R213"/>
  <c r="P213"/>
  <c r="BI211"/>
  <c r="BH211"/>
  <c r="BG211"/>
  <c r="BE211"/>
  <c r="T211"/>
  <c r="R211"/>
  <c r="P211"/>
  <c r="BI209"/>
  <c r="BH209"/>
  <c r="BG209"/>
  <c r="BE209"/>
  <c r="T209"/>
  <c r="R209"/>
  <c r="P209"/>
  <c r="BI207"/>
  <c r="BH207"/>
  <c r="BG207"/>
  <c r="BE207"/>
  <c r="T207"/>
  <c r="R207"/>
  <c r="P207"/>
  <c r="BI203"/>
  <c r="BH203"/>
  <c r="BG203"/>
  <c r="BE203"/>
  <c r="T203"/>
  <c r="R203"/>
  <c r="P203"/>
  <c r="BI201"/>
  <c r="BH201"/>
  <c r="BG201"/>
  <c r="BE201"/>
  <c r="T201"/>
  <c r="R201"/>
  <c r="P201"/>
  <c r="BI199"/>
  <c r="BH199"/>
  <c r="BG199"/>
  <c r="BE199"/>
  <c r="T199"/>
  <c r="R199"/>
  <c r="P199"/>
  <c r="BI193"/>
  <c r="BH193"/>
  <c r="BG193"/>
  <c r="BE193"/>
  <c r="T193"/>
  <c r="R193"/>
  <c r="P193"/>
  <c r="BI188"/>
  <c r="BH188"/>
  <c r="BG188"/>
  <c r="BE188"/>
  <c r="T188"/>
  <c r="R188"/>
  <c r="P188"/>
  <c r="BI186"/>
  <c r="BH186"/>
  <c r="BG186"/>
  <c r="BE186"/>
  <c r="T186"/>
  <c r="R186"/>
  <c r="P186"/>
  <c r="BI178"/>
  <c r="BH178"/>
  <c r="BG178"/>
  <c r="BE178"/>
  <c r="T178"/>
  <c r="R178"/>
  <c r="P178"/>
  <c r="BI177"/>
  <c r="BH177"/>
  <c r="BG177"/>
  <c r="BE177"/>
  <c r="T177"/>
  <c r="R177"/>
  <c r="P177"/>
  <c r="BI175"/>
  <c r="BH175"/>
  <c r="BG175"/>
  <c r="BE175"/>
  <c r="T175"/>
  <c r="R175"/>
  <c r="P175"/>
  <c r="BI173"/>
  <c r="BH173"/>
  <c r="BG173"/>
  <c r="BE173"/>
  <c r="T173"/>
  <c r="R173"/>
  <c r="P173"/>
  <c r="BI171"/>
  <c r="BH171"/>
  <c r="BG171"/>
  <c r="BE171"/>
  <c r="T171"/>
  <c r="R171"/>
  <c r="P171"/>
  <c r="BI169"/>
  <c r="BH169"/>
  <c r="BG169"/>
  <c r="BE169"/>
  <c r="T169"/>
  <c r="R169"/>
  <c r="P169"/>
  <c r="BI167"/>
  <c r="BH167"/>
  <c r="BG167"/>
  <c r="BE167"/>
  <c r="T167"/>
  <c r="R167"/>
  <c r="P167"/>
  <c r="BI165"/>
  <c r="BH165"/>
  <c r="BG165"/>
  <c r="BE165"/>
  <c r="T165"/>
  <c r="R165"/>
  <c r="P165"/>
  <c r="BI163"/>
  <c r="BH163"/>
  <c r="BG163"/>
  <c r="BE163"/>
  <c r="T163"/>
  <c r="R163"/>
  <c r="P163"/>
  <c r="BI161"/>
  <c r="BH161"/>
  <c r="BG161"/>
  <c r="BE161"/>
  <c r="T161"/>
  <c r="R161"/>
  <c r="P161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1"/>
  <c r="BH151"/>
  <c r="BG151"/>
  <c r="BE151"/>
  <c r="T151"/>
  <c r="R151"/>
  <c r="P151"/>
  <c r="BI149"/>
  <c r="BH149"/>
  <c r="BG149"/>
  <c r="BE149"/>
  <c r="T149"/>
  <c r="R149"/>
  <c r="P149"/>
  <c r="BI147"/>
  <c r="BH147"/>
  <c r="BG147"/>
  <c r="BE147"/>
  <c r="T147"/>
  <c r="R147"/>
  <c r="P147"/>
  <c r="BI145"/>
  <c r="BH145"/>
  <c r="BG145"/>
  <c r="BE145"/>
  <c r="T145"/>
  <c r="R145"/>
  <c r="P145"/>
  <c r="BI143"/>
  <c r="BH143"/>
  <c r="BG143"/>
  <c r="BE143"/>
  <c r="T143"/>
  <c r="R143"/>
  <c r="P143"/>
  <c r="BI141"/>
  <c r="BH141"/>
  <c r="BG141"/>
  <c r="BE141"/>
  <c r="T141"/>
  <c r="R141"/>
  <c r="P141"/>
  <c r="BI135"/>
  <c r="BH135"/>
  <c r="BG135"/>
  <c r="BE135"/>
  <c r="T135"/>
  <c r="R135"/>
  <c r="P135"/>
  <c r="BI130"/>
  <c r="BH130"/>
  <c r="BG130"/>
  <c r="BE130"/>
  <c r="T130"/>
  <c r="R130"/>
  <c r="P130"/>
  <c r="J123"/>
  <c r="F123"/>
  <c r="F121"/>
  <c r="E119"/>
  <c r="J91"/>
  <c r="F91"/>
  <c r="F89"/>
  <c r="E87"/>
  <c r="J24"/>
  <c r="E24"/>
  <c r="J124"/>
  <c r="J23"/>
  <c r="J18"/>
  <c r="E18"/>
  <c r="F124"/>
  <c r="J17"/>
  <c r="J12"/>
  <c r="J121"/>
  <c r="E7"/>
  <c r="E117"/>
  <c i="1" r="L90"/>
  <c r="AM90"/>
  <c r="AM89"/>
  <c r="L89"/>
  <c r="AM87"/>
  <c r="L87"/>
  <c r="L85"/>
  <c r="L84"/>
  <c i="2" r="J303"/>
  <c r="BK245"/>
  <c r="BK317"/>
  <c r="J250"/>
  <c r="BK225"/>
  <c r="BK171"/>
  <c r="BK233"/>
  <c r="BK268"/>
  <c r="J236"/>
  <c r="BK167"/>
  <c r="BK211"/>
  <c r="BK163"/>
  <c r="J296"/>
  <c r="BK215"/>
  <c r="J293"/>
  <c r="J169"/>
  <c r="J245"/>
  <c r="BK173"/>
  <c r="J257"/>
  <c r="BK186"/>
  <c r="BK281"/>
  <c r="BK165"/>
  <c r="BK300"/>
  <c r="BK209"/>
  <c r="J161"/>
  <c r="BK147"/>
  <c r="J300"/>
  <c r="BK252"/>
  <c r="J155"/>
  <c r="J217"/>
  <c r="BK223"/>
  <c r="BK141"/>
  <c r="J255"/>
  <c r="J188"/>
  <c r="BK145"/>
  <c r="BK199"/>
  <c r="J309"/>
  <c r="BK188"/>
  <c r="J154"/>
  <c r="BK307"/>
  <c r="J203"/>
  <c r="J295"/>
  <c r="J233"/>
  <c r="J225"/>
  <c r="BK135"/>
  <c r="J230"/>
  <c r="BK161"/>
  <c r="J280"/>
  <c r="J141"/>
  <c r="J282"/>
  <c r="J177"/>
  <c r="BK153"/>
  <c r="BK295"/>
  <c r="J201"/>
  <c r="BK282"/>
  <c r="J171"/>
  <c r="J266"/>
  <c r="J145"/>
  <c r="J207"/>
  <c r="J240"/>
  <c r="BK257"/>
  <c r="BK263"/>
  <c r="J301"/>
  <c r="BK315"/>
  <c r="J153"/>
  <c r="BK309"/>
  <c r="J273"/>
  <c r="J312"/>
  <c r="BK273"/>
  <c r="J215"/>
  <c r="J135"/>
  <c r="J149"/>
  <c r="BK250"/>
  <c r="BK203"/>
  <c r="J268"/>
  <c r="J221"/>
  <c r="BK305"/>
  <c r="J186"/>
  <c r="BK151"/>
  <c r="J305"/>
  <c r="BK301"/>
  <c r="BK242"/>
  <c r="J173"/>
  <c r="BK201"/>
  <c r="BK255"/>
  <c r="BK221"/>
  <c r="BK266"/>
  <c r="BK213"/>
  <c r="J291"/>
  <c r="J199"/>
  <c r="J167"/>
  <c r="BK293"/>
  <c r="BK296"/>
  <c r="BK230"/>
  <c r="BK228"/>
  <c r="BK217"/>
  <c r="J278"/>
  <c r="J223"/>
  <c r="BK154"/>
  <c r="BK278"/>
  <c r="BK303"/>
  <c r="BK316"/>
  <c i="1" r="AS94"/>
  <c i="2" r="J292"/>
  <c r="BK178"/>
  <c r="J252"/>
  <c r="BK155"/>
  <c r="J193"/>
  <c r="BK251"/>
  <c r="J147"/>
  <c r="J213"/>
  <c r="J151"/>
  <c r="J281"/>
  <c r="J165"/>
  <c r="J311"/>
  <c r="BK175"/>
  <c r="BK280"/>
  <c r="J228"/>
  <c r="J143"/>
  <c r="J242"/>
  <c r="J175"/>
  <c r="BK149"/>
  <c r="J317"/>
  <c r="J251"/>
  <c r="J130"/>
  <c r="J316"/>
  <c r="BK207"/>
  <c r="BK292"/>
  <c r="J219"/>
  <c r="BK130"/>
  <c r="J209"/>
  <c r="BK240"/>
  <c r="J249"/>
  <c r="BK193"/>
  <c r="J307"/>
  <c r="BK169"/>
  <c r="J163"/>
  <c r="J315"/>
  <c r="BK291"/>
  <c r="BK311"/>
  <c r="BK249"/>
  <c r="BK143"/>
  <c r="J211"/>
  <c r="BK236"/>
  <c r="BK177"/>
  <c r="J263"/>
  <c r="BK312"/>
  <c r="BK219"/>
  <c r="J178"/>
  <c l="1" r="BK129"/>
  <c r="J129"/>
  <c r="J98"/>
  <c r="T198"/>
  <c r="R160"/>
  <c r="BK235"/>
  <c r="J235"/>
  <c r="J103"/>
  <c r="T160"/>
  <c r="P248"/>
  <c r="R129"/>
  <c r="P206"/>
  <c r="T248"/>
  <c r="R294"/>
  <c r="T206"/>
  <c r="BK248"/>
  <c r="J248"/>
  <c r="J104"/>
  <c r="T294"/>
  <c r="P160"/>
  <c r="P198"/>
  <c r="R227"/>
  <c r="BK265"/>
  <c r="J265"/>
  <c r="J105"/>
  <c r="P294"/>
  <c r="BK206"/>
  <c r="J206"/>
  <c r="J101"/>
  <c r="BK227"/>
  <c r="J227"/>
  <c r="J102"/>
  <c r="R248"/>
  <c r="BK294"/>
  <c r="J294"/>
  <c r="J106"/>
  <c r="BK314"/>
  <c r="J314"/>
  <c r="J107"/>
  <c r="P129"/>
  <c r="R198"/>
  <c r="T227"/>
  <c r="P235"/>
  <c r="T265"/>
  <c r="P314"/>
  <c r="BK160"/>
  <c r="J160"/>
  <c r="J99"/>
  <c r="R206"/>
  <c r="T235"/>
  <c r="R265"/>
  <c r="R314"/>
  <c r="T129"/>
  <c r="T128"/>
  <c r="T127"/>
  <c r="BK198"/>
  <c r="J198"/>
  <c r="J100"/>
  <c r="P227"/>
  <c r="R235"/>
  <c r="P265"/>
  <c r="T314"/>
  <c r="BF171"/>
  <c r="J92"/>
  <c r="BF143"/>
  <c r="BF207"/>
  <c r="BF225"/>
  <c r="BF233"/>
  <c r="BF249"/>
  <c r="BF163"/>
  <c r="BF186"/>
  <c r="BF240"/>
  <c r="BF255"/>
  <c r="BF263"/>
  <c r="BF280"/>
  <c r="BF282"/>
  <c r="BF291"/>
  <c r="BF292"/>
  <c r="BF293"/>
  <c r="BF295"/>
  <c r="BF309"/>
  <c r="BF316"/>
  <c r="BF154"/>
  <c r="BF169"/>
  <c r="BF173"/>
  <c r="BF199"/>
  <c r="BF203"/>
  <c r="BF223"/>
  <c r="BF251"/>
  <c r="E85"/>
  <c r="BF141"/>
  <c r="BF153"/>
  <c r="BF175"/>
  <c r="BF228"/>
  <c r="BF242"/>
  <c r="BF250"/>
  <c r="BF273"/>
  <c r="BF188"/>
  <c r="BF201"/>
  <c r="BF252"/>
  <c r="F92"/>
  <c r="BF130"/>
  <c r="BF135"/>
  <c r="BF213"/>
  <c r="BF217"/>
  <c r="BF268"/>
  <c r="BF209"/>
  <c r="BF215"/>
  <c r="BF155"/>
  <c r="BF165"/>
  <c r="BF178"/>
  <c r="BF257"/>
  <c r="J89"/>
  <c r="BF147"/>
  <c r="BF151"/>
  <c r="BF167"/>
  <c r="BF177"/>
  <c r="BF211"/>
  <c r="BF221"/>
  <c r="BF245"/>
  <c r="BF149"/>
  <c r="BF161"/>
  <c r="BF266"/>
  <c r="BF278"/>
  <c r="BF281"/>
  <c r="BF296"/>
  <c r="BF301"/>
  <c r="BF303"/>
  <c r="BF305"/>
  <c r="BF307"/>
  <c r="BF145"/>
  <c r="BF193"/>
  <c r="BF219"/>
  <c r="BF230"/>
  <c r="BF236"/>
  <c r="BF300"/>
  <c r="BF311"/>
  <c r="BF312"/>
  <c r="BF315"/>
  <c r="BF317"/>
  <c r="F33"/>
  <c i="1" r="AZ95"/>
  <c r="AZ94"/>
  <c r="AV94"/>
  <c r="AK29"/>
  <c i="2" r="F35"/>
  <c i="1" r="BB95"/>
  <c r="BB94"/>
  <c r="W31"/>
  <c i="2" r="F36"/>
  <c i="1" r="BC95"/>
  <c r="BC94"/>
  <c r="W32"/>
  <c i="2" r="F37"/>
  <c i="1" r="BD95"/>
  <c r="BD94"/>
  <c r="W33"/>
  <c i="2" r="J33"/>
  <c i="1" r="AV95"/>
  <c i="2" l="1" r="P128"/>
  <c r="P127"/>
  <c i="1" r="AU95"/>
  <c i="2" r="R128"/>
  <c r="R127"/>
  <c r="BK128"/>
  <c r="BK127"/>
  <c r="J127"/>
  <c i="1" r="AU94"/>
  <c r="AX94"/>
  <c r="W29"/>
  <c r="AY94"/>
  <c i="2" r="J34"/>
  <c i="1" r="AW95"/>
  <c r="AT95"/>
  <c i="2" r="J30"/>
  <c i="1" r="AG95"/>
  <c r="AG94"/>
  <c i="2" r="F34"/>
  <c i="1" r="BA95"/>
  <c r="BA94"/>
  <c r="AW94"/>
  <c r="AK30"/>
  <c i="2" l="1" r="J96"/>
  <c r="J128"/>
  <c r="J97"/>
  <c r="J39"/>
  <c i="1" r="AN95"/>
  <c r="W30"/>
  <c r="AK26"/>
  <c r="AK35"/>
  <c r="AT94"/>
  <c l="1"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<sst xmlns="http://schemas.openxmlformats.org/spreadsheetml/2006/main">
  <si>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</si>
  <si>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</si>
  <si>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</si>
  <si>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</si>
  <si>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</si>
  <si>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{4600cc20-ba84-44f2-aa7f-b1ae251d6881}</t>
  </si>
  <si>
    <t>0,01</t>
  </si>
  <si>
    <t>23</t>
  </si>
  <si>
    <t>REKAPITULÁCIA STAVBY</t>
  </si>
  <si>
    <t xml:space="preserve">v ---  nižšie sa nachádzajú doplnkové a pomocné údaje k zostavám  --- v</t>
  </si>
  <si>
    <t>Návod na vyplnenie</t>
  </si>
  <si>
    <t>0,001</t>
  </si>
  <si>
    <t>Kód:</t>
  </si>
  <si>
    <t>2025-005</t>
  </si>
  <si>
    <t xml:space="preserve"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</si>
  <si>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</si>
  <si>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Rekonštrukcia ciest v meste Košice 2025</t>
  </si>
  <si>
    <t>JKSO:</t>
  </si>
  <si>
    <t>KS:</t>
  </si>
  <si>
    <t>Miesto:</t>
  </si>
  <si>
    <t>Košice</t>
  </si>
  <si>
    <t>Dátum:</t>
  </si>
  <si>
    <t>26. 4. 2025</t>
  </si>
  <si>
    <t>Objednávateľ:</t>
  </si>
  <si>
    <t>IČO:</t>
  </si>
  <si>
    <t>mesto Košice</t>
  </si>
  <si>
    <t>IČ DPH:</t>
  </si>
  <si>
    <t>Zhotoviteľ:</t>
  </si>
  <si>
    <t>Vyplň údaj</t>
  </si>
  <si>
    <t>Projektant:</t>
  </si>
  <si>
    <t>MP Construct s.r.o.</t>
  </si>
  <si>
    <t>True</t>
  </si>
  <si>
    <t>Spracovateľ:</t>
  </si>
  <si>
    <t xml:space="preserve"> 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</si>
  <si>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</si>
  <si>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</si>
  <si>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</si>
  <si>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</si>
  <si>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</si>
  <si>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</si>
  <si>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</si>
  <si>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</si>
  <si>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</si>
  <si>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</si>
  <si>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</si>
  <si>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</si>
  <si>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</si>
  <si>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</si>
  <si>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</si>
  <si>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</si>
  <si>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</si>
  <si>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</si>
  <si>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</si>
  <si>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</si>
  <si>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</si>
  <si>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</si>
  <si>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</si>
  <si>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</si>
  <si>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</si>
  <si>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</si>
  <si>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</si>
  <si>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</si>
  <si>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</si>
  <si>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</si>
  <si>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</si>
  <si>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</si>
  <si>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</si>
  <si>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</si>
  <si>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</si>
  <si>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</si>
  <si>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</si>
  <si>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</si>
  <si>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</si>
  <si>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</si>
  <si>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</si>
  <si>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</si>
  <si>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</si>
  <si>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</si>
  <si>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</si>
  <si>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</si>
  <si>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105-00</t>
  </si>
  <si>
    <t>Rekonštrukcia miestnej cesty - Cintorínska</t>
  </si>
  <si>
    <t>STA</t>
  </si>
  <si>
    <t>1</t>
  </si>
  <si>
    <t>{d172c92a-09ae-470e-8939-7f5411494682}</t>
  </si>
  <si>
    <t>KRYCÍ LIST ROZPOČTU</t>
  </si>
  <si>
    <t>Objekt:</t>
  </si>
  <si>
    <t>105-00 - Rekonštrukcia miestnej cesty - Cintorínska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</si>
  <si>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</si>
  <si>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</si>
  <si>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</si>
  <si>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</si>
  <si>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</si>
  <si>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</si>
  <si>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</si>
  <si>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Demolačné práce</t>
  </si>
  <si>
    <t xml:space="preserve">    5.1 - Vozovka v mieste frézovania </t>
  </si>
  <si>
    <t xml:space="preserve">    5.2 - Nová vozovka</t>
  </si>
  <si>
    <t xml:space="preserve">    5.4 - Chodník asfaltový</t>
  </si>
  <si>
    <t xml:space="preserve">    5.5 - Chodník dláždený</t>
  </si>
  <si>
    <t xml:space="preserve">    5.7 - Komunikácie - vodorovné značenie</t>
  </si>
  <si>
    <t xml:space="preserve">    8 - Odvodnenie a Rúrové vedenie</t>
  </si>
  <si>
    <t xml:space="preserve">    9 - Ostatné konštrukcie a práce</t>
  </si>
  <si>
    <t>VRN - Investičné náklady neobsiahnuté v cenách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</si>
  <si>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</si>
  <si>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</si>
  <si>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</si>
  <si>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</si>
  <si>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</si>
  <si>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</si>
  <si>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</si>
  <si>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</si>
  <si>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</si>
  <si>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</si>
  <si>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</si>
  <si>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</si>
  <si>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</si>
  <si>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</si>
  <si>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</si>
  <si>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</si>
  <si>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</si>
  <si>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122201102.S</t>
  </si>
  <si>
    <t>Odkopávka a prekopávka nezapažená v hornine 3, nad 100 do 1000 m3</t>
  </si>
  <si>
    <t>m3</t>
  </si>
  <si>
    <t>4</t>
  </si>
  <si>
    <t>2</t>
  </si>
  <si>
    <t>-1165106623</t>
  </si>
  <si>
    <t>VV</t>
  </si>
  <si>
    <t xml:space="preserve">0.25*677+0.2*132 "výkop pre vybúranie obrubníkov 0,25m3/m´ + úprava terénu </t>
  </si>
  <si>
    <t xml:space="preserve">0.55*83 "výkop pre výmenu podložia hr. 0,55 m </t>
  </si>
  <si>
    <t>193*0,15 "výkop pre výmenu podložia chodníka hr. 0,15 m</t>
  </si>
  <si>
    <t>Súčet</t>
  </si>
  <si>
    <t>162301142.S</t>
  </si>
  <si>
    <t>Vodorovné premiestnenie výkopku po spevnenej ceste z horniny tr.1-4, nad 1000 do 10000 m3 na vzdialenosť do 1000 m</t>
  </si>
  <si>
    <t>789184196</t>
  </si>
  <si>
    <t xml:space="preserve">0.5*0.25*677 "50% výkopu pre vybúranie obrubníkov 0,25m3/m´ </t>
  </si>
  <si>
    <t>83*0,2 "vybúranie podkladu vozovky hr. 0,2m</t>
  </si>
  <si>
    <t>3</t>
  </si>
  <si>
    <t>162501163.S</t>
  </si>
  <si>
    <t>Vodorovné premiestnenie výkopku po nespevnenej ceste z horniny tr.1-4, nad 1000 do 10000 m3, príplatok k cene za každých ďalšich a začatých 1000 m</t>
  </si>
  <si>
    <t>-1019637774</t>
  </si>
  <si>
    <t>14*175,825"odvoz na skládku do 15 km</t>
  </si>
  <si>
    <t>171201203.S</t>
  </si>
  <si>
    <t>Uloženie sypaniny na skládky nad 1000 do 10000 m3</t>
  </si>
  <si>
    <t>1094290573</t>
  </si>
  <si>
    <t>175,825 "uloženie výkopu na skládku</t>
  </si>
  <si>
    <t>5</t>
  </si>
  <si>
    <t>171209111.S</t>
  </si>
  <si>
    <t>Poplatok za uloženie stavebného odpadu na recykláciu - zemina a kamenivo (17 05 04)</t>
  </si>
  <si>
    <t>t</t>
  </si>
  <si>
    <t>1688001936</t>
  </si>
  <si>
    <t>175,825*1,9 "uloženie výkopu na skládku</t>
  </si>
  <si>
    <t>6</t>
  </si>
  <si>
    <t>181101101.S</t>
  </si>
  <si>
    <t>Úprava pláne v zárezoch v hornine 1-4 bez zhutnenia</t>
  </si>
  <si>
    <t>m2</t>
  </si>
  <si>
    <t>1007961786</t>
  </si>
  <si>
    <t>879 "úprava terénu rozhrnutím zeminy</t>
  </si>
  <si>
    <t>7</t>
  </si>
  <si>
    <t>181301111.S</t>
  </si>
  <si>
    <t>Rozprestretie ornice v rovine, plocha nad 500 m2, hr.do 100 m</t>
  </si>
  <si>
    <t>1204591194</t>
  </si>
  <si>
    <t>60 "zahumusovanie hr. 100 mm</t>
  </si>
  <si>
    <t>8</t>
  </si>
  <si>
    <t>M</t>
  </si>
  <si>
    <t>103640000100.S</t>
  </si>
  <si>
    <t>Zemina pre terénne úpravy - ornica</t>
  </si>
  <si>
    <t>-690817673</t>
  </si>
  <si>
    <t>60*0,1*1,9 " nákup ornice</t>
  </si>
  <si>
    <t>9</t>
  </si>
  <si>
    <t>460620006.S</t>
  </si>
  <si>
    <t>Osiatie povrchu trávnym semenom ručne, zasekanie hrablami,postrek,</t>
  </si>
  <si>
    <t>64</t>
  </si>
  <si>
    <t>-281036055</t>
  </si>
  <si>
    <t>10</t>
  </si>
  <si>
    <t>005720001400.S</t>
  </si>
  <si>
    <t>Osivá tráv - semená parkovej zmesi</t>
  </si>
  <si>
    <t>kg</t>
  </si>
  <si>
    <t>1236894548</t>
  </si>
  <si>
    <t>11</t>
  </si>
  <si>
    <t>181101102.S</t>
  </si>
  <si>
    <t>Úprava pláne v zárezoch v hornine 1-4 so zhutnením</t>
  </si>
  <si>
    <t>-229497215</t>
  </si>
  <si>
    <t>" Hutnenie pláne</t>
  </si>
  <si>
    <t>83 "nová vozovka</t>
  </si>
  <si>
    <t>91 "dláždený chodník</t>
  </si>
  <si>
    <t>Demolačné práce</t>
  </si>
  <si>
    <t>12</t>
  </si>
  <si>
    <t>113209021.S1</t>
  </si>
  <si>
    <t>Vybúranie cestných obrubníkov vrátane lôžka</t>
  </si>
  <si>
    <t>m</t>
  </si>
  <si>
    <t>1524282104</t>
  </si>
  <si>
    <t>677 "vybúranie betónového a kamenného obrubníka s lôžkom</t>
  </si>
  <si>
    <t>13</t>
  </si>
  <si>
    <t>113152640.S</t>
  </si>
  <si>
    <t xml:space="preserve">Frézovanie asf. podkladu alebo krytu bez prek., plochy cez 1000 do 10000 m2, pruh š. cez 1 m do 2 m, hr. 100 mm  0,250 t</t>
  </si>
  <si>
    <t>-312791595</t>
  </si>
  <si>
    <t>2406 "frézovanie hr. 100 mm</t>
  </si>
  <si>
    <t>14</t>
  </si>
  <si>
    <t>113307122.S</t>
  </si>
  <si>
    <t xml:space="preserve">Odstránenie podkladu v ploche do 200 m2 z kameniva hrubého drveného, hr.100 do 200 mm,  -0,23500t</t>
  </si>
  <si>
    <t>1724620936</t>
  </si>
  <si>
    <t>83 "odstránenie podkladu vozovky hr. 0,2 m</t>
  </si>
  <si>
    <t>15</t>
  </si>
  <si>
    <t>113307131.S</t>
  </si>
  <si>
    <t xml:space="preserve">Odstránenie podkladu v ploche do 200 m2 z betónu prostého, hr. vrstvy do 150 mm,  -0,22500t</t>
  </si>
  <si>
    <t>1048696948</t>
  </si>
  <si>
    <t>193 "vybúranie betónu chodníka hr. 0,15 m</t>
  </si>
  <si>
    <t>16</t>
  </si>
  <si>
    <t>113307241.S</t>
  </si>
  <si>
    <t xml:space="preserve">Odstránenie podkladu v ploche nad 200 m2 asfaltového, hr. vrstvy do 50 mm,  -0,12500t</t>
  </si>
  <si>
    <t>1790081630</t>
  </si>
  <si>
    <t xml:space="preserve">390 "vybúranie asfaltov vozovky a chodnika hr.  40 mm</t>
  </si>
  <si>
    <t>17</t>
  </si>
  <si>
    <t>113307142.S</t>
  </si>
  <si>
    <t xml:space="preserve">Odstránenie podkladu asfaltového v ploche do 200 m2, hr.nad 50 do 100 mm,  -0,25000t</t>
  </si>
  <si>
    <t>-1432219820</t>
  </si>
  <si>
    <t xml:space="preserve">83 "Vybúranie vozovky - asfalty hr.100 mm </t>
  </si>
  <si>
    <t>18</t>
  </si>
  <si>
    <t>919735111.S</t>
  </si>
  <si>
    <t>Rezanie existujúceho asfaltového krytu alebo podkladu hĺbky do 50 mm</t>
  </si>
  <si>
    <t>520742339</t>
  </si>
  <si>
    <t>380 "Rezanie vozovky š. 10 mm hĺ. 40 mm</t>
  </si>
  <si>
    <t>19</t>
  </si>
  <si>
    <t>919735112.S</t>
  </si>
  <si>
    <t>Rezanie existujúceho asfaltového krytu alebo podkladu hĺbky nad 50 do 100 mm</t>
  </si>
  <si>
    <t>-493679041</t>
  </si>
  <si>
    <t>68 " Rezanie vozovky š. 5 mm hĺ. 100 mm</t>
  </si>
  <si>
    <t>20</t>
  </si>
  <si>
    <t>899332111.S1</t>
  </si>
  <si>
    <t>Vybúranie uličného vpustu betónového, Komplet vybúranie 0,5 m3/ks</t>
  </si>
  <si>
    <t>ks</t>
  </si>
  <si>
    <t>-1911885868</t>
  </si>
  <si>
    <t>21</t>
  </si>
  <si>
    <t>979082113.S</t>
  </si>
  <si>
    <t>Vodorovná doprava sutiny, so zložením a hrubým urovnaním, na vzdialenosť do 1000 m</t>
  </si>
  <si>
    <t>2017319735</t>
  </si>
  <si>
    <t>677*0,3*0,3*2,5 "vybúranie betónového a kamenného obrubníka s lôžkom</t>
  </si>
  <si>
    <t>2406*0,1*2,5 "frézovanie hr. 100 mm</t>
  </si>
  <si>
    <t>83*0,1*2,5 "vybúranie betónu vozovky asfalty hr. 0,1 m</t>
  </si>
  <si>
    <t>193*0,15*2,5 "vybúranie betónu chodníka hr. 0,15 m</t>
  </si>
  <si>
    <t xml:space="preserve">390*0,04*2,5 "vybúranie asfaltov vozovky a chodnika hr.  40 mm</t>
  </si>
  <si>
    <t>6*0,5*2,5 "uličný vpust 0,5m3</t>
  </si>
  <si>
    <t>22</t>
  </si>
  <si>
    <t>979082119.S</t>
  </si>
  <si>
    <t>Príplatok k cene za každých ďalších i začatých 1000 m nad 1000 m pre vodorovnú dopravu sutiny</t>
  </si>
  <si>
    <t>2099172060</t>
  </si>
  <si>
    <t>893,45*14 " odvoz na skládku do 15 km</t>
  </si>
  <si>
    <t>979089761.S</t>
  </si>
  <si>
    <t>Poplatok za uloženie stavebného odpadu na recykláciu - bitúmenové zmesi (17 03 02)</t>
  </si>
  <si>
    <t>31087895</t>
  </si>
  <si>
    <t xml:space="preserve">83 "vybúranie asfaltov vozovky hr.  100 mm</t>
  </si>
  <si>
    <t xml:space="preserve">390*0,04*2,5 "vybúranie asfaltov chodnika hr.  40 mm</t>
  </si>
  <si>
    <t>24</t>
  </si>
  <si>
    <t>979089721.S</t>
  </si>
  <si>
    <t>Poplatok za uloženie stavebného odpadu na recykláciu - betón bez armovania, veľkosť do 50 x 50 cm (17 01 01)</t>
  </si>
  <si>
    <t>-625838330</t>
  </si>
  <si>
    <t>5.1</t>
  </si>
  <si>
    <t xml:space="preserve">Vozovka v mieste frézovania </t>
  </si>
  <si>
    <t>25</t>
  </si>
  <si>
    <t>577144251.S</t>
  </si>
  <si>
    <t>Asfaltový betón vrstva obrusná AC 11 O v pruhu š. do 3 m z modifik. asfaltu tr. I, po zhutnení hr. 50 mm</t>
  </si>
  <si>
    <t>96486990</t>
  </si>
  <si>
    <t>2323 "asfaltový betón, AC 11 O I; PMB 45/80-75; 50 mm, vozovka v mieste frézovania</t>
  </si>
  <si>
    <t>26</t>
  </si>
  <si>
    <t>577144351.S</t>
  </si>
  <si>
    <t>Asfaltový betón vrstva obrusná alebo ložná AC 16 v pruhu š. do 3 m z modifik. asfaltu tr. I, po zhutnení hr. 50 mm</t>
  </si>
  <si>
    <t>2145724278</t>
  </si>
  <si>
    <t>2323+696,9 "asfaltový betón, AC 16 L I; PMB45/80-75; 50 mm, vozovka v mieste frézovania</t>
  </si>
  <si>
    <t>27</t>
  </si>
  <si>
    <t>573231107.S</t>
  </si>
  <si>
    <t>Postrek asfaltový spojovací bez posypu kamenivom z cestnej emulzie v množstve 0,50 kg/m2</t>
  </si>
  <si>
    <t>-1272384349</t>
  </si>
  <si>
    <t>"spojovací postrek, emulzný, PS, A, 0,5 kg/m2 - celkova plocha"</t>
  </si>
  <si>
    <t>2*2323+696,9 "vozovka v mieste frézovania</t>
  </si>
  <si>
    <t>5.2</t>
  </si>
  <si>
    <t>Nová vozovka</t>
  </si>
  <si>
    <t>28</t>
  </si>
  <si>
    <t>285037476</t>
  </si>
  <si>
    <t>83 "asfaltový betón, AC 11 O I; PMB 45/80-75; 50 mm</t>
  </si>
  <si>
    <t>29</t>
  </si>
  <si>
    <t>-612951881</t>
  </si>
  <si>
    <t>83 "asfaltový betón, AC 16 L I; PMB45/80-75; 50 mm</t>
  </si>
  <si>
    <t>30</t>
  </si>
  <si>
    <t>-1206376206</t>
  </si>
  <si>
    <t>2*83 "spojovací postrek, emulzný, PS, A, 0,5 kg/m2 - celkova plocha"</t>
  </si>
  <si>
    <t>31</t>
  </si>
  <si>
    <t>577174431.S</t>
  </si>
  <si>
    <t>Asfaltový betón vrstva ložná AC 22 L v pruhu š. do 3 m z nemodifik. asfaltu tr. II, po zhutnení hr. 80 mm</t>
  </si>
  <si>
    <t>377708572</t>
  </si>
  <si>
    <t>83 "asfaltový betón, AC 22 P I; CA 30/45; 80 mm</t>
  </si>
  <si>
    <t>32</t>
  </si>
  <si>
    <t>573131102.S</t>
  </si>
  <si>
    <t>Postrek asfaltový infiltračný s posypom kamenivom z cestnej emulzie v množstve 0,80 kg/m2</t>
  </si>
  <si>
    <t>1757284823</t>
  </si>
  <si>
    <t>83 "infiltračný postrek, emulzný, PI; A 0.8kg/m2 - celková plocha"</t>
  </si>
  <si>
    <t>33</t>
  </si>
  <si>
    <t>567132115.S</t>
  </si>
  <si>
    <t>Podklad z kameniva stmeleného cementom s rozprestretím a zhutnením, CBGM C 8/10 (C 6/8), po zhutnení hr. 200 mm</t>
  </si>
  <si>
    <t>-1344036844</t>
  </si>
  <si>
    <t xml:space="preserve">83 "kamenivo spevnené cementom, CBGM C8/10, CEM III/B,    200 mm    </t>
  </si>
  <si>
    <t>34</t>
  </si>
  <si>
    <t>564861111.S</t>
  </si>
  <si>
    <t>Podklad zo štrkodrviny s rozprestretím a zhutnením, po zhutnení hr. 200 mm</t>
  </si>
  <si>
    <t>885898326</t>
  </si>
  <si>
    <t>83 " Štrkodrva fr.0-32 hr. 200 mm</t>
  </si>
  <si>
    <t>35</t>
  </si>
  <si>
    <t>564871111.S</t>
  </si>
  <si>
    <t>Podklad zo štrkodrviny s rozprestretím a zhutnením, po zhutnení hr. 500 mm</t>
  </si>
  <si>
    <t>634950385</t>
  </si>
  <si>
    <t>83 " Štrkodrva fr.0-63 hr. 500 mm</t>
  </si>
  <si>
    <t>36</t>
  </si>
  <si>
    <t>289971211.S</t>
  </si>
  <si>
    <t>Zhotovenie vrstvy z geotextílie na upravenom povrchu sklon do 1 : 5 , šírky od 0 do 3 m</t>
  </si>
  <si>
    <t>-1426812769</t>
  </si>
  <si>
    <t>83 " zhotovenie vrstvy zo separačnej geotextílie</t>
  </si>
  <si>
    <t>37</t>
  </si>
  <si>
    <t>693110002000.S</t>
  </si>
  <si>
    <t>Geotextília polypropylénová netkaná 200 g/m2</t>
  </si>
  <si>
    <t>-528951172</t>
  </si>
  <si>
    <t>83*1,2 'Prepočítané koeficientom množstva</t>
  </si>
  <si>
    <t>5.4</t>
  </si>
  <si>
    <t>Chodník asfaltový</t>
  </si>
  <si>
    <t>38</t>
  </si>
  <si>
    <t>577134111.S</t>
  </si>
  <si>
    <t>Asfaltový betón vrstva obrusná AC 8 O v pruhu š. do 3 m z nemodifik. asfaltu tr. II, po zhutnení hr. 40 mm</t>
  </si>
  <si>
    <t>-1348327230</t>
  </si>
  <si>
    <t>197 "Asfaltový betón AC 8 O II; 40 mm, asfaltový chodník</t>
  </si>
  <si>
    <t>39</t>
  </si>
  <si>
    <t>-1300679650</t>
  </si>
  <si>
    <t>"infiltračný postrek, emulzný, PI; A 0.8kg/m2 - celková plocha"</t>
  </si>
  <si>
    <t>197 "asfaltový chodník</t>
  </si>
  <si>
    <t>40</t>
  </si>
  <si>
    <t>631312611.S</t>
  </si>
  <si>
    <t>Mazanina z betónu prostého (m3) tr. C 16/20 hr.nad 50 do 80 mm</t>
  </si>
  <si>
    <t>298207534</t>
  </si>
  <si>
    <t>197*0,05 "podkladný betón pod asfaltový chodník hr. 50 mm, Betón C16/20</t>
  </si>
  <si>
    <t>5.5</t>
  </si>
  <si>
    <t>Chodník dláždený</t>
  </si>
  <si>
    <t>41</t>
  </si>
  <si>
    <t>596911310.S</t>
  </si>
  <si>
    <t>Kladenie zámkovej dlažby strojne s vyplnením škár hr. 60 mm</t>
  </si>
  <si>
    <t>1068177793</t>
  </si>
  <si>
    <t>64 " Zámková dlažba sivá hr. 60 mm + lôžko fr. 4-8 mm 40 mm, na chodníku dláždenom</t>
  </si>
  <si>
    <t>25 " Zámková dlažba pre nevidiacich červená hr. 60 mm + lôžko fr. 4-8 mm 40 mm, na chodníku dláždenom</t>
  </si>
  <si>
    <t>42</t>
  </si>
  <si>
    <t>592460007700.S</t>
  </si>
  <si>
    <t>Dlažba betónová škárová, rozmer 200x165x60 mm, prírodná</t>
  </si>
  <si>
    <t>-1202262144</t>
  </si>
  <si>
    <t>64*1,1 'Prepočítané koeficientom množstva</t>
  </si>
  <si>
    <t>43</t>
  </si>
  <si>
    <t>592460008200.S</t>
  </si>
  <si>
    <t>Dlažba betónová bezškárová, rozmer 200x165x80 mm, farebná</t>
  </si>
  <si>
    <t>1366470419</t>
  </si>
  <si>
    <t>25 " Zámková dlažba pre nevidiacich červená hr. 60 mm</t>
  </si>
  <si>
    <t>25*1,1 'Prepočítané koeficientom množstva</t>
  </si>
  <si>
    <t>44</t>
  </si>
  <si>
    <t>968877424</t>
  </si>
  <si>
    <t>" Štrkodrva fr.0-32 hr. 200 mm</t>
  </si>
  <si>
    <t>91 "chodník dláždený</t>
  </si>
  <si>
    <t>5.7</t>
  </si>
  <si>
    <t>Komunikácie - vodorovné značenie</t>
  </si>
  <si>
    <t>45</t>
  </si>
  <si>
    <t>915791111.S</t>
  </si>
  <si>
    <t>Predznačenie pre značenie striekané farbou z náterových hmôt deliace čiary, vodiace prúžky</t>
  </si>
  <si>
    <t>-196509531</t>
  </si>
  <si>
    <t>46</t>
  </si>
  <si>
    <t>915791112.S</t>
  </si>
  <si>
    <t>Predznačenie pre vodorovné značenie striekané farbou alebo vykonávané z náterových hmôt</t>
  </si>
  <si>
    <t>-1887654094</t>
  </si>
  <si>
    <t>47</t>
  </si>
  <si>
    <t>915715132.S1</t>
  </si>
  <si>
    <t>Vodiaci pás pre nevidiacich a slabozrakých – š.400 mm (dva biele trojpruhy o š.150 mm, vzájomná vzdialenosť 100mm), výška reliéfu vodiaceho pásu 5mm/+-1mm/) zhotovené z dvojzložkového plastu za studena, typ hladké značenie</t>
  </si>
  <si>
    <t>971329604</t>
  </si>
  <si>
    <t>48</t>
  </si>
  <si>
    <t>915716222.S</t>
  </si>
  <si>
    <t>Vodorovné dopravné značenie dvojzložkovým studeným plastom čiar tenkých súvislých, farba biela retroreflexná šírky 120 mm</t>
  </si>
  <si>
    <t>670122224</t>
  </si>
  <si>
    <t xml:space="preserve">79 "vodorovné značenie 601 (plná čiara)  š. 120 mm -  hladký plast</t>
  </si>
  <si>
    <t>49</t>
  </si>
  <si>
    <t>915716244.S</t>
  </si>
  <si>
    <t>Vodorovné dopravné značenie dvojzložkovým studeným plastom čiar hrubých prerušovaných, farba biela retroreflexná šírky 250 mm</t>
  </si>
  <si>
    <t>656644910</t>
  </si>
  <si>
    <t xml:space="preserve">223 "602 čiara prerušovaná hr. 250 mm </t>
  </si>
  <si>
    <t>50</t>
  </si>
  <si>
    <t>915721312.S</t>
  </si>
  <si>
    <t>Vodorovné dopravné značenie dvojzložkovým studeným plastom prechodov pre chodcov, šípky, symboly a pod., biela retroreflexná</t>
  </si>
  <si>
    <t>-138095476</t>
  </si>
  <si>
    <t xml:space="preserve">7,2 "smerové šípky 630 (1,2 m2),  -  hladký plast</t>
  </si>
  <si>
    <t xml:space="preserve">39 "Vyšrafovaný priestor (Dopravné tiene ) -  hladký plast</t>
  </si>
  <si>
    <t>277 "prechody pre chodcov 610 - štrukturovaný plast</t>
  </si>
  <si>
    <t>5 "symboly</t>
  </si>
  <si>
    <t>51</t>
  </si>
  <si>
    <t>915709113.S</t>
  </si>
  <si>
    <t>Príplatok k cene za reflexnú úpravu balotinovú - stopčiary, zebry, šipky a pod.</t>
  </si>
  <si>
    <t>-362304260</t>
  </si>
  <si>
    <t>285 "prechody pre chodcov 610 - štrukturovaný plast</t>
  </si>
  <si>
    <t>Odvodnenie a Rúrové vedenie</t>
  </si>
  <si>
    <t>52</t>
  </si>
  <si>
    <t>871354006.S</t>
  </si>
  <si>
    <t xml:space="preserve">Montáž kanalizačného plastového potrubia DN 200, vrátane tvarových kusov+ výkop ryhy a obsyp potrubia 0,5m3/m´  </t>
  </si>
  <si>
    <t>kpl</t>
  </si>
  <si>
    <t>631376681</t>
  </si>
  <si>
    <t xml:space="preserve">1 " komplet, celková dĺžka 60,00 m   </t>
  </si>
  <si>
    <t>53</t>
  </si>
  <si>
    <t>286140001600.S1</t>
  </si>
  <si>
    <t xml:space="preserve">Materiál pre kanalizačné prípojky - rúry, tvarové kusy - komplet   </t>
  </si>
  <si>
    <t>351122215</t>
  </si>
  <si>
    <t xml:space="preserve">" Položka zahŕňa:   </t>
  </si>
  <si>
    <t xml:space="preserve">" - plastové rúry priame DN 200   </t>
  </si>
  <si>
    <t xml:space="preserve">" - tvarové kusy , kolená, odbočky podľa situácie na stavenisku   </t>
  </si>
  <si>
    <t xml:space="preserve">1 " komplet pre celkovú dĺžku 60,00 m   </t>
  </si>
  <si>
    <t>54</t>
  </si>
  <si>
    <t>895941111.S</t>
  </si>
  <si>
    <t>Zriadenie kanalizačného vpustu uličného z betónových dielcov typ UV-50, UVB-50</t>
  </si>
  <si>
    <t>1638008381</t>
  </si>
  <si>
    <t xml:space="preserve">6 " Položka zahŕňa:   </t>
  </si>
  <si>
    <t>" - výkop</t>
  </si>
  <si>
    <t xml:space="preserve">" - podkladný betón pod spodný diel   </t>
  </si>
  <si>
    <t>" - osadenie betónových častí UV</t>
  </si>
  <si>
    <t>55</t>
  </si>
  <si>
    <t>592230001500.S1</t>
  </si>
  <si>
    <t xml:space="preserve">Uličný vpust betónový - horný diel + stredný diel + spodný diel + vyrovnávajúci prstenec  </t>
  </si>
  <si>
    <t>1820892925</t>
  </si>
  <si>
    <t xml:space="preserve">6 "Uličný vpust betonový  prstenec, Diel  horný, diel stredný, diel spodný s odtokom , podkl. betón  </t>
  </si>
  <si>
    <t>56</t>
  </si>
  <si>
    <t>899331111.S1</t>
  </si>
  <si>
    <t>Výšková úprava poklopov šácht</t>
  </si>
  <si>
    <t>773747991</t>
  </si>
  <si>
    <t>57</t>
  </si>
  <si>
    <t>899331111.S2</t>
  </si>
  <si>
    <t>Výšková úprava poklopov šúpatiek</t>
  </si>
  <si>
    <t>1457770777</t>
  </si>
  <si>
    <t>58</t>
  </si>
  <si>
    <t>935115132.S</t>
  </si>
  <si>
    <t>Štrbinový odvodňovací betónový žľab 450x500 mm pre zaťaženie tr. D 400 kN so spádom dna 0,5 % so základom</t>
  </si>
  <si>
    <t>-610838760</t>
  </si>
  <si>
    <t>"Položka obsahuje:</t>
  </si>
  <si>
    <t>7*4 "žľaby dĺžky 4 m s prerušovanou štrbinou</t>
  </si>
  <si>
    <t>6*1,0 "Vpusťový kus - komplet - základný 1 m - 6 ks</t>
  </si>
  <si>
    <t>6*0,12 "Koncový kus - Pero 0,12 m - 6 ks</t>
  </si>
  <si>
    <t>6*0,12 "Koncový kus - drážka 0,12 m - 6 ks</t>
  </si>
  <si>
    <t>"Podkladný betón C16/20 hr. 150 mm + 2x kari sieť 6x100x100</t>
  </si>
  <si>
    <t>"Podklad zo ŠD 0/32 hr. 100 mm</t>
  </si>
  <si>
    <t>59</t>
  </si>
  <si>
    <t>925942111.S1</t>
  </si>
  <si>
    <t>Dodávka a montáž ochranného plechu hr. 0,7 mm</t>
  </si>
  <si>
    <t>1459102435</t>
  </si>
  <si>
    <t>60</t>
  </si>
  <si>
    <t>931971020.S1</t>
  </si>
  <si>
    <t>Dodávka a montáž dosky Hobra - na dilatáciu</t>
  </si>
  <si>
    <t>-957890498</t>
  </si>
  <si>
    <t>61</t>
  </si>
  <si>
    <t>919726712.S2</t>
  </si>
  <si>
    <t xml:space="preserve">Tesnenie dilatačných škár zálievkou za tepla pre komôrku s tesniacim profilom š. 20 mm hl. 25  mm</t>
  </si>
  <si>
    <t>-1213657159</t>
  </si>
  <si>
    <t>Ostatné konštrukcie a práce</t>
  </si>
  <si>
    <t>62</t>
  </si>
  <si>
    <t>914001211.S</t>
  </si>
  <si>
    <t>Montáž cestnej zvislej dopravnej značky základnej veľkosti do 1 m2 objímkami na stĺpiky alebo konzoly</t>
  </si>
  <si>
    <t>126897609</t>
  </si>
  <si>
    <t>63</t>
  </si>
  <si>
    <t>914501121.S</t>
  </si>
  <si>
    <t>Montáž stĺpika zvislej dopravnej značky dĺžky do 3,5 m do betónového základu</t>
  </si>
  <si>
    <t>-79160970</t>
  </si>
  <si>
    <t>10 " Položka obsahuje:</t>
  </si>
  <si>
    <t xml:space="preserve">" - realizáciu  a materiál betónového základu</t>
  </si>
  <si>
    <t>404490008400.S1</t>
  </si>
  <si>
    <t>Stĺpik Zn, d 60 mm, dĺ.3,5m, pre dopravné značky</t>
  </si>
  <si>
    <t>-1311630368</t>
  </si>
  <si>
    <t>65</t>
  </si>
  <si>
    <t>919726712.S1</t>
  </si>
  <si>
    <t>Tesnenie dilatačných škár zálievkou za tepla pre komôrku bez tesniaceho profilu š. 10 mm hl. do 40 mm</t>
  </si>
  <si>
    <t>2021984047</t>
  </si>
  <si>
    <t>380 " Trvalo pružná asfaltová zálievka hr. 10mm hĺbka 40 mm</t>
  </si>
  <si>
    <t>66</t>
  </si>
  <si>
    <t>274313911.S</t>
  </si>
  <si>
    <t>Betón základových pásov, prostý tr. C 35/45</t>
  </si>
  <si>
    <t>665415314</t>
  </si>
  <si>
    <t>0,15*16 "Betón - úprava vjazdov C35/45 hr. 15 cm</t>
  </si>
  <si>
    <t>67</t>
  </si>
  <si>
    <t>274313911.S1</t>
  </si>
  <si>
    <t>Základ pre parkov. automat 0,5x0,5x1,0m vrátane debnenia a kotvenia automatu, betón C25/30</t>
  </si>
  <si>
    <t>-66340527</t>
  </si>
  <si>
    <t>1 "(0,5*0,5*1,0) základ pod parkovací automat</t>
  </si>
  <si>
    <t>68</t>
  </si>
  <si>
    <t>916362112.S</t>
  </si>
  <si>
    <t>Osadenie cestného obrubníka betónového stojatého do lôžka z betónu prostého tr. C 16/20 s bočnou oporou</t>
  </si>
  <si>
    <t>-836823284</t>
  </si>
  <si>
    <t xml:space="preserve">677 "Obrubník cestný 120x250x1000 - do opory </t>
  </si>
  <si>
    <t>69</t>
  </si>
  <si>
    <t>592170001000.S1</t>
  </si>
  <si>
    <t>Obrubník cestný, lxšxv 1000x120x250 mm</t>
  </si>
  <si>
    <t>773557699</t>
  </si>
  <si>
    <t>677*1,01 'Prepočítané koeficientom množstva</t>
  </si>
  <si>
    <t>70</t>
  </si>
  <si>
    <t>917862112.S</t>
  </si>
  <si>
    <t>Osadenie chodník. obrubníka betónového stojatého do lôžka z betónu prosteho tr. C 16/20 s bočnou oporou</t>
  </si>
  <si>
    <t>1819240829</t>
  </si>
  <si>
    <t>71</t>
  </si>
  <si>
    <t>592170003500.S1</t>
  </si>
  <si>
    <t>Obrubník chodníkový, lxšxv 1000x80x250 mm, prírodný</t>
  </si>
  <si>
    <t>121970356</t>
  </si>
  <si>
    <t>68*1,01 'Prepočítané koeficientom množstva</t>
  </si>
  <si>
    <t>VRN</t>
  </si>
  <si>
    <t>Investičné náklady neobsiahnuté v cenách</t>
  </si>
  <si>
    <t>72</t>
  </si>
  <si>
    <t>000600020.P1</t>
  </si>
  <si>
    <t xml:space="preserve">Dočasné dopravné značenie vrátane projektu DDZ  </t>
  </si>
  <si>
    <t>1024</t>
  </si>
  <si>
    <t>1739589696</t>
  </si>
  <si>
    <t>73</t>
  </si>
  <si>
    <t>000300013.S</t>
  </si>
  <si>
    <t>Geodetické práce - vykonávané pred výstavbou určenie priebehu nadzemného alebo podzemného existujúceho aj plánovaného vedenia</t>
  </si>
  <si>
    <t>-1449809010</t>
  </si>
  <si>
    <t>74</t>
  </si>
  <si>
    <t>000300031.S</t>
  </si>
  <si>
    <t>Geodetické práce - vykonávané po výstavbe zameranie skutočného vyhotovenia stavby</t>
  </si>
  <si>
    <t>626959044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</si>
</sst>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9" fillId="0" borderId="0" applyNumberFormat="0" applyFill="0" applyBorder="0" applyAlignment="0" applyProtection="0"/>
  </cellStyleXfs>
  <cellXfs count="28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7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8" fillId="0" borderId="0" xfId="0" applyFont="1" applyAlignment="1" applyProtection="1">
      <alignment horizontal="left" vertical="center"/>
    </xf>
    <xf numFmtId="164" fontId="18" fillId="0" borderId="0" xfId="0" applyNumberFormat="1" applyFont="1" applyAlignment="1" applyProtection="1">
      <alignment horizontal="left" vertical="center"/>
    </xf>
    <xf numFmtId="0" fontId="18" fillId="0" borderId="0" xfId="0" applyFont="1" applyAlignment="1" applyProtection="1">
      <alignment vertical="center"/>
    </xf>
    <xf numFmtId="4" fontId="19" fillId="0" borderId="0" xfId="0" applyNumberFormat="1" applyFont="1" applyAlignment="1" applyProtection="1">
      <alignment vertical="center"/>
    </xf>
    <xf numFmtId="0" fontId="18" fillId="0" borderId="3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164" fontId="1" fillId="0" borderId="0" xfId="0" applyNumberFormat="1" applyFont="1" applyAlignment="1" applyProtection="1">
      <alignment horizontal="left" vertical="center"/>
    </xf>
    <xf numFmtId="4" fontId="20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1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3" fillId="0" borderId="1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3" fillId="0" borderId="14" xfId="0" applyFont="1" applyBorder="1" applyAlignment="1" applyProtection="1">
      <alignment horizontal="left" vertical="center"/>
    </xf>
    <xf numFmtId="0" fontId="23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4" fillId="4" borderId="6" xfId="0" applyFont="1" applyFill="1" applyBorder="1" applyAlignment="1" applyProtection="1">
      <alignment horizontal="center" vertical="center"/>
    </xf>
    <xf numFmtId="0" fontId="24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4" fillId="4" borderId="7" xfId="0" applyFont="1" applyFill="1" applyBorder="1" applyAlignment="1" applyProtection="1">
      <alignment horizontal="center" vertical="center"/>
    </xf>
    <xf numFmtId="0" fontId="24" fillId="4" borderId="7" xfId="0" applyFont="1" applyFill="1" applyBorder="1" applyAlignment="1" applyProtection="1">
      <alignment horizontal="right" vertical="center"/>
    </xf>
    <xf numFmtId="0" fontId="24" fillId="4" borderId="8" xfId="0" applyFont="1" applyFill="1" applyBorder="1" applyAlignment="1" applyProtection="1">
      <alignment horizontal="left" vertical="center"/>
    </xf>
    <xf numFmtId="0" fontId="24" fillId="4" borderId="0" xfId="0" applyFont="1" applyFill="1" applyAlignment="1" applyProtection="1">
      <alignment horizontal="center" vertical="center"/>
    </xf>
    <xf numFmtId="0" fontId="25" fillId="0" borderId="16" xfId="0" applyFont="1" applyBorder="1" applyAlignment="1" applyProtection="1">
      <alignment horizontal="center" vertical="center" wrapText="1"/>
    </xf>
    <xf numFmtId="0" fontId="25" fillId="0" borderId="17" xfId="0" applyFont="1" applyBorder="1" applyAlignment="1" applyProtection="1">
      <alignment horizontal="center" vertical="center" wrapText="1"/>
    </xf>
    <xf numFmtId="0" fontId="25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horizontal="left" vertical="center"/>
    </xf>
    <xf numFmtId="0" fontId="26" fillId="0" borderId="0" xfId="0" applyFont="1" applyAlignment="1" applyProtection="1">
      <alignment vertical="center"/>
    </xf>
    <xf numFmtId="4" fontId="26" fillId="0" borderId="0" xfId="0" applyNumberFormat="1" applyFont="1" applyAlignment="1" applyProtection="1">
      <alignment horizontal="right" vertical="center"/>
    </xf>
    <xf numFmtId="4" fontId="26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2" fillId="0" borderId="14" xfId="0" applyNumberFormat="1" applyFont="1" applyBorder="1" applyAlignment="1" applyProtection="1">
      <alignment vertical="center"/>
    </xf>
    <xf numFmtId="4" fontId="22" fillId="0" borderId="0" xfId="0" applyNumberFormat="1" applyFont="1" applyBorder="1" applyAlignment="1" applyProtection="1">
      <alignment vertical="center"/>
    </xf>
    <xf numFmtId="166" fontId="22" fillId="0" borderId="0" xfId="0" applyNumberFormat="1" applyFont="1" applyBorder="1" applyAlignment="1" applyProtection="1">
      <alignment vertical="center"/>
    </xf>
    <xf numFmtId="4" fontId="22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9" fillId="0" borderId="0" xfId="0" applyFont="1" applyAlignment="1" applyProtection="1">
      <alignment vertical="center"/>
    </xf>
    <xf numFmtId="0" fontId="29" fillId="0" borderId="0" xfId="0" applyFont="1" applyAlignment="1" applyProtection="1">
      <alignment horizontal="left" vertical="center" wrapText="1"/>
    </xf>
    <xf numFmtId="0" fontId="30" fillId="0" borderId="0" xfId="0" applyFont="1" applyAlignment="1" applyProtection="1">
      <alignment vertical="center"/>
    </xf>
    <xf numFmtId="4" fontId="30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31" fillId="0" borderId="19" xfId="0" applyNumberFormat="1" applyFont="1" applyBorder="1" applyAlignment="1" applyProtection="1">
      <alignment vertical="center"/>
    </xf>
    <xf numFmtId="4" fontId="31" fillId="0" borderId="20" xfId="0" applyNumberFormat="1" applyFont="1" applyBorder="1" applyAlignment="1" applyProtection="1">
      <alignment vertical="center"/>
    </xf>
    <xf numFmtId="166" fontId="31" fillId="0" borderId="20" xfId="0" applyNumberFormat="1" applyFont="1" applyBorder="1" applyAlignment="1" applyProtection="1">
      <alignment vertical="center"/>
    </xf>
    <xf numFmtId="4" fontId="31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6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3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164" fontId="18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21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4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4" fillId="4" borderId="0" xfId="0" applyFont="1" applyFill="1" applyAlignment="1" applyProtection="1">
      <alignment horizontal="right" vertical="center"/>
    </xf>
    <xf numFmtId="0" fontId="33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4" fillId="4" borderId="16" xfId="0" applyFont="1" applyFill="1" applyBorder="1" applyAlignment="1" applyProtection="1">
      <alignment horizontal="center" vertical="center" wrapText="1"/>
    </xf>
    <xf numFmtId="0" fontId="24" fillId="4" borderId="17" xfId="0" applyFont="1" applyFill="1" applyBorder="1" applyAlignment="1" applyProtection="1">
      <alignment horizontal="center" vertical="center" wrapText="1"/>
    </xf>
    <xf numFmtId="0" fontId="24" fillId="4" borderId="18" xfId="0" applyFont="1" applyFill="1" applyBorder="1" applyAlignment="1" applyProtection="1">
      <alignment horizontal="center" vertical="center" wrapText="1"/>
    </xf>
    <xf numFmtId="0" fontId="24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6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4" fillId="0" borderId="12" xfId="0" applyNumberFormat="1" applyFont="1" applyBorder="1" applyAlignment="1" applyProtection="1"/>
    <xf numFmtId="166" fontId="34" fillId="0" borderId="13" xfId="0" applyNumberFormat="1" applyFont="1" applyBorder="1" applyAlignment="1" applyProtection="1"/>
    <xf numFmtId="4" fontId="35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4" fillId="0" borderId="22" xfId="0" applyFont="1" applyBorder="1" applyAlignment="1" applyProtection="1">
      <alignment horizontal="center" vertical="center"/>
    </xf>
    <xf numFmtId="49" fontId="24" fillId="0" borderId="22" xfId="0" applyNumberFormat="1" applyFont="1" applyBorder="1" applyAlignment="1" applyProtection="1">
      <alignment horizontal="left" vertical="center" wrapText="1"/>
    </xf>
    <xf numFmtId="0" fontId="24" fillId="0" borderId="22" xfId="0" applyFont="1" applyBorder="1" applyAlignment="1" applyProtection="1">
      <alignment horizontal="left" vertical="center" wrapText="1"/>
    </xf>
    <xf numFmtId="0" fontId="24" fillId="0" borderId="22" xfId="0" applyFont="1" applyBorder="1" applyAlignment="1" applyProtection="1">
      <alignment horizontal="center" vertical="center" wrapText="1"/>
    </xf>
    <xf numFmtId="167" fontId="24" fillId="0" borderId="22" xfId="0" applyNumberFormat="1" applyFont="1" applyBorder="1" applyAlignment="1" applyProtection="1">
      <alignment vertical="center"/>
    </xf>
    <xf numFmtId="4" fontId="24" fillId="2" borderId="22" xfId="0" applyNumberFormat="1" applyFont="1" applyFill="1" applyBorder="1" applyAlignment="1" applyProtection="1">
      <alignment vertical="center"/>
      <protection locked="0"/>
    </xf>
    <xf numFmtId="4" fontId="24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5" fillId="2" borderId="14" xfId="0" applyFont="1" applyFill="1" applyBorder="1" applyAlignment="1" applyProtection="1">
      <alignment horizontal="left" vertical="center"/>
      <protection locked="0"/>
    </xf>
    <xf numFmtId="0" fontId="25" fillId="0" borderId="0" xfId="0" applyFont="1" applyBorder="1" applyAlignment="1" applyProtection="1">
      <alignment horizontal="center" vertical="center"/>
    </xf>
    <xf numFmtId="166" fontId="25" fillId="0" borderId="0" xfId="0" applyNumberFormat="1" applyFont="1" applyBorder="1" applyAlignment="1" applyProtection="1">
      <alignment vertical="center"/>
    </xf>
    <xf numFmtId="166" fontId="25" fillId="0" borderId="15" xfId="0" applyNumberFormat="1" applyFont="1" applyBorder="1" applyAlignment="1" applyProtection="1">
      <alignment vertical="center"/>
    </xf>
    <xf numFmtId="0" fontId="24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7" fillId="0" borderId="22" xfId="0" applyFont="1" applyBorder="1" applyAlignment="1" applyProtection="1">
      <alignment horizontal="center" vertical="center"/>
    </xf>
    <xf numFmtId="49" fontId="37" fillId="0" borderId="22" xfId="0" applyNumberFormat="1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center" vertical="center" wrapText="1"/>
    </xf>
    <xf numFmtId="167" fontId="37" fillId="0" borderId="22" xfId="0" applyNumberFormat="1" applyFont="1" applyBorder="1" applyAlignment="1" applyProtection="1">
      <alignment vertical="center"/>
    </xf>
    <xf numFmtId="4" fontId="37" fillId="2" borderId="22" xfId="0" applyNumberFormat="1" applyFont="1" applyFill="1" applyBorder="1" applyAlignment="1" applyProtection="1">
      <alignment vertical="center"/>
      <protection locked="0"/>
    </xf>
    <xf numFmtId="4" fontId="37" fillId="0" borderId="22" xfId="0" applyNumberFormat="1" applyFont="1" applyBorder="1" applyAlignment="1" applyProtection="1">
      <alignment vertical="center"/>
    </xf>
    <xf numFmtId="0" fontId="38" fillId="0" borderId="22" xfId="0" applyFont="1" applyBorder="1" applyAlignment="1" applyProtection="1">
      <alignment vertical="center"/>
    </xf>
    <xf numFmtId="0" fontId="38" fillId="0" borderId="3" xfId="0" applyFont="1" applyBorder="1" applyAlignment="1">
      <alignment vertical="center"/>
    </xf>
    <xf numFmtId="0" fontId="37" fillId="2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25" fillId="2" borderId="19" xfId="0" applyFont="1" applyFill="1" applyBorder="1" applyAlignment="1" applyProtection="1">
      <alignment horizontal="left" vertical="center"/>
      <protection locked="0"/>
    </xf>
    <xf numFmtId="0" fontId="25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5" fillId="0" borderId="20" xfId="0" applyNumberFormat="1" applyFont="1" applyBorder="1" applyAlignment="1" applyProtection="1">
      <alignment vertical="center"/>
    </xf>
    <xf numFmtId="166" fontId="25" fillId="0" borderId="21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7</v>
      </c>
    </row>
    <row r="4" s="1" customFormat="1" ht="24.96" customHeight="1">
      <c r="B4" s="21"/>
      <c r="C4" s="22"/>
      <c r="D4" s="23" t="s">
        <v>8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9</v>
      </c>
      <c r="BE4" s="25" t="s">
        <v>10</v>
      </c>
      <c r="BS4" s="17" t="s">
        <v>11</v>
      </c>
    </row>
    <row r="5" s="1" customFormat="1" ht="12" customHeight="1">
      <c r="B5" s="21"/>
      <c r="C5" s="22"/>
      <c r="D5" s="26" t="s">
        <v>12</v>
      </c>
      <c r="E5" s="22"/>
      <c r="F5" s="22"/>
      <c r="G5" s="22"/>
      <c r="H5" s="22"/>
      <c r="I5" s="22"/>
      <c r="J5" s="22"/>
      <c r="K5" s="27" t="s">
        <v>13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14</v>
      </c>
      <c r="BS5" s="17" t="s">
        <v>6</v>
      </c>
    </row>
    <row r="6" s="1" customFormat="1" ht="36.96" customHeight="1">
      <c r="B6" s="21"/>
      <c r="C6" s="22"/>
      <c r="D6" s="29" t="s">
        <v>15</v>
      </c>
      <c r="E6" s="22"/>
      <c r="F6" s="22"/>
      <c r="G6" s="22"/>
      <c r="H6" s="22"/>
      <c r="I6" s="22"/>
      <c r="J6" s="22"/>
      <c r="K6" s="30" t="s">
        <v>16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17</v>
      </c>
      <c r="E7" s="22"/>
      <c r="F7" s="22"/>
      <c r="G7" s="22"/>
      <c r="H7" s="22"/>
      <c r="I7" s="22"/>
      <c r="J7" s="22"/>
      <c r="K7" s="27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18</v>
      </c>
      <c r="AL7" s="22"/>
      <c r="AM7" s="22"/>
      <c r="AN7" s="27" t="s">
        <v>1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19</v>
      </c>
      <c r="E8" s="22"/>
      <c r="F8" s="22"/>
      <c r="G8" s="22"/>
      <c r="H8" s="22"/>
      <c r="I8" s="22"/>
      <c r="J8" s="22"/>
      <c r="K8" s="27" t="s">
        <v>20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21</v>
      </c>
      <c r="AL8" s="22"/>
      <c r="AM8" s="22"/>
      <c r="AN8" s="33" t="s">
        <v>22</v>
      </c>
      <c r="AO8" s="22"/>
      <c r="AP8" s="22"/>
      <c r="AQ8" s="22"/>
      <c r="AR8" s="20"/>
      <c r="BE8" s="31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23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24</v>
      </c>
      <c r="AL10" s="22"/>
      <c r="AM10" s="22"/>
      <c r="AN10" s="27" t="s">
        <v>1</v>
      </c>
      <c r="AO10" s="22"/>
      <c r="AP10" s="22"/>
      <c r="AQ10" s="22"/>
      <c r="AR10" s="20"/>
      <c r="BE10" s="31"/>
      <c r="BS10" s="17" t="s">
        <v>6</v>
      </c>
    </row>
    <row r="11" s="1" customFormat="1" ht="18.48" customHeight="1">
      <c r="B11" s="21"/>
      <c r="C11" s="22"/>
      <c r="D11" s="22"/>
      <c r="E11" s="27" t="s">
        <v>25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26</v>
      </c>
      <c r="AL11" s="22"/>
      <c r="AM11" s="22"/>
      <c r="AN11" s="27" t="s">
        <v>1</v>
      </c>
      <c r="AO11" s="22"/>
      <c r="AP11" s="22"/>
      <c r="AQ11" s="22"/>
      <c r="AR11" s="20"/>
      <c r="BE11" s="31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6</v>
      </c>
    </row>
    <row r="13" s="1" customFormat="1" ht="12" customHeight="1">
      <c r="B13" s="21"/>
      <c r="C13" s="22"/>
      <c r="D13" s="32" t="s">
        <v>27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24</v>
      </c>
      <c r="AL13" s="22"/>
      <c r="AM13" s="22"/>
      <c r="AN13" s="34" t="s">
        <v>28</v>
      </c>
      <c r="AO13" s="22"/>
      <c r="AP13" s="22"/>
      <c r="AQ13" s="22"/>
      <c r="AR13" s="20"/>
      <c r="BE13" s="31"/>
      <c r="BS13" s="17" t="s">
        <v>6</v>
      </c>
    </row>
    <row r="14">
      <c r="B14" s="21"/>
      <c r="C14" s="22"/>
      <c r="D14" s="22"/>
      <c r="E14" s="34" t="s">
        <v>28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26</v>
      </c>
      <c r="AL14" s="22"/>
      <c r="AM14" s="22"/>
      <c r="AN14" s="34" t="s">
        <v>28</v>
      </c>
      <c r="AO14" s="22"/>
      <c r="AP14" s="22"/>
      <c r="AQ14" s="22"/>
      <c r="AR14" s="20"/>
      <c r="BE14" s="31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29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24</v>
      </c>
      <c r="AL16" s="22"/>
      <c r="AM16" s="22"/>
      <c r="AN16" s="27" t="s">
        <v>1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30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26</v>
      </c>
      <c r="AL17" s="22"/>
      <c r="AM17" s="22"/>
      <c r="AN17" s="27" t="s">
        <v>1</v>
      </c>
      <c r="AO17" s="22"/>
      <c r="AP17" s="22"/>
      <c r="AQ17" s="22"/>
      <c r="AR17" s="20"/>
      <c r="BE17" s="31"/>
      <c r="BS17" s="17" t="s">
        <v>31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6</v>
      </c>
    </row>
    <row r="19" s="1" customFormat="1" ht="12" customHeight="1">
      <c r="B19" s="21"/>
      <c r="C19" s="22"/>
      <c r="D19" s="32" t="s">
        <v>32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24</v>
      </c>
      <c r="AL19" s="22"/>
      <c r="AM19" s="22"/>
      <c r="AN19" s="27" t="s">
        <v>1</v>
      </c>
      <c r="AO19" s="22"/>
      <c r="AP19" s="22"/>
      <c r="AQ19" s="22"/>
      <c r="AR19" s="20"/>
      <c r="BE19" s="31"/>
      <c r="BS19" s="17" t="s">
        <v>6</v>
      </c>
    </row>
    <row r="20" s="1" customFormat="1" ht="18.48" customHeight="1">
      <c r="B20" s="21"/>
      <c r="C20" s="22"/>
      <c r="D20" s="22"/>
      <c r="E20" s="27" t="s">
        <v>33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26</v>
      </c>
      <c r="AL20" s="22"/>
      <c r="AM20" s="22"/>
      <c r="AN20" s="27" t="s">
        <v>1</v>
      </c>
      <c r="AO20" s="22"/>
      <c r="AP20" s="22"/>
      <c r="AQ20" s="22"/>
      <c r="AR20" s="20"/>
      <c r="BE20" s="31"/>
      <c r="BS20" s="17" t="s">
        <v>31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34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16.5" customHeight="1">
      <c r="B23" s="21"/>
      <c r="C23" s="22"/>
      <c r="D23" s="22"/>
      <c r="E23" s="36" t="s">
        <v>1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E25" s="31"/>
    </row>
    <row r="26" s="2" customFormat="1" ht="25.92" customHeight="1">
      <c r="A26" s="38"/>
      <c r="B26" s="39"/>
      <c r="C26" s="40"/>
      <c r="D26" s="41" t="s">
        <v>35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ROUND(AG94,2)</f>
        <v>0</v>
      </c>
      <c r="AL26" s="42"/>
      <c r="AM26" s="42"/>
      <c r="AN26" s="42"/>
      <c r="AO26" s="42"/>
      <c r="AP26" s="40"/>
      <c r="AQ26" s="40"/>
      <c r="AR26" s="44"/>
      <c r="BE26" s="31"/>
    </row>
    <row r="27" s="2" customFormat="1" ht="6.96" customHeight="1">
      <c r="A27" s="38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4"/>
      <c r="BE27" s="31"/>
    </row>
    <row r="28" s="2" customFormat="1">
      <c r="A28" s="38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5" t="s">
        <v>36</v>
      </c>
      <c r="M28" s="45"/>
      <c r="N28" s="45"/>
      <c r="O28" s="45"/>
      <c r="P28" s="45"/>
      <c r="Q28" s="40"/>
      <c r="R28" s="40"/>
      <c r="S28" s="40"/>
      <c r="T28" s="40"/>
      <c r="U28" s="40"/>
      <c r="V28" s="40"/>
      <c r="W28" s="45" t="s">
        <v>37</v>
      </c>
      <c r="X28" s="45"/>
      <c r="Y28" s="45"/>
      <c r="Z28" s="45"/>
      <c r="AA28" s="45"/>
      <c r="AB28" s="45"/>
      <c r="AC28" s="45"/>
      <c r="AD28" s="45"/>
      <c r="AE28" s="45"/>
      <c r="AF28" s="40"/>
      <c r="AG28" s="40"/>
      <c r="AH28" s="40"/>
      <c r="AI28" s="40"/>
      <c r="AJ28" s="40"/>
      <c r="AK28" s="45" t="s">
        <v>38</v>
      </c>
      <c r="AL28" s="45"/>
      <c r="AM28" s="45"/>
      <c r="AN28" s="45"/>
      <c r="AO28" s="45"/>
      <c r="AP28" s="40"/>
      <c r="AQ28" s="40"/>
      <c r="AR28" s="44"/>
      <c r="BE28" s="31"/>
    </row>
    <row r="29" s="3" customFormat="1" ht="14.4" customHeight="1">
      <c r="A29" s="3"/>
      <c r="B29" s="46"/>
      <c r="C29" s="47"/>
      <c r="D29" s="32" t="s">
        <v>39</v>
      </c>
      <c r="E29" s="47"/>
      <c r="F29" s="48" t="s">
        <v>40</v>
      </c>
      <c r="G29" s="47"/>
      <c r="H29" s="47"/>
      <c r="I29" s="47"/>
      <c r="J29" s="47"/>
      <c r="K29" s="47"/>
      <c r="L29" s="49">
        <v>0.23000000000000001</v>
      </c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1">
        <f>ROUND(AZ94, 2)</f>
        <v>0</v>
      </c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1">
        <f>ROUND(AV94, 2)</f>
        <v>0</v>
      </c>
      <c r="AL29" s="50"/>
      <c r="AM29" s="50"/>
      <c r="AN29" s="50"/>
      <c r="AO29" s="50"/>
      <c r="AP29" s="50"/>
      <c r="AQ29" s="50"/>
      <c r="AR29" s="52"/>
      <c r="AS29" s="53"/>
      <c r="AT29" s="53"/>
      <c r="AU29" s="53"/>
      <c r="AV29" s="53"/>
      <c r="AW29" s="53"/>
      <c r="AX29" s="53"/>
      <c r="AY29" s="53"/>
      <c r="AZ29" s="53"/>
      <c r="BE29" s="54"/>
    </row>
    <row r="30" s="3" customFormat="1" ht="14.4" customHeight="1">
      <c r="A30" s="3"/>
      <c r="B30" s="46"/>
      <c r="C30" s="47"/>
      <c r="D30" s="47"/>
      <c r="E30" s="47"/>
      <c r="F30" s="48" t="s">
        <v>41</v>
      </c>
      <c r="G30" s="47"/>
      <c r="H30" s="47"/>
      <c r="I30" s="47"/>
      <c r="J30" s="47"/>
      <c r="K30" s="47"/>
      <c r="L30" s="49">
        <v>0.23000000000000001</v>
      </c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1">
        <f>ROUND(BA94, 2)</f>
        <v>0</v>
      </c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1">
        <f>ROUND(AW94, 2)</f>
        <v>0</v>
      </c>
      <c r="AL30" s="50"/>
      <c r="AM30" s="50"/>
      <c r="AN30" s="50"/>
      <c r="AO30" s="50"/>
      <c r="AP30" s="50"/>
      <c r="AQ30" s="50"/>
      <c r="AR30" s="52"/>
      <c r="AS30" s="53"/>
      <c r="AT30" s="53"/>
      <c r="AU30" s="53"/>
      <c r="AV30" s="53"/>
      <c r="AW30" s="53"/>
      <c r="AX30" s="53"/>
      <c r="AY30" s="53"/>
      <c r="AZ30" s="53"/>
      <c r="BE30" s="54"/>
    </row>
    <row r="31" hidden="1" s="3" customFormat="1" ht="14.4" customHeight="1">
      <c r="A31" s="3"/>
      <c r="B31" s="46"/>
      <c r="C31" s="47"/>
      <c r="D31" s="47"/>
      <c r="E31" s="47"/>
      <c r="F31" s="32" t="s">
        <v>42</v>
      </c>
      <c r="G31" s="47"/>
      <c r="H31" s="47"/>
      <c r="I31" s="47"/>
      <c r="J31" s="47"/>
      <c r="K31" s="47"/>
      <c r="L31" s="55">
        <v>0.23000000000000001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56">
        <f>ROUND(BB94, 2)</f>
        <v>0</v>
      </c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56">
        <v>0</v>
      </c>
      <c r="AL31" s="47"/>
      <c r="AM31" s="47"/>
      <c r="AN31" s="47"/>
      <c r="AO31" s="47"/>
      <c r="AP31" s="47"/>
      <c r="AQ31" s="47"/>
      <c r="AR31" s="57"/>
      <c r="BE31" s="54"/>
    </row>
    <row r="32" hidden="1" s="3" customFormat="1" ht="14.4" customHeight="1">
      <c r="A32" s="3"/>
      <c r="B32" s="46"/>
      <c r="C32" s="47"/>
      <c r="D32" s="47"/>
      <c r="E32" s="47"/>
      <c r="F32" s="32" t="s">
        <v>43</v>
      </c>
      <c r="G32" s="47"/>
      <c r="H32" s="47"/>
      <c r="I32" s="47"/>
      <c r="J32" s="47"/>
      <c r="K32" s="47"/>
      <c r="L32" s="55">
        <v>0.23000000000000001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56">
        <f>ROUND(BC94, 2)</f>
        <v>0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56">
        <v>0</v>
      </c>
      <c r="AL32" s="47"/>
      <c r="AM32" s="47"/>
      <c r="AN32" s="47"/>
      <c r="AO32" s="47"/>
      <c r="AP32" s="47"/>
      <c r="AQ32" s="47"/>
      <c r="AR32" s="57"/>
      <c r="BE32" s="54"/>
    </row>
    <row r="33" hidden="1" s="3" customFormat="1" ht="14.4" customHeight="1">
      <c r="A33" s="3"/>
      <c r="B33" s="46"/>
      <c r="C33" s="47"/>
      <c r="D33" s="47"/>
      <c r="E33" s="47"/>
      <c r="F33" s="48" t="s">
        <v>44</v>
      </c>
      <c r="G33" s="47"/>
      <c r="H33" s="47"/>
      <c r="I33" s="47"/>
      <c r="J33" s="47"/>
      <c r="K33" s="47"/>
      <c r="L33" s="49">
        <v>0</v>
      </c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1">
        <f>ROUND(BD94, 2)</f>
        <v>0</v>
      </c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1">
        <v>0</v>
      </c>
      <c r="AL33" s="50"/>
      <c r="AM33" s="50"/>
      <c r="AN33" s="50"/>
      <c r="AO33" s="50"/>
      <c r="AP33" s="50"/>
      <c r="AQ33" s="50"/>
      <c r="AR33" s="52"/>
      <c r="AS33" s="53"/>
      <c r="AT33" s="53"/>
      <c r="AU33" s="53"/>
      <c r="AV33" s="53"/>
      <c r="AW33" s="53"/>
      <c r="AX33" s="53"/>
      <c r="AY33" s="53"/>
      <c r="AZ33" s="53"/>
      <c r="BE33" s="54"/>
    </row>
    <row r="34" s="2" customFormat="1" ht="6.96" customHeight="1">
      <c r="A34" s="38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4"/>
      <c r="BE34" s="31"/>
    </row>
    <row r="35" s="2" customFormat="1" ht="25.92" customHeight="1">
      <c r="A35" s="38"/>
      <c r="B35" s="39"/>
      <c r="C35" s="58"/>
      <c r="D35" s="59" t="s">
        <v>45</v>
      </c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1" t="s">
        <v>46</v>
      </c>
      <c r="U35" s="60"/>
      <c r="V35" s="60"/>
      <c r="W35" s="60"/>
      <c r="X35" s="62" t="s">
        <v>47</v>
      </c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3">
        <f>SUM(AK26:AK33)</f>
        <v>0</v>
      </c>
      <c r="AL35" s="60"/>
      <c r="AM35" s="60"/>
      <c r="AN35" s="60"/>
      <c r="AO35" s="64"/>
      <c r="AP35" s="58"/>
      <c r="AQ35" s="58"/>
      <c r="AR35" s="44"/>
      <c r="BE35" s="38"/>
    </row>
    <row r="36" s="2" customFormat="1" ht="6.96" customHeigh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4"/>
      <c r="BE36" s="38"/>
    </row>
    <row r="37" s="2" customFormat="1" ht="14.4" customHeight="1">
      <c r="A37" s="38"/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4"/>
      <c r="BE37" s="38"/>
    </row>
    <row r="38" s="1" customFormat="1" ht="14.4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="1" customFormat="1" ht="14.4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="1" customFormat="1" ht="14.4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="1" customFormat="1" ht="14.4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="1" customFormat="1" ht="14.4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="1" customFormat="1" ht="14.4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="1" customFormat="1" ht="14.4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="1" customFormat="1" ht="14.4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="1" customFormat="1" ht="14.4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="1" customFormat="1" ht="14.4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="1" customFormat="1" ht="14.4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="2" customFormat="1" ht="14.4" customHeight="1">
      <c r="B49" s="65"/>
      <c r="C49" s="66"/>
      <c r="D49" s="67" t="s">
        <v>48</v>
      </c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7" t="s">
        <v>49</v>
      </c>
      <c r="AI49" s="68"/>
      <c r="AJ49" s="68"/>
      <c r="AK49" s="68"/>
      <c r="AL49" s="68"/>
      <c r="AM49" s="68"/>
      <c r="AN49" s="68"/>
      <c r="AO49" s="68"/>
      <c r="AP49" s="66"/>
      <c r="AQ49" s="66"/>
      <c r="AR49" s="69"/>
    </row>
    <row r="50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="2" customFormat="1">
      <c r="A60" s="38"/>
      <c r="B60" s="39"/>
      <c r="C60" s="40"/>
      <c r="D60" s="70" t="s">
        <v>50</v>
      </c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70" t="s">
        <v>51</v>
      </c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70" t="s">
        <v>50</v>
      </c>
      <c r="AI60" s="42"/>
      <c r="AJ60" s="42"/>
      <c r="AK60" s="42"/>
      <c r="AL60" s="42"/>
      <c r="AM60" s="70" t="s">
        <v>51</v>
      </c>
      <c r="AN60" s="42"/>
      <c r="AO60" s="42"/>
      <c r="AP60" s="40"/>
      <c r="AQ60" s="40"/>
      <c r="AR60" s="44"/>
      <c r="BE60" s="38"/>
    </row>
    <row r="61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="2" customFormat="1">
      <c r="A64" s="38"/>
      <c r="B64" s="39"/>
      <c r="C64" s="40"/>
      <c r="D64" s="67" t="s">
        <v>52</v>
      </c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  <c r="AC64" s="71"/>
      <c r="AD64" s="71"/>
      <c r="AE64" s="71"/>
      <c r="AF64" s="71"/>
      <c r="AG64" s="71"/>
      <c r="AH64" s="67" t="s">
        <v>53</v>
      </c>
      <c r="AI64" s="71"/>
      <c r="AJ64" s="71"/>
      <c r="AK64" s="71"/>
      <c r="AL64" s="71"/>
      <c r="AM64" s="71"/>
      <c r="AN64" s="71"/>
      <c r="AO64" s="71"/>
      <c r="AP64" s="40"/>
      <c r="AQ64" s="40"/>
      <c r="AR64" s="44"/>
      <c r="BE64" s="38"/>
    </row>
    <row r="6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="2" customFormat="1">
      <c r="A75" s="38"/>
      <c r="B75" s="39"/>
      <c r="C75" s="40"/>
      <c r="D75" s="70" t="s">
        <v>50</v>
      </c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70" t="s">
        <v>51</v>
      </c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70" t="s">
        <v>50</v>
      </c>
      <c r="AI75" s="42"/>
      <c r="AJ75" s="42"/>
      <c r="AK75" s="42"/>
      <c r="AL75" s="42"/>
      <c r="AM75" s="70" t="s">
        <v>51</v>
      </c>
      <c r="AN75" s="42"/>
      <c r="AO75" s="42"/>
      <c r="AP75" s="40"/>
      <c r="AQ75" s="40"/>
      <c r="AR75" s="44"/>
      <c r="BE75" s="38"/>
    </row>
    <row r="76" s="2" customFormat="1">
      <c r="A76" s="38"/>
      <c r="B76" s="39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4"/>
      <c r="BE76" s="38"/>
    </row>
    <row r="77" s="2" customFormat="1" ht="6.96" customHeight="1">
      <c r="A77" s="38"/>
      <c r="B77" s="72"/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73"/>
      <c r="Y77" s="73"/>
      <c r="Z77" s="73"/>
      <c r="AA77" s="73"/>
      <c r="AB77" s="73"/>
      <c r="AC77" s="73"/>
      <c r="AD77" s="73"/>
      <c r="AE77" s="73"/>
      <c r="AF77" s="73"/>
      <c r="AG77" s="73"/>
      <c r="AH77" s="73"/>
      <c r="AI77" s="73"/>
      <c r="AJ77" s="73"/>
      <c r="AK77" s="73"/>
      <c r="AL77" s="73"/>
      <c r="AM77" s="73"/>
      <c r="AN77" s="73"/>
      <c r="AO77" s="73"/>
      <c r="AP77" s="73"/>
      <c r="AQ77" s="73"/>
      <c r="AR77" s="44"/>
      <c r="BE77" s="38"/>
    </row>
    <row r="81" s="2" customFormat="1" ht="6.96" customHeight="1">
      <c r="A81" s="38"/>
      <c r="B81" s="74"/>
      <c r="C81" s="75"/>
      <c r="D81" s="75"/>
      <c r="E81" s="75"/>
      <c r="F81" s="75"/>
      <c r="G81" s="75"/>
      <c r="H81" s="75"/>
      <c r="I81" s="75"/>
      <c r="J81" s="75"/>
      <c r="K81" s="75"/>
      <c r="L81" s="75"/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5"/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5"/>
      <c r="AK81" s="75"/>
      <c r="AL81" s="75"/>
      <c r="AM81" s="75"/>
      <c r="AN81" s="75"/>
      <c r="AO81" s="75"/>
      <c r="AP81" s="75"/>
      <c r="AQ81" s="75"/>
      <c r="AR81" s="44"/>
      <c r="BE81" s="38"/>
    </row>
    <row r="82" s="2" customFormat="1" ht="24.96" customHeight="1">
      <c r="A82" s="38"/>
      <c r="B82" s="39"/>
      <c r="C82" s="23" t="s">
        <v>54</v>
      </c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4"/>
      <c r="B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4"/>
      <c r="BE83" s="38"/>
    </row>
    <row r="84" s="4" customFormat="1" ht="12" customHeight="1">
      <c r="A84" s="4"/>
      <c r="B84" s="76"/>
      <c r="C84" s="32" t="s">
        <v>12</v>
      </c>
      <c r="D84" s="77"/>
      <c r="E84" s="77"/>
      <c r="F84" s="77"/>
      <c r="G84" s="77"/>
      <c r="H84" s="77"/>
      <c r="I84" s="77"/>
      <c r="J84" s="77"/>
      <c r="K84" s="77"/>
      <c r="L84" s="77" t="str">
        <f>K5</f>
        <v>2025-005</v>
      </c>
      <c r="M84" s="77"/>
      <c r="N84" s="77"/>
      <c r="O84" s="77"/>
      <c r="P84" s="77"/>
      <c r="Q84" s="77"/>
      <c r="R84" s="77"/>
      <c r="S84" s="77"/>
      <c r="T84" s="77"/>
      <c r="U84" s="77"/>
      <c r="V84" s="77"/>
      <c r="W84" s="77"/>
      <c r="X84" s="77"/>
      <c r="Y84" s="77"/>
      <c r="Z84" s="77"/>
      <c r="AA84" s="77"/>
      <c r="AB84" s="77"/>
      <c r="AC84" s="77"/>
      <c r="AD84" s="77"/>
      <c r="AE84" s="77"/>
      <c r="AF84" s="77"/>
      <c r="AG84" s="77"/>
      <c r="AH84" s="77"/>
      <c r="AI84" s="77"/>
      <c r="AJ84" s="77"/>
      <c r="AK84" s="77"/>
      <c r="AL84" s="77"/>
      <c r="AM84" s="77"/>
      <c r="AN84" s="77"/>
      <c r="AO84" s="77"/>
      <c r="AP84" s="77"/>
      <c r="AQ84" s="77"/>
      <c r="AR84" s="78"/>
      <c r="BE84" s="4"/>
    </row>
    <row r="85" s="5" customFormat="1" ht="36.96" customHeight="1">
      <c r="A85" s="5"/>
      <c r="B85" s="79"/>
      <c r="C85" s="80" t="s">
        <v>15</v>
      </c>
      <c r="D85" s="81"/>
      <c r="E85" s="81"/>
      <c r="F85" s="81"/>
      <c r="G85" s="81"/>
      <c r="H85" s="81"/>
      <c r="I85" s="81"/>
      <c r="J85" s="81"/>
      <c r="K85" s="81"/>
      <c r="L85" s="82" t="str">
        <f>K6</f>
        <v>Rekonštrukcia ciest v meste Košice 2025</v>
      </c>
      <c r="M85" s="81"/>
      <c r="N85" s="81"/>
      <c r="O85" s="81"/>
      <c r="P85" s="81"/>
      <c r="Q85" s="81"/>
      <c r="R85" s="81"/>
      <c r="S85" s="81"/>
      <c r="T85" s="81"/>
      <c r="U85" s="81"/>
      <c r="V85" s="81"/>
      <c r="W85" s="81"/>
      <c r="X85" s="81"/>
      <c r="Y85" s="81"/>
      <c r="Z85" s="81"/>
      <c r="AA85" s="81"/>
      <c r="AB85" s="81"/>
      <c r="AC85" s="81"/>
      <c r="AD85" s="81"/>
      <c r="AE85" s="81"/>
      <c r="AF85" s="81"/>
      <c r="AG85" s="81"/>
      <c r="AH85" s="81"/>
      <c r="AI85" s="81"/>
      <c r="AJ85" s="81"/>
      <c r="AK85" s="81"/>
      <c r="AL85" s="81"/>
      <c r="AM85" s="81"/>
      <c r="AN85" s="81"/>
      <c r="AO85" s="81"/>
      <c r="AP85" s="81"/>
      <c r="AQ85" s="81"/>
      <c r="AR85" s="83"/>
      <c r="BE85" s="5"/>
    </row>
    <row r="86" s="2" customFormat="1" ht="6.96" customHeight="1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4"/>
      <c r="BE86" s="38"/>
    </row>
    <row r="87" s="2" customFormat="1" ht="12" customHeight="1">
      <c r="A87" s="38"/>
      <c r="B87" s="39"/>
      <c r="C87" s="32" t="s">
        <v>19</v>
      </c>
      <c r="D87" s="40"/>
      <c r="E87" s="40"/>
      <c r="F87" s="40"/>
      <c r="G87" s="40"/>
      <c r="H87" s="40"/>
      <c r="I87" s="40"/>
      <c r="J87" s="40"/>
      <c r="K87" s="40"/>
      <c r="L87" s="84" t="str">
        <f>IF(K8="","",K8)</f>
        <v>Košice</v>
      </c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32" t="s">
        <v>21</v>
      </c>
      <c r="AJ87" s="40"/>
      <c r="AK87" s="40"/>
      <c r="AL87" s="40"/>
      <c r="AM87" s="85" t="str">
        <f>IF(AN8= "","",AN8)</f>
        <v>26. 4. 2025</v>
      </c>
      <c r="AN87" s="85"/>
      <c r="AO87" s="40"/>
      <c r="AP87" s="40"/>
      <c r="AQ87" s="40"/>
      <c r="AR87" s="44"/>
      <c r="B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4"/>
      <c r="BE88" s="38"/>
    </row>
    <row r="89" s="2" customFormat="1" ht="15.15" customHeight="1">
      <c r="A89" s="38"/>
      <c r="B89" s="39"/>
      <c r="C89" s="32" t="s">
        <v>23</v>
      </c>
      <c r="D89" s="40"/>
      <c r="E89" s="40"/>
      <c r="F89" s="40"/>
      <c r="G89" s="40"/>
      <c r="H89" s="40"/>
      <c r="I89" s="40"/>
      <c r="J89" s="40"/>
      <c r="K89" s="40"/>
      <c r="L89" s="77" t="str">
        <f>IF(E11= "","",E11)</f>
        <v>mesto Košice</v>
      </c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32" t="s">
        <v>29</v>
      </c>
      <c r="AJ89" s="40"/>
      <c r="AK89" s="40"/>
      <c r="AL89" s="40"/>
      <c r="AM89" s="86" t="str">
        <f>IF(E17="","",E17)</f>
        <v>MP Construct s.r.o.</v>
      </c>
      <c r="AN89" s="77"/>
      <c r="AO89" s="77"/>
      <c r="AP89" s="77"/>
      <c r="AQ89" s="40"/>
      <c r="AR89" s="44"/>
      <c r="AS89" s="87" t="s">
        <v>55</v>
      </c>
      <c r="AT89" s="88"/>
      <c r="AU89" s="89"/>
      <c r="AV89" s="89"/>
      <c r="AW89" s="89"/>
      <c r="AX89" s="89"/>
      <c r="AY89" s="89"/>
      <c r="AZ89" s="89"/>
      <c r="BA89" s="89"/>
      <c r="BB89" s="89"/>
      <c r="BC89" s="89"/>
      <c r="BD89" s="90"/>
      <c r="BE89" s="38"/>
    </row>
    <row r="90" s="2" customFormat="1" ht="15.15" customHeight="1">
      <c r="A90" s="38"/>
      <c r="B90" s="39"/>
      <c r="C90" s="32" t="s">
        <v>27</v>
      </c>
      <c r="D90" s="40"/>
      <c r="E90" s="40"/>
      <c r="F90" s="40"/>
      <c r="G90" s="40"/>
      <c r="H90" s="40"/>
      <c r="I90" s="40"/>
      <c r="J90" s="40"/>
      <c r="K90" s="40"/>
      <c r="L90" s="77" t="str">
        <f>IF(E14= "Vyplň údaj","",E14)</f>
        <v/>
      </c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32" t="s">
        <v>32</v>
      </c>
      <c r="AJ90" s="40"/>
      <c r="AK90" s="40"/>
      <c r="AL90" s="40"/>
      <c r="AM90" s="86" t="str">
        <f>IF(E20="","",E20)</f>
        <v xml:space="preserve"> </v>
      </c>
      <c r="AN90" s="77"/>
      <c r="AO90" s="77"/>
      <c r="AP90" s="77"/>
      <c r="AQ90" s="40"/>
      <c r="AR90" s="44"/>
      <c r="AS90" s="91"/>
      <c r="AT90" s="92"/>
      <c r="AU90" s="93"/>
      <c r="AV90" s="93"/>
      <c r="AW90" s="93"/>
      <c r="AX90" s="93"/>
      <c r="AY90" s="93"/>
      <c r="AZ90" s="93"/>
      <c r="BA90" s="93"/>
      <c r="BB90" s="93"/>
      <c r="BC90" s="93"/>
      <c r="BD90" s="94"/>
      <c r="BE90" s="38"/>
    </row>
    <row r="91" s="2" customFormat="1" ht="10.8" customHeight="1">
      <c r="A91" s="38"/>
      <c r="B91" s="39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4"/>
      <c r="AS91" s="95"/>
      <c r="AT91" s="96"/>
      <c r="AU91" s="97"/>
      <c r="AV91" s="97"/>
      <c r="AW91" s="97"/>
      <c r="AX91" s="97"/>
      <c r="AY91" s="97"/>
      <c r="AZ91" s="97"/>
      <c r="BA91" s="97"/>
      <c r="BB91" s="97"/>
      <c r="BC91" s="97"/>
      <c r="BD91" s="98"/>
      <c r="BE91" s="38"/>
    </row>
    <row r="92" s="2" customFormat="1" ht="29.28" customHeight="1">
      <c r="A92" s="38"/>
      <c r="B92" s="39"/>
      <c r="C92" s="99" t="s">
        <v>56</v>
      </c>
      <c r="D92" s="100"/>
      <c r="E92" s="100"/>
      <c r="F92" s="100"/>
      <c r="G92" s="100"/>
      <c r="H92" s="101"/>
      <c r="I92" s="102" t="s">
        <v>57</v>
      </c>
      <c r="J92" s="100"/>
      <c r="K92" s="100"/>
      <c r="L92" s="100"/>
      <c r="M92" s="100"/>
      <c r="N92" s="100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  <c r="AD92" s="100"/>
      <c r="AE92" s="100"/>
      <c r="AF92" s="100"/>
      <c r="AG92" s="103" t="s">
        <v>58</v>
      </c>
      <c r="AH92" s="100"/>
      <c r="AI92" s="100"/>
      <c r="AJ92" s="100"/>
      <c r="AK92" s="100"/>
      <c r="AL92" s="100"/>
      <c r="AM92" s="100"/>
      <c r="AN92" s="102" t="s">
        <v>59</v>
      </c>
      <c r="AO92" s="100"/>
      <c r="AP92" s="104"/>
      <c r="AQ92" s="105" t="s">
        <v>60</v>
      </c>
      <c r="AR92" s="44"/>
      <c r="AS92" s="106" t="s">
        <v>61</v>
      </c>
      <c r="AT92" s="107" t="s">
        <v>62</v>
      </c>
      <c r="AU92" s="107" t="s">
        <v>63</v>
      </c>
      <c r="AV92" s="107" t="s">
        <v>64</v>
      </c>
      <c r="AW92" s="107" t="s">
        <v>65</v>
      </c>
      <c r="AX92" s="107" t="s">
        <v>66</v>
      </c>
      <c r="AY92" s="107" t="s">
        <v>67</v>
      </c>
      <c r="AZ92" s="107" t="s">
        <v>68</v>
      </c>
      <c r="BA92" s="107" t="s">
        <v>69</v>
      </c>
      <c r="BB92" s="107" t="s">
        <v>70</v>
      </c>
      <c r="BC92" s="107" t="s">
        <v>71</v>
      </c>
      <c r="BD92" s="108" t="s">
        <v>72</v>
      </c>
      <c r="BE92" s="38"/>
    </row>
    <row r="93" s="2" customFormat="1" ht="10.8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4"/>
      <c r="AS93" s="109"/>
      <c r="AT93" s="110"/>
      <c r="AU93" s="110"/>
      <c r="AV93" s="110"/>
      <c r="AW93" s="110"/>
      <c r="AX93" s="110"/>
      <c r="AY93" s="110"/>
      <c r="AZ93" s="110"/>
      <c r="BA93" s="110"/>
      <c r="BB93" s="110"/>
      <c r="BC93" s="110"/>
      <c r="BD93" s="111"/>
      <c r="BE93" s="38"/>
    </row>
    <row r="94" s="6" customFormat="1" ht="32.4" customHeight="1">
      <c r="A94" s="6"/>
      <c r="B94" s="112"/>
      <c r="C94" s="113" t="s">
        <v>73</v>
      </c>
      <c r="D94" s="114"/>
      <c r="E94" s="114"/>
      <c r="F94" s="114"/>
      <c r="G94" s="114"/>
      <c r="H94" s="114"/>
      <c r="I94" s="114"/>
      <c r="J94" s="114"/>
      <c r="K94" s="114"/>
      <c r="L94" s="114"/>
      <c r="M94" s="114"/>
      <c r="N94" s="114"/>
      <c r="O94" s="114"/>
      <c r="P94" s="114"/>
      <c r="Q94" s="114"/>
      <c r="R94" s="114"/>
      <c r="S94" s="114"/>
      <c r="T94" s="114"/>
      <c r="U94" s="114"/>
      <c r="V94" s="114"/>
      <c r="W94" s="114"/>
      <c r="X94" s="114"/>
      <c r="Y94" s="114"/>
      <c r="Z94" s="114"/>
      <c r="AA94" s="114"/>
      <c r="AB94" s="114"/>
      <c r="AC94" s="114"/>
      <c r="AD94" s="114"/>
      <c r="AE94" s="114"/>
      <c r="AF94" s="114"/>
      <c r="AG94" s="115">
        <f>ROUND(AG95,2)</f>
        <v>0</v>
      </c>
      <c r="AH94" s="115"/>
      <c r="AI94" s="115"/>
      <c r="AJ94" s="115"/>
      <c r="AK94" s="115"/>
      <c r="AL94" s="115"/>
      <c r="AM94" s="115"/>
      <c r="AN94" s="116">
        <f>SUM(AG94,AT94)</f>
        <v>0</v>
      </c>
      <c r="AO94" s="116"/>
      <c r="AP94" s="116"/>
      <c r="AQ94" s="117" t="s">
        <v>1</v>
      </c>
      <c r="AR94" s="118"/>
      <c r="AS94" s="119">
        <f>ROUND(AS95,2)</f>
        <v>0</v>
      </c>
      <c r="AT94" s="120">
        <f>ROUND(SUM(AV94:AW94),2)</f>
        <v>0</v>
      </c>
      <c r="AU94" s="121">
        <f>ROUND(AU95,5)</f>
        <v>0</v>
      </c>
      <c r="AV94" s="120">
        <f>ROUND(AZ94*L29,2)</f>
        <v>0</v>
      </c>
      <c r="AW94" s="120">
        <f>ROUND(BA94*L30,2)</f>
        <v>0</v>
      </c>
      <c r="AX94" s="120">
        <f>ROUND(BB94*L29,2)</f>
        <v>0</v>
      </c>
      <c r="AY94" s="120">
        <f>ROUND(BC94*L30,2)</f>
        <v>0</v>
      </c>
      <c r="AZ94" s="120">
        <f>ROUND(AZ95,2)</f>
        <v>0</v>
      </c>
      <c r="BA94" s="120">
        <f>ROUND(BA95,2)</f>
        <v>0</v>
      </c>
      <c r="BB94" s="120">
        <f>ROUND(BB95,2)</f>
        <v>0</v>
      </c>
      <c r="BC94" s="120">
        <f>ROUND(BC95,2)</f>
        <v>0</v>
      </c>
      <c r="BD94" s="122">
        <f>ROUND(BD95,2)</f>
        <v>0</v>
      </c>
      <c r="BE94" s="6"/>
      <c r="BS94" s="123" t="s">
        <v>74</v>
      </c>
      <c r="BT94" s="123" t="s">
        <v>75</v>
      </c>
      <c r="BU94" s="124" t="s">
        <v>76</v>
      </c>
      <c r="BV94" s="123" t="s">
        <v>77</v>
      </c>
      <c r="BW94" s="123" t="s">
        <v>5</v>
      </c>
      <c r="BX94" s="123" t="s">
        <v>78</v>
      </c>
      <c r="CL94" s="123" t="s">
        <v>1</v>
      </c>
    </row>
    <row r="95" s="7" customFormat="1" ht="24.75" customHeight="1">
      <c r="A95" s="125" t="s">
        <v>79</v>
      </c>
      <c r="B95" s="126"/>
      <c r="C95" s="127"/>
      <c r="D95" s="128" t="s">
        <v>80</v>
      </c>
      <c r="E95" s="128"/>
      <c r="F95" s="128"/>
      <c r="G95" s="128"/>
      <c r="H95" s="128"/>
      <c r="I95" s="129"/>
      <c r="J95" s="128" t="s">
        <v>81</v>
      </c>
      <c r="K95" s="128"/>
      <c r="L95" s="128"/>
      <c r="M95" s="128"/>
      <c r="N95" s="128"/>
      <c r="O95" s="128"/>
      <c r="P95" s="128"/>
      <c r="Q95" s="128"/>
      <c r="R95" s="128"/>
      <c r="S95" s="128"/>
      <c r="T95" s="128"/>
      <c r="U95" s="128"/>
      <c r="V95" s="128"/>
      <c r="W95" s="128"/>
      <c r="X95" s="128"/>
      <c r="Y95" s="128"/>
      <c r="Z95" s="128"/>
      <c r="AA95" s="128"/>
      <c r="AB95" s="128"/>
      <c r="AC95" s="128"/>
      <c r="AD95" s="128"/>
      <c r="AE95" s="128"/>
      <c r="AF95" s="128"/>
      <c r="AG95" s="130">
        <f>'105-00 - Rekonštrukcia mi...'!J30</f>
        <v>0</v>
      </c>
      <c r="AH95" s="129"/>
      <c r="AI95" s="129"/>
      <c r="AJ95" s="129"/>
      <c r="AK95" s="129"/>
      <c r="AL95" s="129"/>
      <c r="AM95" s="129"/>
      <c r="AN95" s="130">
        <f>SUM(AG95,AT95)</f>
        <v>0</v>
      </c>
      <c r="AO95" s="129"/>
      <c r="AP95" s="129"/>
      <c r="AQ95" s="131" t="s">
        <v>82</v>
      </c>
      <c r="AR95" s="132"/>
      <c r="AS95" s="133">
        <v>0</v>
      </c>
      <c r="AT95" s="134">
        <f>ROUND(SUM(AV95:AW95),2)</f>
        <v>0</v>
      </c>
      <c r="AU95" s="135">
        <f>'105-00 - Rekonštrukcia mi...'!P127</f>
        <v>0</v>
      </c>
      <c r="AV95" s="134">
        <f>'105-00 - Rekonštrukcia mi...'!J33</f>
        <v>0</v>
      </c>
      <c r="AW95" s="134">
        <f>'105-00 - Rekonštrukcia mi...'!J34</f>
        <v>0</v>
      </c>
      <c r="AX95" s="134">
        <f>'105-00 - Rekonštrukcia mi...'!J35</f>
        <v>0</v>
      </c>
      <c r="AY95" s="134">
        <f>'105-00 - Rekonštrukcia mi...'!J36</f>
        <v>0</v>
      </c>
      <c r="AZ95" s="134">
        <f>'105-00 - Rekonštrukcia mi...'!F33</f>
        <v>0</v>
      </c>
      <c r="BA95" s="134">
        <f>'105-00 - Rekonštrukcia mi...'!F34</f>
        <v>0</v>
      </c>
      <c r="BB95" s="134">
        <f>'105-00 - Rekonštrukcia mi...'!F35</f>
        <v>0</v>
      </c>
      <c r="BC95" s="134">
        <f>'105-00 - Rekonštrukcia mi...'!F36</f>
        <v>0</v>
      </c>
      <c r="BD95" s="136">
        <f>'105-00 - Rekonštrukcia mi...'!F37</f>
        <v>0</v>
      </c>
      <c r="BE95" s="7"/>
      <c r="BT95" s="137" t="s">
        <v>83</v>
      </c>
      <c r="BV95" s="137" t="s">
        <v>77</v>
      </c>
      <c r="BW95" s="137" t="s">
        <v>84</v>
      </c>
      <c r="BX95" s="137" t="s">
        <v>5</v>
      </c>
      <c r="CL95" s="137" t="s">
        <v>1</v>
      </c>
      <c r="CM95" s="137" t="s">
        <v>75</v>
      </c>
    </row>
    <row r="96" s="2" customFormat="1" ht="30" customHeight="1">
      <c r="A96" s="38"/>
      <c r="B96" s="39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  <c r="AN96" s="40"/>
      <c r="AO96" s="40"/>
      <c r="AP96" s="40"/>
      <c r="AQ96" s="40"/>
      <c r="AR96" s="44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</row>
    <row r="97" s="2" customFormat="1" ht="6.96" customHeight="1">
      <c r="A97" s="38"/>
      <c r="B97" s="72"/>
      <c r="C97" s="73"/>
      <c r="D97" s="73"/>
      <c r="E97" s="73"/>
      <c r="F97" s="73"/>
      <c r="G97" s="73"/>
      <c r="H97" s="73"/>
      <c r="I97" s="73"/>
      <c r="J97" s="73"/>
      <c r="K97" s="73"/>
      <c r="L97" s="73"/>
      <c r="M97" s="73"/>
      <c r="N97" s="73"/>
      <c r="O97" s="73"/>
      <c r="P97" s="73"/>
      <c r="Q97" s="73"/>
      <c r="R97" s="73"/>
      <c r="S97" s="73"/>
      <c r="T97" s="73"/>
      <c r="U97" s="73"/>
      <c r="V97" s="73"/>
      <c r="W97" s="73"/>
      <c r="X97" s="73"/>
      <c r="Y97" s="73"/>
      <c r="Z97" s="73"/>
      <c r="AA97" s="73"/>
      <c r="AB97" s="73"/>
      <c r="AC97" s="73"/>
      <c r="AD97" s="73"/>
      <c r="AE97" s="73"/>
      <c r="AF97" s="73"/>
      <c r="AG97" s="73"/>
      <c r="AH97" s="73"/>
      <c r="AI97" s="73"/>
      <c r="AJ97" s="73"/>
      <c r="AK97" s="73"/>
      <c r="AL97" s="73"/>
      <c r="AM97" s="73"/>
      <c r="AN97" s="73"/>
      <c r="AO97" s="73"/>
      <c r="AP97" s="73"/>
      <c r="AQ97" s="73"/>
      <c r="AR97" s="44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</row>
  </sheetData>
  <sheetProtection sheet="1" formatColumns="0" formatRows="0" objects="1" scenarios="1" spinCount="100000" saltValue="MBVePOgYWvze4YIZEmw686X3QQ9nRjvMeOGaNsG6zs/ty30X/J9lyTpubB+Dpq3cVwnze5fm9r60nQfZtmOMpQ==" hashValue="+OkHyyvBuCz9fZwW4yXEv4Ynra6jtWrhqgk5VyF1e08hy3UT3Su2i1DkBMkL0aE4iA65Opj/NSXOBTdoghcMOA==" algorithmName="SHA-512" password="CC35"/>
  <mergeCells count="42"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J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105-00 - Rekonštrukcia mi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84</v>
      </c>
    </row>
    <row r="3" s="1" customFormat="1" ht="6.96" customHeight="1">
      <c r="B3" s="138"/>
      <c r="C3" s="139"/>
      <c r="D3" s="139"/>
      <c r="E3" s="139"/>
      <c r="F3" s="139"/>
      <c r="G3" s="139"/>
      <c r="H3" s="139"/>
      <c r="I3" s="139"/>
      <c r="J3" s="139"/>
      <c r="K3" s="139"/>
      <c r="L3" s="20"/>
      <c r="AT3" s="17" t="s">
        <v>75</v>
      </c>
    </row>
    <row r="4" s="1" customFormat="1" ht="24.96" customHeight="1">
      <c r="B4" s="20"/>
      <c r="D4" s="140" t="s">
        <v>85</v>
      </c>
      <c r="L4" s="20"/>
      <c r="M4" s="141" t="s">
        <v>9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2" t="s">
        <v>15</v>
      </c>
      <c r="L6" s="20"/>
    </row>
    <row r="7" s="1" customFormat="1" ht="16.5" customHeight="1">
      <c r="B7" s="20"/>
      <c r="E7" s="143" t="str">
        <f>'Rekapitulácia stavby'!K6</f>
        <v>Rekonštrukcia ciest v meste Košice 2025</v>
      </c>
      <c r="F7" s="142"/>
      <c r="G7" s="142"/>
      <c r="H7" s="142"/>
      <c r="L7" s="20"/>
    </row>
    <row r="8" s="2" customFormat="1" ht="12" customHeight="1">
      <c r="A8" s="38"/>
      <c r="B8" s="44"/>
      <c r="C8" s="38"/>
      <c r="D8" s="142" t="s">
        <v>86</v>
      </c>
      <c r="E8" s="38"/>
      <c r="F8" s="38"/>
      <c r="G8" s="38"/>
      <c r="H8" s="38"/>
      <c r="I8" s="38"/>
      <c r="J8" s="38"/>
      <c r="K8" s="38"/>
      <c r="L8" s="69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4" t="s">
        <v>87</v>
      </c>
      <c r="F9" s="38"/>
      <c r="G9" s="38"/>
      <c r="H9" s="38"/>
      <c r="I9" s="38"/>
      <c r="J9" s="38"/>
      <c r="K9" s="38"/>
      <c r="L9" s="69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9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2" t="s">
        <v>17</v>
      </c>
      <c r="E11" s="38"/>
      <c r="F11" s="145" t="s">
        <v>1</v>
      </c>
      <c r="G11" s="38"/>
      <c r="H11" s="38"/>
      <c r="I11" s="142" t="s">
        <v>18</v>
      </c>
      <c r="J11" s="145" t="s">
        <v>1</v>
      </c>
      <c r="K11" s="38"/>
      <c r="L11" s="69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2" t="s">
        <v>19</v>
      </c>
      <c r="E12" s="38"/>
      <c r="F12" s="145" t="s">
        <v>20</v>
      </c>
      <c r="G12" s="38"/>
      <c r="H12" s="38"/>
      <c r="I12" s="142" t="s">
        <v>21</v>
      </c>
      <c r="J12" s="146" t="str">
        <f>'Rekapitulácia stavby'!AN8</f>
        <v>26. 4. 2025</v>
      </c>
      <c r="K12" s="38"/>
      <c r="L12" s="69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9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2" t="s">
        <v>23</v>
      </c>
      <c r="E14" s="38"/>
      <c r="F14" s="38"/>
      <c r="G14" s="38"/>
      <c r="H14" s="38"/>
      <c r="I14" s="142" t="s">
        <v>24</v>
      </c>
      <c r="J14" s="145" t="s">
        <v>1</v>
      </c>
      <c r="K14" s="38"/>
      <c r="L14" s="69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5" t="s">
        <v>25</v>
      </c>
      <c r="F15" s="38"/>
      <c r="G15" s="38"/>
      <c r="H15" s="38"/>
      <c r="I15" s="142" t="s">
        <v>26</v>
      </c>
      <c r="J15" s="145" t="s">
        <v>1</v>
      </c>
      <c r="K15" s="38"/>
      <c r="L15" s="69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9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2" t="s">
        <v>27</v>
      </c>
      <c r="E17" s="38"/>
      <c r="F17" s="38"/>
      <c r="G17" s="38"/>
      <c r="H17" s="38"/>
      <c r="I17" s="142" t="s">
        <v>24</v>
      </c>
      <c r="J17" s="33" t="str">
        <f>'Rekapitulácia stavby'!AN13</f>
        <v>Vyplň údaj</v>
      </c>
      <c r="K17" s="38"/>
      <c r="L17" s="69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'Rekapitulácia stavby'!E14</f>
        <v>Vyplň údaj</v>
      </c>
      <c r="F18" s="145"/>
      <c r="G18" s="145"/>
      <c r="H18" s="145"/>
      <c r="I18" s="142" t="s">
        <v>26</v>
      </c>
      <c r="J18" s="33" t="str">
        <f>'Rekapitulácia stavby'!AN14</f>
        <v>Vyplň údaj</v>
      </c>
      <c r="K18" s="38"/>
      <c r="L18" s="69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9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2" t="s">
        <v>29</v>
      </c>
      <c r="E20" s="38"/>
      <c r="F20" s="38"/>
      <c r="G20" s="38"/>
      <c r="H20" s="38"/>
      <c r="I20" s="142" t="s">
        <v>24</v>
      </c>
      <c r="J20" s="145" t="s">
        <v>1</v>
      </c>
      <c r="K20" s="38"/>
      <c r="L20" s="69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5" t="s">
        <v>30</v>
      </c>
      <c r="F21" s="38"/>
      <c r="G21" s="38"/>
      <c r="H21" s="38"/>
      <c r="I21" s="142" t="s">
        <v>26</v>
      </c>
      <c r="J21" s="145" t="s">
        <v>1</v>
      </c>
      <c r="K21" s="38"/>
      <c r="L21" s="69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9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2" t="s">
        <v>32</v>
      </c>
      <c r="E23" s="38"/>
      <c r="F23" s="38"/>
      <c r="G23" s="38"/>
      <c r="H23" s="38"/>
      <c r="I23" s="142" t="s">
        <v>24</v>
      </c>
      <c r="J23" s="145" t="str">
        <f>IF('Rekapitulácia stavby'!AN19="","",'Rekapitulácia stavby'!AN19)</f>
        <v/>
      </c>
      <c r="K23" s="38"/>
      <c r="L23" s="69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5" t="str">
        <f>IF('Rekapitulácia stavby'!E20="","",'Rekapitulácia stavby'!E20)</f>
        <v xml:space="preserve"> </v>
      </c>
      <c r="F24" s="38"/>
      <c r="G24" s="38"/>
      <c r="H24" s="38"/>
      <c r="I24" s="142" t="s">
        <v>26</v>
      </c>
      <c r="J24" s="145" t="str">
        <f>IF('Rekapitulácia stavby'!AN20="","",'Rekapitulácia stavby'!AN20)</f>
        <v/>
      </c>
      <c r="K24" s="38"/>
      <c r="L24" s="69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9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2" t="s">
        <v>34</v>
      </c>
      <c r="E26" s="38"/>
      <c r="F26" s="38"/>
      <c r="G26" s="38"/>
      <c r="H26" s="38"/>
      <c r="I26" s="38"/>
      <c r="J26" s="38"/>
      <c r="K26" s="38"/>
      <c r="L26" s="69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7"/>
      <c r="B27" s="148"/>
      <c r="C27" s="147"/>
      <c r="D27" s="147"/>
      <c r="E27" s="149" t="s">
        <v>1</v>
      </c>
      <c r="F27" s="149"/>
      <c r="G27" s="149"/>
      <c r="H27" s="149"/>
      <c r="I27" s="147"/>
      <c r="J27" s="147"/>
      <c r="K27" s="147"/>
      <c r="L27" s="150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9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51"/>
      <c r="E29" s="151"/>
      <c r="F29" s="151"/>
      <c r="G29" s="151"/>
      <c r="H29" s="151"/>
      <c r="I29" s="151"/>
      <c r="J29" s="151"/>
      <c r="K29" s="151"/>
      <c r="L29" s="69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2" t="s">
        <v>35</v>
      </c>
      <c r="E30" s="38"/>
      <c r="F30" s="38"/>
      <c r="G30" s="38"/>
      <c r="H30" s="38"/>
      <c r="I30" s="38"/>
      <c r="J30" s="153">
        <f>ROUND(J127, 2)</f>
        <v>0</v>
      </c>
      <c r="K30" s="38"/>
      <c r="L30" s="69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1"/>
      <c r="E31" s="151"/>
      <c r="F31" s="151"/>
      <c r="G31" s="151"/>
      <c r="H31" s="151"/>
      <c r="I31" s="151"/>
      <c r="J31" s="151"/>
      <c r="K31" s="151"/>
      <c r="L31" s="69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4" t="s">
        <v>37</v>
      </c>
      <c r="G32" s="38"/>
      <c r="H32" s="38"/>
      <c r="I32" s="154" t="s">
        <v>36</v>
      </c>
      <c r="J32" s="154" t="s">
        <v>38</v>
      </c>
      <c r="K32" s="38"/>
      <c r="L32" s="69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5" t="s">
        <v>39</v>
      </c>
      <c r="E33" s="156" t="s">
        <v>40</v>
      </c>
      <c r="F33" s="157">
        <f>ROUND((SUM(BE127:BE317)),  2)</f>
        <v>0</v>
      </c>
      <c r="G33" s="158"/>
      <c r="H33" s="158"/>
      <c r="I33" s="159">
        <v>0.23000000000000001</v>
      </c>
      <c r="J33" s="157">
        <f>ROUND(((SUM(BE127:BE317))*I33),  2)</f>
        <v>0</v>
      </c>
      <c r="K33" s="38"/>
      <c r="L33" s="69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56" t="s">
        <v>41</v>
      </c>
      <c r="F34" s="157">
        <f>ROUND((SUM(BF127:BF317)),  2)</f>
        <v>0</v>
      </c>
      <c r="G34" s="158"/>
      <c r="H34" s="158"/>
      <c r="I34" s="159">
        <v>0.23000000000000001</v>
      </c>
      <c r="J34" s="157">
        <f>ROUND(((SUM(BF127:BF317))*I34),  2)</f>
        <v>0</v>
      </c>
      <c r="K34" s="38"/>
      <c r="L34" s="69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2" t="s">
        <v>42</v>
      </c>
      <c r="F35" s="160">
        <f>ROUND((SUM(BG127:BG317)),  2)</f>
        <v>0</v>
      </c>
      <c r="G35" s="38"/>
      <c r="H35" s="38"/>
      <c r="I35" s="161">
        <v>0.23000000000000001</v>
      </c>
      <c r="J35" s="160">
        <f>0</f>
        <v>0</v>
      </c>
      <c r="K35" s="38"/>
      <c r="L35" s="69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2" t="s">
        <v>43</v>
      </c>
      <c r="F36" s="160">
        <f>ROUND((SUM(BH127:BH317)),  2)</f>
        <v>0</v>
      </c>
      <c r="G36" s="38"/>
      <c r="H36" s="38"/>
      <c r="I36" s="161">
        <v>0.23000000000000001</v>
      </c>
      <c r="J36" s="160">
        <f>0</f>
        <v>0</v>
      </c>
      <c r="K36" s="38"/>
      <c r="L36" s="69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56" t="s">
        <v>44</v>
      </c>
      <c r="F37" s="157">
        <f>ROUND((SUM(BI127:BI317)),  2)</f>
        <v>0</v>
      </c>
      <c r="G37" s="158"/>
      <c r="H37" s="158"/>
      <c r="I37" s="159">
        <v>0</v>
      </c>
      <c r="J37" s="157">
        <f>0</f>
        <v>0</v>
      </c>
      <c r="K37" s="38"/>
      <c r="L37" s="69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9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62"/>
      <c r="D39" s="163" t="s">
        <v>45</v>
      </c>
      <c r="E39" s="164"/>
      <c r="F39" s="164"/>
      <c r="G39" s="165" t="s">
        <v>46</v>
      </c>
      <c r="H39" s="166" t="s">
        <v>47</v>
      </c>
      <c r="I39" s="164"/>
      <c r="J39" s="167">
        <f>SUM(J30:J37)</f>
        <v>0</v>
      </c>
      <c r="K39" s="168"/>
      <c r="L39" s="69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9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9"/>
      <c r="D50" s="169" t="s">
        <v>48</v>
      </c>
      <c r="E50" s="170"/>
      <c r="F50" s="170"/>
      <c r="G50" s="169" t="s">
        <v>49</v>
      </c>
      <c r="H50" s="170"/>
      <c r="I50" s="170"/>
      <c r="J50" s="170"/>
      <c r="K50" s="170"/>
      <c r="L50" s="69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71" t="s">
        <v>50</v>
      </c>
      <c r="E61" s="172"/>
      <c r="F61" s="173" t="s">
        <v>51</v>
      </c>
      <c r="G61" s="171" t="s">
        <v>50</v>
      </c>
      <c r="H61" s="172"/>
      <c r="I61" s="172"/>
      <c r="J61" s="174" t="s">
        <v>51</v>
      </c>
      <c r="K61" s="172"/>
      <c r="L61" s="69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9" t="s">
        <v>52</v>
      </c>
      <c r="E65" s="175"/>
      <c r="F65" s="175"/>
      <c r="G65" s="169" t="s">
        <v>53</v>
      </c>
      <c r="H65" s="175"/>
      <c r="I65" s="175"/>
      <c r="J65" s="175"/>
      <c r="K65" s="175"/>
      <c r="L65" s="69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71" t="s">
        <v>50</v>
      </c>
      <c r="E76" s="172"/>
      <c r="F76" s="173" t="s">
        <v>51</v>
      </c>
      <c r="G76" s="171" t="s">
        <v>50</v>
      </c>
      <c r="H76" s="172"/>
      <c r="I76" s="172"/>
      <c r="J76" s="174" t="s">
        <v>51</v>
      </c>
      <c r="K76" s="172"/>
      <c r="L76" s="69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6"/>
      <c r="C77" s="177"/>
      <c r="D77" s="177"/>
      <c r="E77" s="177"/>
      <c r="F77" s="177"/>
      <c r="G77" s="177"/>
      <c r="H77" s="177"/>
      <c r="I77" s="177"/>
      <c r="J77" s="177"/>
      <c r="K77" s="177"/>
      <c r="L77" s="69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8"/>
      <c r="C81" s="179"/>
      <c r="D81" s="179"/>
      <c r="E81" s="179"/>
      <c r="F81" s="179"/>
      <c r="G81" s="179"/>
      <c r="H81" s="179"/>
      <c r="I81" s="179"/>
      <c r="J81" s="179"/>
      <c r="K81" s="179"/>
      <c r="L81" s="69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88</v>
      </c>
      <c r="D82" s="40"/>
      <c r="E82" s="40"/>
      <c r="F82" s="40"/>
      <c r="G82" s="40"/>
      <c r="H82" s="40"/>
      <c r="I82" s="40"/>
      <c r="J82" s="40"/>
      <c r="K82" s="40"/>
      <c r="L82" s="69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9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15</v>
      </c>
      <c r="D84" s="40"/>
      <c r="E84" s="40"/>
      <c r="F84" s="40"/>
      <c r="G84" s="40"/>
      <c r="H84" s="40"/>
      <c r="I84" s="40"/>
      <c r="J84" s="40"/>
      <c r="K84" s="40"/>
      <c r="L84" s="69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80" t="str">
        <f>E7</f>
        <v>Rekonštrukcia ciest v meste Košice 2025</v>
      </c>
      <c r="F85" s="32"/>
      <c r="G85" s="32"/>
      <c r="H85" s="32"/>
      <c r="I85" s="40"/>
      <c r="J85" s="40"/>
      <c r="K85" s="40"/>
      <c r="L85" s="69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86</v>
      </c>
      <c r="D86" s="40"/>
      <c r="E86" s="40"/>
      <c r="F86" s="40"/>
      <c r="G86" s="40"/>
      <c r="H86" s="40"/>
      <c r="I86" s="40"/>
      <c r="J86" s="40"/>
      <c r="K86" s="40"/>
      <c r="L86" s="69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82" t="str">
        <f>E9</f>
        <v>105-00 - Rekonštrukcia miestnej cesty - Cintorínska</v>
      </c>
      <c r="F87" s="40"/>
      <c r="G87" s="40"/>
      <c r="H87" s="40"/>
      <c r="I87" s="40"/>
      <c r="J87" s="40"/>
      <c r="K87" s="40"/>
      <c r="L87" s="69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9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19</v>
      </c>
      <c r="D89" s="40"/>
      <c r="E89" s="40"/>
      <c r="F89" s="27" t="str">
        <f>F12</f>
        <v>Košice</v>
      </c>
      <c r="G89" s="40"/>
      <c r="H89" s="40"/>
      <c r="I89" s="32" t="s">
        <v>21</v>
      </c>
      <c r="J89" s="85" t="str">
        <f>IF(J12="","",J12)</f>
        <v>26. 4. 2025</v>
      </c>
      <c r="K89" s="40"/>
      <c r="L89" s="69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9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23</v>
      </c>
      <c r="D91" s="40"/>
      <c r="E91" s="40"/>
      <c r="F91" s="27" t="str">
        <f>E15</f>
        <v>mesto Košice</v>
      </c>
      <c r="G91" s="40"/>
      <c r="H91" s="40"/>
      <c r="I91" s="32" t="s">
        <v>29</v>
      </c>
      <c r="J91" s="36" t="str">
        <f>E21</f>
        <v>MP Construct s.r.o.</v>
      </c>
      <c r="K91" s="40"/>
      <c r="L91" s="69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27</v>
      </c>
      <c r="D92" s="40"/>
      <c r="E92" s="40"/>
      <c r="F92" s="27" t="str">
        <f>IF(E18="","",E18)</f>
        <v>Vyplň údaj</v>
      </c>
      <c r="G92" s="40"/>
      <c r="H92" s="40"/>
      <c r="I92" s="32" t="s">
        <v>32</v>
      </c>
      <c r="J92" s="36" t="str">
        <f>E24</f>
        <v xml:space="preserve"> </v>
      </c>
      <c r="K92" s="40"/>
      <c r="L92" s="69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9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81" t="s">
        <v>89</v>
      </c>
      <c r="D94" s="182"/>
      <c r="E94" s="182"/>
      <c r="F94" s="182"/>
      <c r="G94" s="182"/>
      <c r="H94" s="182"/>
      <c r="I94" s="182"/>
      <c r="J94" s="183" t="s">
        <v>90</v>
      </c>
      <c r="K94" s="182"/>
      <c r="L94" s="69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9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84" t="s">
        <v>91</v>
      </c>
      <c r="D96" s="40"/>
      <c r="E96" s="40"/>
      <c r="F96" s="40"/>
      <c r="G96" s="40"/>
      <c r="H96" s="40"/>
      <c r="I96" s="40"/>
      <c r="J96" s="116">
        <f>J127</f>
        <v>0</v>
      </c>
      <c r="K96" s="40"/>
      <c r="L96" s="69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92</v>
      </c>
    </row>
    <row r="97" s="9" customFormat="1" ht="24.96" customHeight="1">
      <c r="A97" s="9"/>
      <c r="B97" s="185"/>
      <c r="C97" s="186"/>
      <c r="D97" s="187" t="s">
        <v>93</v>
      </c>
      <c r="E97" s="188"/>
      <c r="F97" s="188"/>
      <c r="G97" s="188"/>
      <c r="H97" s="188"/>
      <c r="I97" s="188"/>
      <c r="J97" s="189">
        <f>J128</f>
        <v>0</v>
      </c>
      <c r="K97" s="186"/>
      <c r="L97" s="190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1"/>
      <c r="C98" s="192"/>
      <c r="D98" s="193" t="s">
        <v>94</v>
      </c>
      <c r="E98" s="194"/>
      <c r="F98" s="194"/>
      <c r="G98" s="194"/>
      <c r="H98" s="194"/>
      <c r="I98" s="194"/>
      <c r="J98" s="195">
        <f>J129</f>
        <v>0</v>
      </c>
      <c r="K98" s="192"/>
      <c r="L98" s="196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1"/>
      <c r="C99" s="192"/>
      <c r="D99" s="193" t="s">
        <v>95</v>
      </c>
      <c r="E99" s="194"/>
      <c r="F99" s="194"/>
      <c r="G99" s="194"/>
      <c r="H99" s="194"/>
      <c r="I99" s="194"/>
      <c r="J99" s="195">
        <f>J160</f>
        <v>0</v>
      </c>
      <c r="K99" s="192"/>
      <c r="L99" s="196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91"/>
      <c r="C100" s="192"/>
      <c r="D100" s="193" t="s">
        <v>96</v>
      </c>
      <c r="E100" s="194"/>
      <c r="F100" s="194"/>
      <c r="G100" s="194"/>
      <c r="H100" s="194"/>
      <c r="I100" s="194"/>
      <c r="J100" s="195">
        <f>J198</f>
        <v>0</v>
      </c>
      <c r="K100" s="192"/>
      <c r="L100" s="196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1"/>
      <c r="C101" s="192"/>
      <c r="D101" s="193" t="s">
        <v>97</v>
      </c>
      <c r="E101" s="194"/>
      <c r="F101" s="194"/>
      <c r="G101" s="194"/>
      <c r="H101" s="194"/>
      <c r="I101" s="194"/>
      <c r="J101" s="195">
        <f>J206</f>
        <v>0</v>
      </c>
      <c r="K101" s="192"/>
      <c r="L101" s="196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91"/>
      <c r="C102" s="192"/>
      <c r="D102" s="193" t="s">
        <v>98</v>
      </c>
      <c r="E102" s="194"/>
      <c r="F102" s="194"/>
      <c r="G102" s="194"/>
      <c r="H102" s="194"/>
      <c r="I102" s="194"/>
      <c r="J102" s="195">
        <f>J227</f>
        <v>0</v>
      </c>
      <c r="K102" s="192"/>
      <c r="L102" s="196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91"/>
      <c r="C103" s="192"/>
      <c r="D103" s="193" t="s">
        <v>99</v>
      </c>
      <c r="E103" s="194"/>
      <c r="F103" s="194"/>
      <c r="G103" s="194"/>
      <c r="H103" s="194"/>
      <c r="I103" s="194"/>
      <c r="J103" s="195">
        <f>J235</f>
        <v>0</v>
      </c>
      <c r="K103" s="192"/>
      <c r="L103" s="196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91"/>
      <c r="C104" s="192"/>
      <c r="D104" s="193" t="s">
        <v>100</v>
      </c>
      <c r="E104" s="194"/>
      <c r="F104" s="194"/>
      <c r="G104" s="194"/>
      <c r="H104" s="194"/>
      <c r="I104" s="194"/>
      <c r="J104" s="195">
        <f>J248</f>
        <v>0</v>
      </c>
      <c r="K104" s="192"/>
      <c r="L104" s="196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91"/>
      <c r="C105" s="192"/>
      <c r="D105" s="193" t="s">
        <v>101</v>
      </c>
      <c r="E105" s="194"/>
      <c r="F105" s="194"/>
      <c r="G105" s="194"/>
      <c r="H105" s="194"/>
      <c r="I105" s="194"/>
      <c r="J105" s="195">
        <f>J265</f>
        <v>0</v>
      </c>
      <c r="K105" s="192"/>
      <c r="L105" s="196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91"/>
      <c r="C106" s="192"/>
      <c r="D106" s="193" t="s">
        <v>102</v>
      </c>
      <c r="E106" s="194"/>
      <c r="F106" s="194"/>
      <c r="G106" s="194"/>
      <c r="H106" s="194"/>
      <c r="I106" s="194"/>
      <c r="J106" s="195">
        <f>J294</f>
        <v>0</v>
      </c>
      <c r="K106" s="192"/>
      <c r="L106" s="196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9" customFormat="1" ht="24.96" customHeight="1">
      <c r="A107" s="9"/>
      <c r="B107" s="185"/>
      <c r="C107" s="186"/>
      <c r="D107" s="187" t="s">
        <v>103</v>
      </c>
      <c r="E107" s="188"/>
      <c r="F107" s="188"/>
      <c r="G107" s="188"/>
      <c r="H107" s="188"/>
      <c r="I107" s="188"/>
      <c r="J107" s="189">
        <f>J314</f>
        <v>0</v>
      </c>
      <c r="K107" s="186"/>
      <c r="L107" s="190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</row>
    <row r="108" s="2" customFormat="1" ht="21.84" customHeight="1">
      <c r="A108" s="38"/>
      <c r="B108" s="39"/>
      <c r="C108" s="40"/>
      <c r="D108" s="40"/>
      <c r="E108" s="40"/>
      <c r="F108" s="40"/>
      <c r="G108" s="40"/>
      <c r="H108" s="40"/>
      <c r="I108" s="40"/>
      <c r="J108" s="40"/>
      <c r="K108" s="40"/>
      <c r="L108" s="69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6.96" customHeight="1">
      <c r="A109" s="38"/>
      <c r="B109" s="72"/>
      <c r="C109" s="73"/>
      <c r="D109" s="73"/>
      <c r="E109" s="73"/>
      <c r="F109" s="73"/>
      <c r="G109" s="73"/>
      <c r="H109" s="73"/>
      <c r="I109" s="73"/>
      <c r="J109" s="73"/>
      <c r="K109" s="73"/>
      <c r="L109" s="69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3" s="2" customFormat="1" ht="6.96" customHeight="1">
      <c r="A113" s="38"/>
      <c r="B113" s="74"/>
      <c r="C113" s="75"/>
      <c r="D113" s="75"/>
      <c r="E113" s="75"/>
      <c r="F113" s="75"/>
      <c r="G113" s="75"/>
      <c r="H113" s="75"/>
      <c r="I113" s="75"/>
      <c r="J113" s="75"/>
      <c r="K113" s="75"/>
      <c r="L113" s="69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24.96" customHeight="1">
      <c r="A114" s="38"/>
      <c r="B114" s="39"/>
      <c r="C114" s="23" t="s">
        <v>104</v>
      </c>
      <c r="D114" s="40"/>
      <c r="E114" s="40"/>
      <c r="F114" s="40"/>
      <c r="G114" s="40"/>
      <c r="H114" s="40"/>
      <c r="I114" s="40"/>
      <c r="J114" s="40"/>
      <c r="K114" s="40"/>
      <c r="L114" s="69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6.96" customHeight="1">
      <c r="A115" s="38"/>
      <c r="B115" s="39"/>
      <c r="C115" s="40"/>
      <c r="D115" s="40"/>
      <c r="E115" s="40"/>
      <c r="F115" s="40"/>
      <c r="G115" s="40"/>
      <c r="H115" s="40"/>
      <c r="I115" s="40"/>
      <c r="J115" s="40"/>
      <c r="K115" s="40"/>
      <c r="L115" s="69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2" customHeight="1">
      <c r="A116" s="38"/>
      <c r="B116" s="39"/>
      <c r="C116" s="32" t="s">
        <v>15</v>
      </c>
      <c r="D116" s="40"/>
      <c r="E116" s="40"/>
      <c r="F116" s="40"/>
      <c r="G116" s="40"/>
      <c r="H116" s="40"/>
      <c r="I116" s="40"/>
      <c r="J116" s="40"/>
      <c r="K116" s="40"/>
      <c r="L116" s="69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6.5" customHeight="1">
      <c r="A117" s="38"/>
      <c r="B117" s="39"/>
      <c r="C117" s="40"/>
      <c r="D117" s="40"/>
      <c r="E117" s="180" t="str">
        <f>E7</f>
        <v>Rekonštrukcia ciest v meste Košice 2025</v>
      </c>
      <c r="F117" s="32"/>
      <c r="G117" s="32"/>
      <c r="H117" s="32"/>
      <c r="I117" s="40"/>
      <c r="J117" s="40"/>
      <c r="K117" s="40"/>
      <c r="L117" s="69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2" customHeight="1">
      <c r="A118" s="38"/>
      <c r="B118" s="39"/>
      <c r="C118" s="32" t="s">
        <v>86</v>
      </c>
      <c r="D118" s="40"/>
      <c r="E118" s="40"/>
      <c r="F118" s="40"/>
      <c r="G118" s="40"/>
      <c r="H118" s="40"/>
      <c r="I118" s="40"/>
      <c r="J118" s="40"/>
      <c r="K118" s="40"/>
      <c r="L118" s="69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6.5" customHeight="1">
      <c r="A119" s="38"/>
      <c r="B119" s="39"/>
      <c r="C119" s="40"/>
      <c r="D119" s="40"/>
      <c r="E119" s="82" t="str">
        <f>E9</f>
        <v>105-00 - Rekonštrukcia miestnej cesty - Cintorínska</v>
      </c>
      <c r="F119" s="40"/>
      <c r="G119" s="40"/>
      <c r="H119" s="40"/>
      <c r="I119" s="40"/>
      <c r="J119" s="40"/>
      <c r="K119" s="40"/>
      <c r="L119" s="69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6.96" customHeight="1">
      <c r="A120" s="38"/>
      <c r="B120" s="39"/>
      <c r="C120" s="40"/>
      <c r="D120" s="40"/>
      <c r="E120" s="40"/>
      <c r="F120" s="40"/>
      <c r="G120" s="40"/>
      <c r="H120" s="40"/>
      <c r="I120" s="40"/>
      <c r="J120" s="40"/>
      <c r="K120" s="40"/>
      <c r="L120" s="69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12" customHeight="1">
      <c r="A121" s="38"/>
      <c r="B121" s="39"/>
      <c r="C121" s="32" t="s">
        <v>19</v>
      </c>
      <c r="D121" s="40"/>
      <c r="E121" s="40"/>
      <c r="F121" s="27" t="str">
        <f>F12</f>
        <v>Košice</v>
      </c>
      <c r="G121" s="40"/>
      <c r="H121" s="40"/>
      <c r="I121" s="32" t="s">
        <v>21</v>
      </c>
      <c r="J121" s="85" t="str">
        <f>IF(J12="","",J12)</f>
        <v>26. 4. 2025</v>
      </c>
      <c r="K121" s="40"/>
      <c r="L121" s="69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6.96" customHeight="1">
      <c r="A122" s="38"/>
      <c r="B122" s="39"/>
      <c r="C122" s="40"/>
      <c r="D122" s="40"/>
      <c r="E122" s="40"/>
      <c r="F122" s="40"/>
      <c r="G122" s="40"/>
      <c r="H122" s="40"/>
      <c r="I122" s="40"/>
      <c r="J122" s="40"/>
      <c r="K122" s="40"/>
      <c r="L122" s="69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15.15" customHeight="1">
      <c r="A123" s="38"/>
      <c r="B123" s="39"/>
      <c r="C123" s="32" t="s">
        <v>23</v>
      </c>
      <c r="D123" s="40"/>
      <c r="E123" s="40"/>
      <c r="F123" s="27" t="str">
        <f>E15</f>
        <v>mesto Košice</v>
      </c>
      <c r="G123" s="40"/>
      <c r="H123" s="40"/>
      <c r="I123" s="32" t="s">
        <v>29</v>
      </c>
      <c r="J123" s="36" t="str">
        <f>E21</f>
        <v>MP Construct s.r.o.</v>
      </c>
      <c r="K123" s="40"/>
      <c r="L123" s="69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2" customFormat="1" ht="15.15" customHeight="1">
      <c r="A124" s="38"/>
      <c r="B124" s="39"/>
      <c r="C124" s="32" t="s">
        <v>27</v>
      </c>
      <c r="D124" s="40"/>
      <c r="E124" s="40"/>
      <c r="F124" s="27" t="str">
        <f>IF(E18="","",E18)</f>
        <v>Vyplň údaj</v>
      </c>
      <c r="G124" s="40"/>
      <c r="H124" s="40"/>
      <c r="I124" s="32" t="s">
        <v>32</v>
      </c>
      <c r="J124" s="36" t="str">
        <f>E24</f>
        <v xml:space="preserve"> </v>
      </c>
      <c r="K124" s="40"/>
      <c r="L124" s="69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</row>
    <row r="125" s="2" customFormat="1" ht="10.32" customHeight="1">
      <c r="A125" s="38"/>
      <c r="B125" s="39"/>
      <c r="C125" s="40"/>
      <c r="D125" s="40"/>
      <c r="E125" s="40"/>
      <c r="F125" s="40"/>
      <c r="G125" s="40"/>
      <c r="H125" s="40"/>
      <c r="I125" s="40"/>
      <c r="J125" s="40"/>
      <c r="K125" s="40"/>
      <c r="L125" s="69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</row>
    <row r="126" s="11" customFormat="1" ht="29.28" customHeight="1">
      <c r="A126" s="197"/>
      <c r="B126" s="198"/>
      <c r="C126" s="199" t="s">
        <v>105</v>
      </c>
      <c r="D126" s="200" t="s">
        <v>60</v>
      </c>
      <c r="E126" s="200" t="s">
        <v>56</v>
      </c>
      <c r="F126" s="200" t="s">
        <v>57</v>
      </c>
      <c r="G126" s="200" t="s">
        <v>106</v>
      </c>
      <c r="H126" s="200" t="s">
        <v>107</v>
      </c>
      <c r="I126" s="200" t="s">
        <v>108</v>
      </c>
      <c r="J126" s="201" t="s">
        <v>90</v>
      </c>
      <c r="K126" s="202" t="s">
        <v>109</v>
      </c>
      <c r="L126" s="203"/>
      <c r="M126" s="106" t="s">
        <v>1</v>
      </c>
      <c r="N126" s="107" t="s">
        <v>39</v>
      </c>
      <c r="O126" s="107" t="s">
        <v>110</v>
      </c>
      <c r="P126" s="107" t="s">
        <v>111</v>
      </c>
      <c r="Q126" s="107" t="s">
        <v>112</v>
      </c>
      <c r="R126" s="107" t="s">
        <v>113</v>
      </c>
      <c r="S126" s="107" t="s">
        <v>114</v>
      </c>
      <c r="T126" s="108" t="s">
        <v>115</v>
      </c>
      <c r="U126" s="197"/>
      <c r="V126" s="197"/>
      <c r="W126" s="197"/>
      <c r="X126" s="197"/>
      <c r="Y126" s="197"/>
      <c r="Z126" s="197"/>
      <c r="AA126" s="197"/>
      <c r="AB126" s="197"/>
      <c r="AC126" s="197"/>
      <c r="AD126" s="197"/>
      <c r="AE126" s="197"/>
    </row>
    <row r="127" s="2" customFormat="1" ht="22.8" customHeight="1">
      <c r="A127" s="38"/>
      <c r="B127" s="39"/>
      <c r="C127" s="113" t="s">
        <v>91</v>
      </c>
      <c r="D127" s="40"/>
      <c r="E127" s="40"/>
      <c r="F127" s="40"/>
      <c r="G127" s="40"/>
      <c r="H127" s="40"/>
      <c r="I127" s="40"/>
      <c r="J127" s="204">
        <f>BK127</f>
        <v>0</v>
      </c>
      <c r="K127" s="40"/>
      <c r="L127" s="44"/>
      <c r="M127" s="109"/>
      <c r="N127" s="205"/>
      <c r="O127" s="110"/>
      <c r="P127" s="206">
        <f>P128+P314</f>
        <v>0</v>
      </c>
      <c r="Q127" s="110"/>
      <c r="R127" s="206">
        <f>R128+R314</f>
        <v>1194.52575957</v>
      </c>
      <c r="S127" s="110"/>
      <c r="T127" s="207">
        <f>T128+T314</f>
        <v>757.28649999999993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T127" s="17" t="s">
        <v>74</v>
      </c>
      <c r="AU127" s="17" t="s">
        <v>92</v>
      </c>
      <c r="BK127" s="208">
        <f>BK128+BK314</f>
        <v>0</v>
      </c>
    </row>
    <row r="128" s="12" customFormat="1" ht="25.92" customHeight="1">
      <c r="A128" s="12"/>
      <c r="B128" s="209"/>
      <c r="C128" s="210"/>
      <c r="D128" s="211" t="s">
        <v>74</v>
      </c>
      <c r="E128" s="212" t="s">
        <v>116</v>
      </c>
      <c r="F128" s="212" t="s">
        <v>117</v>
      </c>
      <c r="G128" s="210"/>
      <c r="H128" s="210"/>
      <c r="I128" s="213"/>
      <c r="J128" s="214">
        <f>BK128</f>
        <v>0</v>
      </c>
      <c r="K128" s="210"/>
      <c r="L128" s="215"/>
      <c r="M128" s="216"/>
      <c r="N128" s="217"/>
      <c r="O128" s="217"/>
      <c r="P128" s="218">
        <f>P129+P160+P198+P206+P227+P235+P248+P265+P294</f>
        <v>0</v>
      </c>
      <c r="Q128" s="217"/>
      <c r="R128" s="218">
        <f>R129+R160+R198+R206+R227+R235+R248+R265+R294</f>
        <v>1194.52575957</v>
      </c>
      <c r="S128" s="217"/>
      <c r="T128" s="219">
        <f>T129+T160+T198+T206+T227+T235+T248+T265+T294</f>
        <v>757.28649999999993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20" t="s">
        <v>83</v>
      </c>
      <c r="AT128" s="221" t="s">
        <v>74</v>
      </c>
      <c r="AU128" s="221" t="s">
        <v>75</v>
      </c>
      <c r="AY128" s="220" t="s">
        <v>118</v>
      </c>
      <c r="BK128" s="222">
        <f>BK129+BK160+BK198+BK206+BK227+BK235+BK248+BK265+BK294</f>
        <v>0</v>
      </c>
    </row>
    <row r="129" s="12" customFormat="1" ht="22.8" customHeight="1">
      <c r="A129" s="12"/>
      <c r="B129" s="209"/>
      <c r="C129" s="210"/>
      <c r="D129" s="211" t="s">
        <v>74</v>
      </c>
      <c r="E129" s="223" t="s">
        <v>83</v>
      </c>
      <c r="F129" s="223" t="s">
        <v>119</v>
      </c>
      <c r="G129" s="210"/>
      <c r="H129" s="210"/>
      <c r="I129" s="213"/>
      <c r="J129" s="224">
        <f>BK129</f>
        <v>0</v>
      </c>
      <c r="K129" s="210"/>
      <c r="L129" s="215"/>
      <c r="M129" s="216"/>
      <c r="N129" s="217"/>
      <c r="O129" s="217"/>
      <c r="P129" s="218">
        <f>SUM(P130:P159)</f>
        <v>0</v>
      </c>
      <c r="Q129" s="217"/>
      <c r="R129" s="218">
        <f>SUM(R130:R159)</f>
        <v>11.41878</v>
      </c>
      <c r="S129" s="217"/>
      <c r="T129" s="219">
        <f>SUM(T130:T159)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20" t="s">
        <v>83</v>
      </c>
      <c r="AT129" s="221" t="s">
        <v>74</v>
      </c>
      <c r="AU129" s="221" t="s">
        <v>83</v>
      </c>
      <c r="AY129" s="220" t="s">
        <v>118</v>
      </c>
      <c r="BK129" s="222">
        <f>SUM(BK130:BK159)</f>
        <v>0</v>
      </c>
    </row>
    <row r="130" s="2" customFormat="1" ht="24.15" customHeight="1">
      <c r="A130" s="38"/>
      <c r="B130" s="39"/>
      <c r="C130" s="225" t="s">
        <v>83</v>
      </c>
      <c r="D130" s="225" t="s">
        <v>120</v>
      </c>
      <c r="E130" s="226" t="s">
        <v>121</v>
      </c>
      <c r="F130" s="227" t="s">
        <v>122</v>
      </c>
      <c r="G130" s="228" t="s">
        <v>123</v>
      </c>
      <c r="H130" s="229">
        <v>270.25</v>
      </c>
      <c r="I130" s="230"/>
      <c r="J130" s="231">
        <f>ROUND(I130*H130,2)</f>
        <v>0</v>
      </c>
      <c r="K130" s="232"/>
      <c r="L130" s="44"/>
      <c r="M130" s="233" t="s">
        <v>1</v>
      </c>
      <c r="N130" s="234" t="s">
        <v>41</v>
      </c>
      <c r="O130" s="97"/>
      <c r="P130" s="235">
        <f>O130*H130</f>
        <v>0</v>
      </c>
      <c r="Q130" s="235">
        <v>0</v>
      </c>
      <c r="R130" s="235">
        <f>Q130*H130</f>
        <v>0</v>
      </c>
      <c r="S130" s="235">
        <v>0</v>
      </c>
      <c r="T130" s="236">
        <f>S130*H130</f>
        <v>0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237" t="s">
        <v>124</v>
      </c>
      <c r="AT130" s="237" t="s">
        <v>120</v>
      </c>
      <c r="AU130" s="237" t="s">
        <v>125</v>
      </c>
      <c r="AY130" s="17" t="s">
        <v>118</v>
      </c>
      <c r="BE130" s="238">
        <f>IF(N130="základná",J130,0)</f>
        <v>0</v>
      </c>
      <c r="BF130" s="238">
        <f>IF(N130="znížená",J130,0)</f>
        <v>0</v>
      </c>
      <c r="BG130" s="238">
        <f>IF(N130="zákl. prenesená",J130,0)</f>
        <v>0</v>
      </c>
      <c r="BH130" s="238">
        <f>IF(N130="zníž. prenesená",J130,0)</f>
        <v>0</v>
      </c>
      <c r="BI130" s="238">
        <f>IF(N130="nulová",J130,0)</f>
        <v>0</v>
      </c>
      <c r="BJ130" s="17" t="s">
        <v>125</v>
      </c>
      <c r="BK130" s="238">
        <f>ROUND(I130*H130,2)</f>
        <v>0</v>
      </c>
      <c r="BL130" s="17" t="s">
        <v>124</v>
      </c>
      <c r="BM130" s="237" t="s">
        <v>126</v>
      </c>
    </row>
    <row r="131" s="13" customFormat="1">
      <c r="A131" s="13"/>
      <c r="B131" s="239"/>
      <c r="C131" s="240"/>
      <c r="D131" s="241" t="s">
        <v>127</v>
      </c>
      <c r="E131" s="242" t="s">
        <v>1</v>
      </c>
      <c r="F131" s="243" t="s">
        <v>128</v>
      </c>
      <c r="G131" s="240"/>
      <c r="H131" s="244">
        <v>195.65000000000001</v>
      </c>
      <c r="I131" s="245"/>
      <c r="J131" s="240"/>
      <c r="K131" s="240"/>
      <c r="L131" s="246"/>
      <c r="M131" s="247"/>
      <c r="N131" s="248"/>
      <c r="O131" s="248"/>
      <c r="P131" s="248"/>
      <c r="Q131" s="248"/>
      <c r="R131" s="248"/>
      <c r="S131" s="248"/>
      <c r="T131" s="249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50" t="s">
        <v>127</v>
      </c>
      <c r="AU131" s="250" t="s">
        <v>125</v>
      </c>
      <c r="AV131" s="13" t="s">
        <v>125</v>
      </c>
      <c r="AW131" s="13" t="s">
        <v>31</v>
      </c>
      <c r="AX131" s="13" t="s">
        <v>75</v>
      </c>
      <c r="AY131" s="250" t="s">
        <v>118</v>
      </c>
    </row>
    <row r="132" s="13" customFormat="1">
      <c r="A132" s="13"/>
      <c r="B132" s="239"/>
      <c r="C132" s="240"/>
      <c r="D132" s="241" t="s">
        <v>127</v>
      </c>
      <c r="E132" s="242" t="s">
        <v>1</v>
      </c>
      <c r="F132" s="243" t="s">
        <v>129</v>
      </c>
      <c r="G132" s="240"/>
      <c r="H132" s="244">
        <v>45.649999999999999</v>
      </c>
      <c r="I132" s="245"/>
      <c r="J132" s="240"/>
      <c r="K132" s="240"/>
      <c r="L132" s="246"/>
      <c r="M132" s="247"/>
      <c r="N132" s="248"/>
      <c r="O132" s="248"/>
      <c r="P132" s="248"/>
      <c r="Q132" s="248"/>
      <c r="R132" s="248"/>
      <c r="S132" s="248"/>
      <c r="T132" s="249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50" t="s">
        <v>127</v>
      </c>
      <c r="AU132" s="250" t="s">
        <v>125</v>
      </c>
      <c r="AV132" s="13" t="s">
        <v>125</v>
      </c>
      <c r="AW132" s="13" t="s">
        <v>31</v>
      </c>
      <c r="AX132" s="13" t="s">
        <v>75</v>
      </c>
      <c r="AY132" s="250" t="s">
        <v>118</v>
      </c>
    </row>
    <row r="133" s="13" customFormat="1">
      <c r="A133" s="13"/>
      <c r="B133" s="239"/>
      <c r="C133" s="240"/>
      <c r="D133" s="241" t="s">
        <v>127</v>
      </c>
      <c r="E133" s="242" t="s">
        <v>1</v>
      </c>
      <c r="F133" s="243" t="s">
        <v>130</v>
      </c>
      <c r="G133" s="240"/>
      <c r="H133" s="244">
        <v>28.949999999999999</v>
      </c>
      <c r="I133" s="245"/>
      <c r="J133" s="240"/>
      <c r="K133" s="240"/>
      <c r="L133" s="246"/>
      <c r="M133" s="247"/>
      <c r="N133" s="248"/>
      <c r="O133" s="248"/>
      <c r="P133" s="248"/>
      <c r="Q133" s="248"/>
      <c r="R133" s="248"/>
      <c r="S133" s="248"/>
      <c r="T133" s="249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50" t="s">
        <v>127</v>
      </c>
      <c r="AU133" s="250" t="s">
        <v>125</v>
      </c>
      <c r="AV133" s="13" t="s">
        <v>125</v>
      </c>
      <c r="AW133" s="13" t="s">
        <v>31</v>
      </c>
      <c r="AX133" s="13" t="s">
        <v>75</v>
      </c>
      <c r="AY133" s="250" t="s">
        <v>118</v>
      </c>
    </row>
    <row r="134" s="14" customFormat="1">
      <c r="A134" s="14"/>
      <c r="B134" s="251"/>
      <c r="C134" s="252"/>
      <c r="D134" s="241" t="s">
        <v>127</v>
      </c>
      <c r="E134" s="253" t="s">
        <v>1</v>
      </c>
      <c r="F134" s="254" t="s">
        <v>131</v>
      </c>
      <c r="G134" s="252"/>
      <c r="H134" s="255">
        <v>270.25</v>
      </c>
      <c r="I134" s="256"/>
      <c r="J134" s="252"/>
      <c r="K134" s="252"/>
      <c r="L134" s="257"/>
      <c r="M134" s="258"/>
      <c r="N134" s="259"/>
      <c r="O134" s="259"/>
      <c r="P134" s="259"/>
      <c r="Q134" s="259"/>
      <c r="R134" s="259"/>
      <c r="S134" s="259"/>
      <c r="T134" s="260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61" t="s">
        <v>127</v>
      </c>
      <c r="AU134" s="261" t="s">
        <v>125</v>
      </c>
      <c r="AV134" s="14" t="s">
        <v>124</v>
      </c>
      <c r="AW134" s="14" t="s">
        <v>31</v>
      </c>
      <c r="AX134" s="14" t="s">
        <v>83</v>
      </c>
      <c r="AY134" s="261" t="s">
        <v>118</v>
      </c>
    </row>
    <row r="135" s="2" customFormat="1" ht="37.8" customHeight="1">
      <c r="A135" s="38"/>
      <c r="B135" s="39"/>
      <c r="C135" s="225" t="s">
        <v>125</v>
      </c>
      <c r="D135" s="225" t="s">
        <v>120</v>
      </c>
      <c r="E135" s="226" t="s">
        <v>132</v>
      </c>
      <c r="F135" s="227" t="s">
        <v>133</v>
      </c>
      <c r="G135" s="228" t="s">
        <v>123</v>
      </c>
      <c r="H135" s="229">
        <v>175.82499999999999</v>
      </c>
      <c r="I135" s="230"/>
      <c r="J135" s="231">
        <f>ROUND(I135*H135,2)</f>
        <v>0</v>
      </c>
      <c r="K135" s="232"/>
      <c r="L135" s="44"/>
      <c r="M135" s="233" t="s">
        <v>1</v>
      </c>
      <c r="N135" s="234" t="s">
        <v>41</v>
      </c>
      <c r="O135" s="97"/>
      <c r="P135" s="235">
        <f>O135*H135</f>
        <v>0</v>
      </c>
      <c r="Q135" s="235">
        <v>0</v>
      </c>
      <c r="R135" s="235">
        <f>Q135*H135</f>
        <v>0</v>
      </c>
      <c r="S135" s="235">
        <v>0</v>
      </c>
      <c r="T135" s="236">
        <f>S135*H135</f>
        <v>0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237" t="s">
        <v>124</v>
      </c>
      <c r="AT135" s="237" t="s">
        <v>120</v>
      </c>
      <c r="AU135" s="237" t="s">
        <v>125</v>
      </c>
      <c r="AY135" s="17" t="s">
        <v>118</v>
      </c>
      <c r="BE135" s="238">
        <f>IF(N135="základná",J135,0)</f>
        <v>0</v>
      </c>
      <c r="BF135" s="238">
        <f>IF(N135="znížená",J135,0)</f>
        <v>0</v>
      </c>
      <c r="BG135" s="238">
        <f>IF(N135="zákl. prenesená",J135,0)</f>
        <v>0</v>
      </c>
      <c r="BH135" s="238">
        <f>IF(N135="zníž. prenesená",J135,0)</f>
        <v>0</v>
      </c>
      <c r="BI135" s="238">
        <f>IF(N135="nulová",J135,0)</f>
        <v>0</v>
      </c>
      <c r="BJ135" s="17" t="s">
        <v>125</v>
      </c>
      <c r="BK135" s="238">
        <f>ROUND(I135*H135,2)</f>
        <v>0</v>
      </c>
      <c r="BL135" s="17" t="s">
        <v>124</v>
      </c>
      <c r="BM135" s="237" t="s">
        <v>134</v>
      </c>
    </row>
    <row r="136" s="13" customFormat="1">
      <c r="A136" s="13"/>
      <c r="B136" s="239"/>
      <c r="C136" s="240"/>
      <c r="D136" s="241" t="s">
        <v>127</v>
      </c>
      <c r="E136" s="242" t="s">
        <v>1</v>
      </c>
      <c r="F136" s="243" t="s">
        <v>135</v>
      </c>
      <c r="G136" s="240"/>
      <c r="H136" s="244">
        <v>84.625</v>
      </c>
      <c r="I136" s="245"/>
      <c r="J136" s="240"/>
      <c r="K136" s="240"/>
      <c r="L136" s="246"/>
      <c r="M136" s="247"/>
      <c r="N136" s="248"/>
      <c r="O136" s="248"/>
      <c r="P136" s="248"/>
      <c r="Q136" s="248"/>
      <c r="R136" s="248"/>
      <c r="S136" s="248"/>
      <c r="T136" s="249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50" t="s">
        <v>127</v>
      </c>
      <c r="AU136" s="250" t="s">
        <v>125</v>
      </c>
      <c r="AV136" s="13" t="s">
        <v>125</v>
      </c>
      <c r="AW136" s="13" t="s">
        <v>31</v>
      </c>
      <c r="AX136" s="13" t="s">
        <v>75</v>
      </c>
      <c r="AY136" s="250" t="s">
        <v>118</v>
      </c>
    </row>
    <row r="137" s="13" customFormat="1">
      <c r="A137" s="13"/>
      <c r="B137" s="239"/>
      <c r="C137" s="240"/>
      <c r="D137" s="241" t="s">
        <v>127</v>
      </c>
      <c r="E137" s="242" t="s">
        <v>1</v>
      </c>
      <c r="F137" s="243" t="s">
        <v>129</v>
      </c>
      <c r="G137" s="240"/>
      <c r="H137" s="244">
        <v>45.649999999999999</v>
      </c>
      <c r="I137" s="245"/>
      <c r="J137" s="240"/>
      <c r="K137" s="240"/>
      <c r="L137" s="246"/>
      <c r="M137" s="247"/>
      <c r="N137" s="248"/>
      <c r="O137" s="248"/>
      <c r="P137" s="248"/>
      <c r="Q137" s="248"/>
      <c r="R137" s="248"/>
      <c r="S137" s="248"/>
      <c r="T137" s="249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50" t="s">
        <v>127</v>
      </c>
      <c r="AU137" s="250" t="s">
        <v>125</v>
      </c>
      <c r="AV137" s="13" t="s">
        <v>125</v>
      </c>
      <c r="AW137" s="13" t="s">
        <v>31</v>
      </c>
      <c r="AX137" s="13" t="s">
        <v>75</v>
      </c>
      <c r="AY137" s="250" t="s">
        <v>118</v>
      </c>
    </row>
    <row r="138" s="13" customFormat="1">
      <c r="A138" s="13"/>
      <c r="B138" s="239"/>
      <c r="C138" s="240"/>
      <c r="D138" s="241" t="s">
        <v>127</v>
      </c>
      <c r="E138" s="242" t="s">
        <v>1</v>
      </c>
      <c r="F138" s="243" t="s">
        <v>130</v>
      </c>
      <c r="G138" s="240"/>
      <c r="H138" s="244">
        <v>28.949999999999999</v>
      </c>
      <c r="I138" s="245"/>
      <c r="J138" s="240"/>
      <c r="K138" s="240"/>
      <c r="L138" s="246"/>
      <c r="M138" s="247"/>
      <c r="N138" s="248"/>
      <c r="O138" s="248"/>
      <c r="P138" s="248"/>
      <c r="Q138" s="248"/>
      <c r="R138" s="248"/>
      <c r="S138" s="248"/>
      <c r="T138" s="249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50" t="s">
        <v>127</v>
      </c>
      <c r="AU138" s="250" t="s">
        <v>125</v>
      </c>
      <c r="AV138" s="13" t="s">
        <v>125</v>
      </c>
      <c r="AW138" s="13" t="s">
        <v>31</v>
      </c>
      <c r="AX138" s="13" t="s">
        <v>75</v>
      </c>
      <c r="AY138" s="250" t="s">
        <v>118</v>
      </c>
    </row>
    <row r="139" s="13" customFormat="1">
      <c r="A139" s="13"/>
      <c r="B139" s="239"/>
      <c r="C139" s="240"/>
      <c r="D139" s="241" t="s">
        <v>127</v>
      </c>
      <c r="E139" s="242" t="s">
        <v>1</v>
      </c>
      <c r="F139" s="243" t="s">
        <v>136</v>
      </c>
      <c r="G139" s="240"/>
      <c r="H139" s="244">
        <v>16.600000000000001</v>
      </c>
      <c r="I139" s="245"/>
      <c r="J139" s="240"/>
      <c r="K139" s="240"/>
      <c r="L139" s="246"/>
      <c r="M139" s="247"/>
      <c r="N139" s="248"/>
      <c r="O139" s="248"/>
      <c r="P139" s="248"/>
      <c r="Q139" s="248"/>
      <c r="R139" s="248"/>
      <c r="S139" s="248"/>
      <c r="T139" s="249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50" t="s">
        <v>127</v>
      </c>
      <c r="AU139" s="250" t="s">
        <v>125</v>
      </c>
      <c r="AV139" s="13" t="s">
        <v>125</v>
      </c>
      <c r="AW139" s="13" t="s">
        <v>31</v>
      </c>
      <c r="AX139" s="13" t="s">
        <v>75</v>
      </c>
      <c r="AY139" s="250" t="s">
        <v>118</v>
      </c>
    </row>
    <row r="140" s="14" customFormat="1">
      <c r="A140" s="14"/>
      <c r="B140" s="251"/>
      <c r="C140" s="252"/>
      <c r="D140" s="241" t="s">
        <v>127</v>
      </c>
      <c r="E140" s="253" t="s">
        <v>1</v>
      </c>
      <c r="F140" s="254" t="s">
        <v>131</v>
      </c>
      <c r="G140" s="252"/>
      <c r="H140" s="255">
        <v>175.82499999999999</v>
      </c>
      <c r="I140" s="256"/>
      <c r="J140" s="252"/>
      <c r="K140" s="252"/>
      <c r="L140" s="257"/>
      <c r="M140" s="258"/>
      <c r="N140" s="259"/>
      <c r="O140" s="259"/>
      <c r="P140" s="259"/>
      <c r="Q140" s="259"/>
      <c r="R140" s="259"/>
      <c r="S140" s="259"/>
      <c r="T140" s="260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61" t="s">
        <v>127</v>
      </c>
      <c r="AU140" s="261" t="s">
        <v>125</v>
      </c>
      <c r="AV140" s="14" t="s">
        <v>124</v>
      </c>
      <c r="AW140" s="14" t="s">
        <v>31</v>
      </c>
      <c r="AX140" s="14" t="s">
        <v>83</v>
      </c>
      <c r="AY140" s="261" t="s">
        <v>118</v>
      </c>
    </row>
    <row r="141" s="2" customFormat="1" ht="44.25" customHeight="1">
      <c r="A141" s="38"/>
      <c r="B141" s="39"/>
      <c r="C141" s="225" t="s">
        <v>137</v>
      </c>
      <c r="D141" s="225" t="s">
        <v>120</v>
      </c>
      <c r="E141" s="226" t="s">
        <v>138</v>
      </c>
      <c r="F141" s="227" t="s">
        <v>139</v>
      </c>
      <c r="G141" s="228" t="s">
        <v>123</v>
      </c>
      <c r="H141" s="229">
        <v>2461.5500000000002</v>
      </c>
      <c r="I141" s="230"/>
      <c r="J141" s="231">
        <f>ROUND(I141*H141,2)</f>
        <v>0</v>
      </c>
      <c r="K141" s="232"/>
      <c r="L141" s="44"/>
      <c r="M141" s="233" t="s">
        <v>1</v>
      </c>
      <c r="N141" s="234" t="s">
        <v>41</v>
      </c>
      <c r="O141" s="97"/>
      <c r="P141" s="235">
        <f>O141*H141</f>
        <v>0</v>
      </c>
      <c r="Q141" s="235">
        <v>0</v>
      </c>
      <c r="R141" s="235">
        <f>Q141*H141</f>
        <v>0</v>
      </c>
      <c r="S141" s="235">
        <v>0</v>
      </c>
      <c r="T141" s="236">
        <f>S141*H141</f>
        <v>0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237" t="s">
        <v>124</v>
      </c>
      <c r="AT141" s="237" t="s">
        <v>120</v>
      </c>
      <c r="AU141" s="237" t="s">
        <v>125</v>
      </c>
      <c r="AY141" s="17" t="s">
        <v>118</v>
      </c>
      <c r="BE141" s="238">
        <f>IF(N141="základná",J141,0)</f>
        <v>0</v>
      </c>
      <c r="BF141" s="238">
        <f>IF(N141="znížená",J141,0)</f>
        <v>0</v>
      </c>
      <c r="BG141" s="238">
        <f>IF(N141="zákl. prenesená",J141,0)</f>
        <v>0</v>
      </c>
      <c r="BH141" s="238">
        <f>IF(N141="zníž. prenesená",J141,0)</f>
        <v>0</v>
      </c>
      <c r="BI141" s="238">
        <f>IF(N141="nulová",J141,0)</f>
        <v>0</v>
      </c>
      <c r="BJ141" s="17" t="s">
        <v>125</v>
      </c>
      <c r="BK141" s="238">
        <f>ROUND(I141*H141,2)</f>
        <v>0</v>
      </c>
      <c r="BL141" s="17" t="s">
        <v>124</v>
      </c>
      <c r="BM141" s="237" t="s">
        <v>140</v>
      </c>
    </row>
    <row r="142" s="13" customFormat="1">
      <c r="A142" s="13"/>
      <c r="B142" s="239"/>
      <c r="C142" s="240"/>
      <c r="D142" s="241" t="s">
        <v>127</v>
      </c>
      <c r="E142" s="242" t="s">
        <v>1</v>
      </c>
      <c r="F142" s="243" t="s">
        <v>141</v>
      </c>
      <c r="G142" s="240"/>
      <c r="H142" s="244">
        <v>2461.5500000000002</v>
      </c>
      <c r="I142" s="245"/>
      <c r="J142" s="240"/>
      <c r="K142" s="240"/>
      <c r="L142" s="246"/>
      <c r="M142" s="247"/>
      <c r="N142" s="248"/>
      <c r="O142" s="248"/>
      <c r="P142" s="248"/>
      <c r="Q142" s="248"/>
      <c r="R142" s="248"/>
      <c r="S142" s="248"/>
      <c r="T142" s="249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50" t="s">
        <v>127</v>
      </c>
      <c r="AU142" s="250" t="s">
        <v>125</v>
      </c>
      <c r="AV142" s="13" t="s">
        <v>125</v>
      </c>
      <c r="AW142" s="13" t="s">
        <v>31</v>
      </c>
      <c r="AX142" s="13" t="s">
        <v>83</v>
      </c>
      <c r="AY142" s="250" t="s">
        <v>118</v>
      </c>
    </row>
    <row r="143" s="2" customFormat="1" ht="21.75" customHeight="1">
      <c r="A143" s="38"/>
      <c r="B143" s="39"/>
      <c r="C143" s="225" t="s">
        <v>124</v>
      </c>
      <c r="D143" s="225" t="s">
        <v>120</v>
      </c>
      <c r="E143" s="226" t="s">
        <v>142</v>
      </c>
      <c r="F143" s="227" t="s">
        <v>143</v>
      </c>
      <c r="G143" s="228" t="s">
        <v>123</v>
      </c>
      <c r="H143" s="229">
        <v>175.82499999999999</v>
      </c>
      <c r="I143" s="230"/>
      <c r="J143" s="231">
        <f>ROUND(I143*H143,2)</f>
        <v>0</v>
      </c>
      <c r="K143" s="232"/>
      <c r="L143" s="44"/>
      <c r="M143" s="233" t="s">
        <v>1</v>
      </c>
      <c r="N143" s="234" t="s">
        <v>41</v>
      </c>
      <c r="O143" s="97"/>
      <c r="P143" s="235">
        <f>O143*H143</f>
        <v>0</v>
      </c>
      <c r="Q143" s="235">
        <v>0</v>
      </c>
      <c r="R143" s="235">
        <f>Q143*H143</f>
        <v>0</v>
      </c>
      <c r="S143" s="235">
        <v>0</v>
      </c>
      <c r="T143" s="236">
        <f>S143*H143</f>
        <v>0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237" t="s">
        <v>124</v>
      </c>
      <c r="AT143" s="237" t="s">
        <v>120</v>
      </c>
      <c r="AU143" s="237" t="s">
        <v>125</v>
      </c>
      <c r="AY143" s="17" t="s">
        <v>118</v>
      </c>
      <c r="BE143" s="238">
        <f>IF(N143="základná",J143,0)</f>
        <v>0</v>
      </c>
      <c r="BF143" s="238">
        <f>IF(N143="znížená",J143,0)</f>
        <v>0</v>
      </c>
      <c r="BG143" s="238">
        <f>IF(N143="zákl. prenesená",J143,0)</f>
        <v>0</v>
      </c>
      <c r="BH143" s="238">
        <f>IF(N143="zníž. prenesená",J143,0)</f>
        <v>0</v>
      </c>
      <c r="BI143" s="238">
        <f>IF(N143="nulová",J143,0)</f>
        <v>0</v>
      </c>
      <c r="BJ143" s="17" t="s">
        <v>125</v>
      </c>
      <c r="BK143" s="238">
        <f>ROUND(I143*H143,2)</f>
        <v>0</v>
      </c>
      <c r="BL143" s="17" t="s">
        <v>124</v>
      </c>
      <c r="BM143" s="237" t="s">
        <v>144</v>
      </c>
    </row>
    <row r="144" s="13" customFormat="1">
      <c r="A144" s="13"/>
      <c r="B144" s="239"/>
      <c r="C144" s="240"/>
      <c r="D144" s="241" t="s">
        <v>127</v>
      </c>
      <c r="E144" s="242" t="s">
        <v>1</v>
      </c>
      <c r="F144" s="243" t="s">
        <v>145</v>
      </c>
      <c r="G144" s="240"/>
      <c r="H144" s="244">
        <v>175.82499999999999</v>
      </c>
      <c r="I144" s="245"/>
      <c r="J144" s="240"/>
      <c r="K144" s="240"/>
      <c r="L144" s="246"/>
      <c r="M144" s="247"/>
      <c r="N144" s="248"/>
      <c r="O144" s="248"/>
      <c r="P144" s="248"/>
      <c r="Q144" s="248"/>
      <c r="R144" s="248"/>
      <c r="S144" s="248"/>
      <c r="T144" s="249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50" t="s">
        <v>127</v>
      </c>
      <c r="AU144" s="250" t="s">
        <v>125</v>
      </c>
      <c r="AV144" s="13" t="s">
        <v>125</v>
      </c>
      <c r="AW144" s="13" t="s">
        <v>31</v>
      </c>
      <c r="AX144" s="13" t="s">
        <v>83</v>
      </c>
      <c r="AY144" s="250" t="s">
        <v>118</v>
      </c>
    </row>
    <row r="145" s="2" customFormat="1" ht="24.15" customHeight="1">
      <c r="A145" s="38"/>
      <c r="B145" s="39"/>
      <c r="C145" s="225" t="s">
        <v>146</v>
      </c>
      <c r="D145" s="225" t="s">
        <v>120</v>
      </c>
      <c r="E145" s="226" t="s">
        <v>147</v>
      </c>
      <c r="F145" s="227" t="s">
        <v>148</v>
      </c>
      <c r="G145" s="228" t="s">
        <v>149</v>
      </c>
      <c r="H145" s="229">
        <v>334.06799999999998</v>
      </c>
      <c r="I145" s="230"/>
      <c r="J145" s="231">
        <f>ROUND(I145*H145,2)</f>
        <v>0</v>
      </c>
      <c r="K145" s="232"/>
      <c r="L145" s="44"/>
      <c r="M145" s="233" t="s">
        <v>1</v>
      </c>
      <c r="N145" s="234" t="s">
        <v>41</v>
      </c>
      <c r="O145" s="97"/>
      <c r="P145" s="235">
        <f>O145*H145</f>
        <v>0</v>
      </c>
      <c r="Q145" s="235">
        <v>0</v>
      </c>
      <c r="R145" s="235">
        <f>Q145*H145</f>
        <v>0</v>
      </c>
      <c r="S145" s="235">
        <v>0</v>
      </c>
      <c r="T145" s="236">
        <f>S145*H145</f>
        <v>0</v>
      </c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R145" s="237" t="s">
        <v>124</v>
      </c>
      <c r="AT145" s="237" t="s">
        <v>120</v>
      </c>
      <c r="AU145" s="237" t="s">
        <v>125</v>
      </c>
      <c r="AY145" s="17" t="s">
        <v>118</v>
      </c>
      <c r="BE145" s="238">
        <f>IF(N145="základná",J145,0)</f>
        <v>0</v>
      </c>
      <c r="BF145" s="238">
        <f>IF(N145="znížená",J145,0)</f>
        <v>0</v>
      </c>
      <c r="BG145" s="238">
        <f>IF(N145="zákl. prenesená",J145,0)</f>
        <v>0</v>
      </c>
      <c r="BH145" s="238">
        <f>IF(N145="zníž. prenesená",J145,0)</f>
        <v>0</v>
      </c>
      <c r="BI145" s="238">
        <f>IF(N145="nulová",J145,0)</f>
        <v>0</v>
      </c>
      <c r="BJ145" s="17" t="s">
        <v>125</v>
      </c>
      <c r="BK145" s="238">
        <f>ROUND(I145*H145,2)</f>
        <v>0</v>
      </c>
      <c r="BL145" s="17" t="s">
        <v>124</v>
      </c>
      <c r="BM145" s="237" t="s">
        <v>150</v>
      </c>
    </row>
    <row r="146" s="13" customFormat="1">
      <c r="A146" s="13"/>
      <c r="B146" s="239"/>
      <c r="C146" s="240"/>
      <c r="D146" s="241" t="s">
        <v>127</v>
      </c>
      <c r="E146" s="242" t="s">
        <v>1</v>
      </c>
      <c r="F146" s="243" t="s">
        <v>151</v>
      </c>
      <c r="G146" s="240"/>
      <c r="H146" s="244">
        <v>334.06799999999998</v>
      </c>
      <c r="I146" s="245"/>
      <c r="J146" s="240"/>
      <c r="K146" s="240"/>
      <c r="L146" s="246"/>
      <c r="M146" s="247"/>
      <c r="N146" s="248"/>
      <c r="O146" s="248"/>
      <c r="P146" s="248"/>
      <c r="Q146" s="248"/>
      <c r="R146" s="248"/>
      <c r="S146" s="248"/>
      <c r="T146" s="249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50" t="s">
        <v>127</v>
      </c>
      <c r="AU146" s="250" t="s">
        <v>125</v>
      </c>
      <c r="AV146" s="13" t="s">
        <v>125</v>
      </c>
      <c r="AW146" s="13" t="s">
        <v>31</v>
      </c>
      <c r="AX146" s="13" t="s">
        <v>83</v>
      </c>
      <c r="AY146" s="250" t="s">
        <v>118</v>
      </c>
    </row>
    <row r="147" s="2" customFormat="1" ht="21.75" customHeight="1">
      <c r="A147" s="38"/>
      <c r="B147" s="39"/>
      <c r="C147" s="225" t="s">
        <v>152</v>
      </c>
      <c r="D147" s="225" t="s">
        <v>120</v>
      </c>
      <c r="E147" s="226" t="s">
        <v>153</v>
      </c>
      <c r="F147" s="227" t="s">
        <v>154</v>
      </c>
      <c r="G147" s="228" t="s">
        <v>155</v>
      </c>
      <c r="H147" s="229">
        <v>879</v>
      </c>
      <c r="I147" s="230"/>
      <c r="J147" s="231">
        <f>ROUND(I147*H147,2)</f>
        <v>0</v>
      </c>
      <c r="K147" s="232"/>
      <c r="L147" s="44"/>
      <c r="M147" s="233" t="s">
        <v>1</v>
      </c>
      <c r="N147" s="234" t="s">
        <v>41</v>
      </c>
      <c r="O147" s="97"/>
      <c r="P147" s="235">
        <f>O147*H147</f>
        <v>0</v>
      </c>
      <c r="Q147" s="235">
        <v>0</v>
      </c>
      <c r="R147" s="235">
        <f>Q147*H147</f>
        <v>0</v>
      </c>
      <c r="S147" s="235">
        <v>0</v>
      </c>
      <c r="T147" s="236">
        <f>S147*H147</f>
        <v>0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237" t="s">
        <v>124</v>
      </c>
      <c r="AT147" s="237" t="s">
        <v>120</v>
      </c>
      <c r="AU147" s="237" t="s">
        <v>125</v>
      </c>
      <c r="AY147" s="17" t="s">
        <v>118</v>
      </c>
      <c r="BE147" s="238">
        <f>IF(N147="základná",J147,0)</f>
        <v>0</v>
      </c>
      <c r="BF147" s="238">
        <f>IF(N147="znížená",J147,0)</f>
        <v>0</v>
      </c>
      <c r="BG147" s="238">
        <f>IF(N147="zákl. prenesená",J147,0)</f>
        <v>0</v>
      </c>
      <c r="BH147" s="238">
        <f>IF(N147="zníž. prenesená",J147,0)</f>
        <v>0</v>
      </c>
      <c r="BI147" s="238">
        <f>IF(N147="nulová",J147,0)</f>
        <v>0</v>
      </c>
      <c r="BJ147" s="17" t="s">
        <v>125</v>
      </c>
      <c r="BK147" s="238">
        <f>ROUND(I147*H147,2)</f>
        <v>0</v>
      </c>
      <c r="BL147" s="17" t="s">
        <v>124</v>
      </c>
      <c r="BM147" s="237" t="s">
        <v>156</v>
      </c>
    </row>
    <row r="148" s="13" customFormat="1">
      <c r="A148" s="13"/>
      <c r="B148" s="239"/>
      <c r="C148" s="240"/>
      <c r="D148" s="241" t="s">
        <v>127</v>
      </c>
      <c r="E148" s="242" t="s">
        <v>1</v>
      </c>
      <c r="F148" s="243" t="s">
        <v>157</v>
      </c>
      <c r="G148" s="240"/>
      <c r="H148" s="244">
        <v>879</v>
      </c>
      <c r="I148" s="245"/>
      <c r="J148" s="240"/>
      <c r="K148" s="240"/>
      <c r="L148" s="246"/>
      <c r="M148" s="247"/>
      <c r="N148" s="248"/>
      <c r="O148" s="248"/>
      <c r="P148" s="248"/>
      <c r="Q148" s="248"/>
      <c r="R148" s="248"/>
      <c r="S148" s="248"/>
      <c r="T148" s="249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50" t="s">
        <v>127</v>
      </c>
      <c r="AU148" s="250" t="s">
        <v>125</v>
      </c>
      <c r="AV148" s="13" t="s">
        <v>125</v>
      </c>
      <c r="AW148" s="13" t="s">
        <v>31</v>
      </c>
      <c r="AX148" s="13" t="s">
        <v>83</v>
      </c>
      <c r="AY148" s="250" t="s">
        <v>118</v>
      </c>
    </row>
    <row r="149" s="2" customFormat="1" ht="24.15" customHeight="1">
      <c r="A149" s="38"/>
      <c r="B149" s="39"/>
      <c r="C149" s="225" t="s">
        <v>158</v>
      </c>
      <c r="D149" s="225" t="s">
        <v>120</v>
      </c>
      <c r="E149" s="226" t="s">
        <v>159</v>
      </c>
      <c r="F149" s="227" t="s">
        <v>160</v>
      </c>
      <c r="G149" s="228" t="s">
        <v>155</v>
      </c>
      <c r="H149" s="229">
        <v>60</v>
      </c>
      <c r="I149" s="230"/>
      <c r="J149" s="231">
        <f>ROUND(I149*H149,2)</f>
        <v>0</v>
      </c>
      <c r="K149" s="232"/>
      <c r="L149" s="44"/>
      <c r="M149" s="233" t="s">
        <v>1</v>
      </c>
      <c r="N149" s="234" t="s">
        <v>41</v>
      </c>
      <c r="O149" s="97"/>
      <c r="P149" s="235">
        <f>O149*H149</f>
        <v>0</v>
      </c>
      <c r="Q149" s="235">
        <v>0</v>
      </c>
      <c r="R149" s="235">
        <f>Q149*H149</f>
        <v>0</v>
      </c>
      <c r="S149" s="235">
        <v>0</v>
      </c>
      <c r="T149" s="236">
        <f>S149*H149</f>
        <v>0</v>
      </c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R149" s="237" t="s">
        <v>124</v>
      </c>
      <c r="AT149" s="237" t="s">
        <v>120</v>
      </c>
      <c r="AU149" s="237" t="s">
        <v>125</v>
      </c>
      <c r="AY149" s="17" t="s">
        <v>118</v>
      </c>
      <c r="BE149" s="238">
        <f>IF(N149="základná",J149,0)</f>
        <v>0</v>
      </c>
      <c r="BF149" s="238">
        <f>IF(N149="znížená",J149,0)</f>
        <v>0</v>
      </c>
      <c r="BG149" s="238">
        <f>IF(N149="zákl. prenesená",J149,0)</f>
        <v>0</v>
      </c>
      <c r="BH149" s="238">
        <f>IF(N149="zníž. prenesená",J149,0)</f>
        <v>0</v>
      </c>
      <c r="BI149" s="238">
        <f>IF(N149="nulová",J149,0)</f>
        <v>0</v>
      </c>
      <c r="BJ149" s="17" t="s">
        <v>125</v>
      </c>
      <c r="BK149" s="238">
        <f>ROUND(I149*H149,2)</f>
        <v>0</v>
      </c>
      <c r="BL149" s="17" t="s">
        <v>124</v>
      </c>
      <c r="BM149" s="237" t="s">
        <v>161</v>
      </c>
    </row>
    <row r="150" s="13" customFormat="1">
      <c r="A150" s="13"/>
      <c r="B150" s="239"/>
      <c r="C150" s="240"/>
      <c r="D150" s="241" t="s">
        <v>127</v>
      </c>
      <c r="E150" s="242" t="s">
        <v>1</v>
      </c>
      <c r="F150" s="243" t="s">
        <v>162</v>
      </c>
      <c r="G150" s="240"/>
      <c r="H150" s="244">
        <v>60</v>
      </c>
      <c r="I150" s="245"/>
      <c r="J150" s="240"/>
      <c r="K150" s="240"/>
      <c r="L150" s="246"/>
      <c r="M150" s="247"/>
      <c r="N150" s="248"/>
      <c r="O150" s="248"/>
      <c r="P150" s="248"/>
      <c r="Q150" s="248"/>
      <c r="R150" s="248"/>
      <c r="S150" s="248"/>
      <c r="T150" s="249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50" t="s">
        <v>127</v>
      </c>
      <c r="AU150" s="250" t="s">
        <v>125</v>
      </c>
      <c r="AV150" s="13" t="s">
        <v>125</v>
      </c>
      <c r="AW150" s="13" t="s">
        <v>31</v>
      </c>
      <c r="AX150" s="13" t="s">
        <v>83</v>
      </c>
      <c r="AY150" s="250" t="s">
        <v>118</v>
      </c>
    </row>
    <row r="151" s="2" customFormat="1" ht="16.5" customHeight="1">
      <c r="A151" s="38"/>
      <c r="B151" s="39"/>
      <c r="C151" s="262" t="s">
        <v>163</v>
      </c>
      <c r="D151" s="262" t="s">
        <v>164</v>
      </c>
      <c r="E151" s="263" t="s">
        <v>165</v>
      </c>
      <c r="F151" s="264" t="s">
        <v>166</v>
      </c>
      <c r="G151" s="265" t="s">
        <v>149</v>
      </c>
      <c r="H151" s="266">
        <v>11.4</v>
      </c>
      <c r="I151" s="267"/>
      <c r="J151" s="268">
        <f>ROUND(I151*H151,2)</f>
        <v>0</v>
      </c>
      <c r="K151" s="269"/>
      <c r="L151" s="270"/>
      <c r="M151" s="271" t="s">
        <v>1</v>
      </c>
      <c r="N151" s="272" t="s">
        <v>41</v>
      </c>
      <c r="O151" s="97"/>
      <c r="P151" s="235">
        <f>O151*H151</f>
        <v>0</v>
      </c>
      <c r="Q151" s="235">
        <v>1</v>
      </c>
      <c r="R151" s="235">
        <f>Q151*H151</f>
        <v>11.4</v>
      </c>
      <c r="S151" s="235">
        <v>0</v>
      </c>
      <c r="T151" s="236">
        <f>S151*H151</f>
        <v>0</v>
      </c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R151" s="237" t="s">
        <v>163</v>
      </c>
      <c r="AT151" s="237" t="s">
        <v>164</v>
      </c>
      <c r="AU151" s="237" t="s">
        <v>125</v>
      </c>
      <c r="AY151" s="17" t="s">
        <v>118</v>
      </c>
      <c r="BE151" s="238">
        <f>IF(N151="základná",J151,0)</f>
        <v>0</v>
      </c>
      <c r="BF151" s="238">
        <f>IF(N151="znížená",J151,0)</f>
        <v>0</v>
      </c>
      <c r="BG151" s="238">
        <f>IF(N151="zákl. prenesená",J151,0)</f>
        <v>0</v>
      </c>
      <c r="BH151" s="238">
        <f>IF(N151="zníž. prenesená",J151,0)</f>
        <v>0</v>
      </c>
      <c r="BI151" s="238">
        <f>IF(N151="nulová",J151,0)</f>
        <v>0</v>
      </c>
      <c r="BJ151" s="17" t="s">
        <v>125</v>
      </c>
      <c r="BK151" s="238">
        <f>ROUND(I151*H151,2)</f>
        <v>0</v>
      </c>
      <c r="BL151" s="17" t="s">
        <v>124</v>
      </c>
      <c r="BM151" s="237" t="s">
        <v>167</v>
      </c>
    </row>
    <row r="152" s="13" customFormat="1">
      <c r="A152" s="13"/>
      <c r="B152" s="239"/>
      <c r="C152" s="240"/>
      <c r="D152" s="241" t="s">
        <v>127</v>
      </c>
      <c r="E152" s="242" t="s">
        <v>1</v>
      </c>
      <c r="F152" s="243" t="s">
        <v>168</v>
      </c>
      <c r="G152" s="240"/>
      <c r="H152" s="244">
        <v>11.4</v>
      </c>
      <c r="I152" s="245"/>
      <c r="J152" s="240"/>
      <c r="K152" s="240"/>
      <c r="L152" s="246"/>
      <c r="M152" s="247"/>
      <c r="N152" s="248"/>
      <c r="O152" s="248"/>
      <c r="P152" s="248"/>
      <c r="Q152" s="248"/>
      <c r="R152" s="248"/>
      <c r="S152" s="248"/>
      <c r="T152" s="249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50" t="s">
        <v>127</v>
      </c>
      <c r="AU152" s="250" t="s">
        <v>125</v>
      </c>
      <c r="AV152" s="13" t="s">
        <v>125</v>
      </c>
      <c r="AW152" s="13" t="s">
        <v>31</v>
      </c>
      <c r="AX152" s="13" t="s">
        <v>83</v>
      </c>
      <c r="AY152" s="250" t="s">
        <v>118</v>
      </c>
    </row>
    <row r="153" s="2" customFormat="1" ht="24.15" customHeight="1">
      <c r="A153" s="38"/>
      <c r="B153" s="39"/>
      <c r="C153" s="225" t="s">
        <v>169</v>
      </c>
      <c r="D153" s="225" t="s">
        <v>120</v>
      </c>
      <c r="E153" s="226" t="s">
        <v>170</v>
      </c>
      <c r="F153" s="227" t="s">
        <v>171</v>
      </c>
      <c r="G153" s="228" t="s">
        <v>155</v>
      </c>
      <c r="H153" s="229">
        <v>939</v>
      </c>
      <c r="I153" s="230"/>
      <c r="J153" s="231">
        <f>ROUND(I153*H153,2)</f>
        <v>0</v>
      </c>
      <c r="K153" s="232"/>
      <c r="L153" s="44"/>
      <c r="M153" s="233" t="s">
        <v>1</v>
      </c>
      <c r="N153" s="234" t="s">
        <v>41</v>
      </c>
      <c r="O153" s="97"/>
      <c r="P153" s="235">
        <f>O153*H153</f>
        <v>0</v>
      </c>
      <c r="Q153" s="235">
        <v>0</v>
      </c>
      <c r="R153" s="235">
        <f>Q153*H153</f>
        <v>0</v>
      </c>
      <c r="S153" s="235">
        <v>0</v>
      </c>
      <c r="T153" s="236">
        <f>S153*H153</f>
        <v>0</v>
      </c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R153" s="237" t="s">
        <v>172</v>
      </c>
      <c r="AT153" s="237" t="s">
        <v>120</v>
      </c>
      <c r="AU153" s="237" t="s">
        <v>125</v>
      </c>
      <c r="AY153" s="17" t="s">
        <v>118</v>
      </c>
      <c r="BE153" s="238">
        <f>IF(N153="základná",J153,0)</f>
        <v>0</v>
      </c>
      <c r="BF153" s="238">
        <f>IF(N153="znížená",J153,0)</f>
        <v>0</v>
      </c>
      <c r="BG153" s="238">
        <f>IF(N153="zákl. prenesená",J153,0)</f>
        <v>0</v>
      </c>
      <c r="BH153" s="238">
        <f>IF(N153="zníž. prenesená",J153,0)</f>
        <v>0</v>
      </c>
      <c r="BI153" s="238">
        <f>IF(N153="nulová",J153,0)</f>
        <v>0</v>
      </c>
      <c r="BJ153" s="17" t="s">
        <v>125</v>
      </c>
      <c r="BK153" s="238">
        <f>ROUND(I153*H153,2)</f>
        <v>0</v>
      </c>
      <c r="BL153" s="17" t="s">
        <v>172</v>
      </c>
      <c r="BM153" s="237" t="s">
        <v>173</v>
      </c>
    </row>
    <row r="154" s="2" customFormat="1" ht="16.5" customHeight="1">
      <c r="A154" s="38"/>
      <c r="B154" s="39"/>
      <c r="C154" s="262" t="s">
        <v>174</v>
      </c>
      <c r="D154" s="262" t="s">
        <v>164</v>
      </c>
      <c r="E154" s="263" t="s">
        <v>175</v>
      </c>
      <c r="F154" s="264" t="s">
        <v>176</v>
      </c>
      <c r="G154" s="265" t="s">
        <v>177</v>
      </c>
      <c r="H154" s="266">
        <v>18.780000000000001</v>
      </c>
      <c r="I154" s="267"/>
      <c r="J154" s="268">
        <f>ROUND(I154*H154,2)</f>
        <v>0</v>
      </c>
      <c r="K154" s="269"/>
      <c r="L154" s="270"/>
      <c r="M154" s="271" t="s">
        <v>1</v>
      </c>
      <c r="N154" s="272" t="s">
        <v>41</v>
      </c>
      <c r="O154" s="97"/>
      <c r="P154" s="235">
        <f>O154*H154</f>
        <v>0</v>
      </c>
      <c r="Q154" s="235">
        <v>0.001</v>
      </c>
      <c r="R154" s="235">
        <f>Q154*H154</f>
        <v>0.018780000000000002</v>
      </c>
      <c r="S154" s="235">
        <v>0</v>
      </c>
      <c r="T154" s="236">
        <f>S154*H154</f>
        <v>0</v>
      </c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R154" s="237" t="s">
        <v>163</v>
      </c>
      <c r="AT154" s="237" t="s">
        <v>164</v>
      </c>
      <c r="AU154" s="237" t="s">
        <v>125</v>
      </c>
      <c r="AY154" s="17" t="s">
        <v>118</v>
      </c>
      <c r="BE154" s="238">
        <f>IF(N154="základná",J154,0)</f>
        <v>0</v>
      </c>
      <c r="BF154" s="238">
        <f>IF(N154="znížená",J154,0)</f>
        <v>0</v>
      </c>
      <c r="BG154" s="238">
        <f>IF(N154="zákl. prenesená",J154,0)</f>
        <v>0</v>
      </c>
      <c r="BH154" s="238">
        <f>IF(N154="zníž. prenesená",J154,0)</f>
        <v>0</v>
      </c>
      <c r="BI154" s="238">
        <f>IF(N154="nulová",J154,0)</f>
        <v>0</v>
      </c>
      <c r="BJ154" s="17" t="s">
        <v>125</v>
      </c>
      <c r="BK154" s="238">
        <f>ROUND(I154*H154,2)</f>
        <v>0</v>
      </c>
      <c r="BL154" s="17" t="s">
        <v>124</v>
      </c>
      <c r="BM154" s="237" t="s">
        <v>178</v>
      </c>
    </row>
    <row r="155" s="2" customFormat="1" ht="21.75" customHeight="1">
      <c r="A155" s="38"/>
      <c r="B155" s="39"/>
      <c r="C155" s="225" t="s">
        <v>179</v>
      </c>
      <c r="D155" s="225" t="s">
        <v>120</v>
      </c>
      <c r="E155" s="226" t="s">
        <v>180</v>
      </c>
      <c r="F155" s="227" t="s">
        <v>181</v>
      </c>
      <c r="G155" s="228" t="s">
        <v>155</v>
      </c>
      <c r="H155" s="229">
        <v>174</v>
      </c>
      <c r="I155" s="230"/>
      <c r="J155" s="231">
        <f>ROUND(I155*H155,2)</f>
        <v>0</v>
      </c>
      <c r="K155" s="232"/>
      <c r="L155" s="44"/>
      <c r="M155" s="233" t="s">
        <v>1</v>
      </c>
      <c r="N155" s="234" t="s">
        <v>41</v>
      </c>
      <c r="O155" s="97"/>
      <c r="P155" s="235">
        <f>O155*H155</f>
        <v>0</v>
      </c>
      <c r="Q155" s="235">
        <v>0</v>
      </c>
      <c r="R155" s="235">
        <f>Q155*H155</f>
        <v>0</v>
      </c>
      <c r="S155" s="235">
        <v>0</v>
      </c>
      <c r="T155" s="236">
        <f>S155*H155</f>
        <v>0</v>
      </c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R155" s="237" t="s">
        <v>124</v>
      </c>
      <c r="AT155" s="237" t="s">
        <v>120</v>
      </c>
      <c r="AU155" s="237" t="s">
        <v>125</v>
      </c>
      <c r="AY155" s="17" t="s">
        <v>118</v>
      </c>
      <c r="BE155" s="238">
        <f>IF(N155="základná",J155,0)</f>
        <v>0</v>
      </c>
      <c r="BF155" s="238">
        <f>IF(N155="znížená",J155,0)</f>
        <v>0</v>
      </c>
      <c r="BG155" s="238">
        <f>IF(N155="zákl. prenesená",J155,0)</f>
        <v>0</v>
      </c>
      <c r="BH155" s="238">
        <f>IF(N155="zníž. prenesená",J155,0)</f>
        <v>0</v>
      </c>
      <c r="BI155" s="238">
        <f>IF(N155="nulová",J155,0)</f>
        <v>0</v>
      </c>
      <c r="BJ155" s="17" t="s">
        <v>125</v>
      </c>
      <c r="BK155" s="238">
        <f>ROUND(I155*H155,2)</f>
        <v>0</v>
      </c>
      <c r="BL155" s="17" t="s">
        <v>124</v>
      </c>
      <c r="BM155" s="237" t="s">
        <v>182</v>
      </c>
    </row>
    <row r="156" s="15" customFormat="1">
      <c r="A156" s="15"/>
      <c r="B156" s="273"/>
      <c r="C156" s="274"/>
      <c r="D156" s="241" t="s">
        <v>127</v>
      </c>
      <c r="E156" s="275" t="s">
        <v>1</v>
      </c>
      <c r="F156" s="276" t="s">
        <v>183</v>
      </c>
      <c r="G156" s="274"/>
      <c r="H156" s="275" t="s">
        <v>1</v>
      </c>
      <c r="I156" s="277"/>
      <c r="J156" s="274"/>
      <c r="K156" s="274"/>
      <c r="L156" s="278"/>
      <c r="M156" s="279"/>
      <c r="N156" s="280"/>
      <c r="O156" s="280"/>
      <c r="P156" s="280"/>
      <c r="Q156" s="280"/>
      <c r="R156" s="280"/>
      <c r="S156" s="280"/>
      <c r="T156" s="281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T156" s="282" t="s">
        <v>127</v>
      </c>
      <c r="AU156" s="282" t="s">
        <v>125</v>
      </c>
      <c r="AV156" s="15" t="s">
        <v>83</v>
      </c>
      <c r="AW156" s="15" t="s">
        <v>31</v>
      </c>
      <c r="AX156" s="15" t="s">
        <v>75</v>
      </c>
      <c r="AY156" s="282" t="s">
        <v>118</v>
      </c>
    </row>
    <row r="157" s="13" customFormat="1">
      <c r="A157" s="13"/>
      <c r="B157" s="239"/>
      <c r="C157" s="240"/>
      <c r="D157" s="241" t="s">
        <v>127</v>
      </c>
      <c r="E157" s="242" t="s">
        <v>1</v>
      </c>
      <c r="F157" s="243" t="s">
        <v>184</v>
      </c>
      <c r="G157" s="240"/>
      <c r="H157" s="244">
        <v>83</v>
      </c>
      <c r="I157" s="245"/>
      <c r="J157" s="240"/>
      <c r="K157" s="240"/>
      <c r="L157" s="246"/>
      <c r="M157" s="247"/>
      <c r="N157" s="248"/>
      <c r="O157" s="248"/>
      <c r="P157" s="248"/>
      <c r="Q157" s="248"/>
      <c r="R157" s="248"/>
      <c r="S157" s="248"/>
      <c r="T157" s="249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50" t="s">
        <v>127</v>
      </c>
      <c r="AU157" s="250" t="s">
        <v>125</v>
      </c>
      <c r="AV157" s="13" t="s">
        <v>125</v>
      </c>
      <c r="AW157" s="13" t="s">
        <v>31</v>
      </c>
      <c r="AX157" s="13" t="s">
        <v>75</v>
      </c>
      <c r="AY157" s="250" t="s">
        <v>118</v>
      </c>
    </row>
    <row r="158" s="13" customFormat="1">
      <c r="A158" s="13"/>
      <c r="B158" s="239"/>
      <c r="C158" s="240"/>
      <c r="D158" s="241" t="s">
        <v>127</v>
      </c>
      <c r="E158" s="242" t="s">
        <v>1</v>
      </c>
      <c r="F158" s="243" t="s">
        <v>185</v>
      </c>
      <c r="G158" s="240"/>
      <c r="H158" s="244">
        <v>91</v>
      </c>
      <c r="I158" s="245"/>
      <c r="J158" s="240"/>
      <c r="K158" s="240"/>
      <c r="L158" s="246"/>
      <c r="M158" s="247"/>
      <c r="N158" s="248"/>
      <c r="O158" s="248"/>
      <c r="P158" s="248"/>
      <c r="Q158" s="248"/>
      <c r="R158" s="248"/>
      <c r="S158" s="248"/>
      <c r="T158" s="249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50" t="s">
        <v>127</v>
      </c>
      <c r="AU158" s="250" t="s">
        <v>125</v>
      </c>
      <c r="AV158" s="13" t="s">
        <v>125</v>
      </c>
      <c r="AW158" s="13" t="s">
        <v>31</v>
      </c>
      <c r="AX158" s="13" t="s">
        <v>75</v>
      </c>
      <c r="AY158" s="250" t="s">
        <v>118</v>
      </c>
    </row>
    <row r="159" s="14" customFormat="1">
      <c r="A159" s="14"/>
      <c r="B159" s="251"/>
      <c r="C159" s="252"/>
      <c r="D159" s="241" t="s">
        <v>127</v>
      </c>
      <c r="E159" s="253" t="s">
        <v>1</v>
      </c>
      <c r="F159" s="254" t="s">
        <v>131</v>
      </c>
      <c r="G159" s="252"/>
      <c r="H159" s="255">
        <v>174</v>
      </c>
      <c r="I159" s="256"/>
      <c r="J159" s="252"/>
      <c r="K159" s="252"/>
      <c r="L159" s="257"/>
      <c r="M159" s="258"/>
      <c r="N159" s="259"/>
      <c r="O159" s="259"/>
      <c r="P159" s="259"/>
      <c r="Q159" s="259"/>
      <c r="R159" s="259"/>
      <c r="S159" s="259"/>
      <c r="T159" s="260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61" t="s">
        <v>127</v>
      </c>
      <c r="AU159" s="261" t="s">
        <v>125</v>
      </c>
      <c r="AV159" s="14" t="s">
        <v>124</v>
      </c>
      <c r="AW159" s="14" t="s">
        <v>31</v>
      </c>
      <c r="AX159" s="14" t="s">
        <v>83</v>
      </c>
      <c r="AY159" s="261" t="s">
        <v>118</v>
      </c>
    </row>
    <row r="160" s="12" customFormat="1" ht="22.8" customHeight="1">
      <c r="A160" s="12"/>
      <c r="B160" s="209"/>
      <c r="C160" s="210"/>
      <c r="D160" s="211" t="s">
        <v>74</v>
      </c>
      <c r="E160" s="223" t="s">
        <v>125</v>
      </c>
      <c r="F160" s="223" t="s">
        <v>186</v>
      </c>
      <c r="G160" s="210"/>
      <c r="H160" s="210"/>
      <c r="I160" s="213"/>
      <c r="J160" s="224">
        <f>BK160</f>
        <v>0</v>
      </c>
      <c r="K160" s="210"/>
      <c r="L160" s="215"/>
      <c r="M160" s="216"/>
      <c r="N160" s="217"/>
      <c r="O160" s="217"/>
      <c r="P160" s="218">
        <f>SUM(P161:P197)</f>
        <v>0</v>
      </c>
      <c r="Q160" s="217"/>
      <c r="R160" s="218">
        <f>SUM(R161:R197)</f>
        <v>2.6122200000000002</v>
      </c>
      <c r="S160" s="217"/>
      <c r="T160" s="219">
        <f>SUM(T161:T197)</f>
        <v>757.28649999999993</v>
      </c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R160" s="220" t="s">
        <v>83</v>
      </c>
      <c r="AT160" s="221" t="s">
        <v>74</v>
      </c>
      <c r="AU160" s="221" t="s">
        <v>83</v>
      </c>
      <c r="AY160" s="220" t="s">
        <v>118</v>
      </c>
      <c r="BK160" s="222">
        <f>SUM(BK161:BK197)</f>
        <v>0</v>
      </c>
    </row>
    <row r="161" s="2" customFormat="1" ht="16.5" customHeight="1">
      <c r="A161" s="38"/>
      <c r="B161" s="39"/>
      <c r="C161" s="225" t="s">
        <v>187</v>
      </c>
      <c r="D161" s="225" t="s">
        <v>120</v>
      </c>
      <c r="E161" s="226" t="s">
        <v>188</v>
      </c>
      <c r="F161" s="227" t="s">
        <v>189</v>
      </c>
      <c r="G161" s="228" t="s">
        <v>190</v>
      </c>
      <c r="H161" s="229">
        <v>677</v>
      </c>
      <c r="I161" s="230"/>
      <c r="J161" s="231">
        <f>ROUND(I161*H161,2)</f>
        <v>0</v>
      </c>
      <c r="K161" s="232"/>
      <c r="L161" s="44"/>
      <c r="M161" s="233" t="s">
        <v>1</v>
      </c>
      <c r="N161" s="234" t="s">
        <v>41</v>
      </c>
      <c r="O161" s="97"/>
      <c r="P161" s="235">
        <f>O161*H161</f>
        <v>0</v>
      </c>
      <c r="Q161" s="235">
        <v>0</v>
      </c>
      <c r="R161" s="235">
        <f>Q161*H161</f>
        <v>0</v>
      </c>
      <c r="S161" s="235">
        <v>0.034500000000000003</v>
      </c>
      <c r="T161" s="236">
        <f>S161*H161</f>
        <v>23.3565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237" t="s">
        <v>124</v>
      </c>
      <c r="AT161" s="237" t="s">
        <v>120</v>
      </c>
      <c r="AU161" s="237" t="s">
        <v>125</v>
      </c>
      <c r="AY161" s="17" t="s">
        <v>118</v>
      </c>
      <c r="BE161" s="238">
        <f>IF(N161="základná",J161,0)</f>
        <v>0</v>
      </c>
      <c r="BF161" s="238">
        <f>IF(N161="znížená",J161,0)</f>
        <v>0</v>
      </c>
      <c r="BG161" s="238">
        <f>IF(N161="zákl. prenesená",J161,0)</f>
        <v>0</v>
      </c>
      <c r="BH161" s="238">
        <f>IF(N161="zníž. prenesená",J161,0)</f>
        <v>0</v>
      </c>
      <c r="BI161" s="238">
        <f>IF(N161="nulová",J161,0)</f>
        <v>0</v>
      </c>
      <c r="BJ161" s="17" t="s">
        <v>125</v>
      </c>
      <c r="BK161" s="238">
        <f>ROUND(I161*H161,2)</f>
        <v>0</v>
      </c>
      <c r="BL161" s="17" t="s">
        <v>124</v>
      </c>
      <c r="BM161" s="237" t="s">
        <v>191</v>
      </c>
    </row>
    <row r="162" s="13" customFormat="1">
      <c r="A162" s="13"/>
      <c r="B162" s="239"/>
      <c r="C162" s="240"/>
      <c r="D162" s="241" t="s">
        <v>127</v>
      </c>
      <c r="E162" s="242" t="s">
        <v>1</v>
      </c>
      <c r="F162" s="243" t="s">
        <v>192</v>
      </c>
      <c r="G162" s="240"/>
      <c r="H162" s="244">
        <v>677</v>
      </c>
      <c r="I162" s="245"/>
      <c r="J162" s="240"/>
      <c r="K162" s="240"/>
      <c r="L162" s="246"/>
      <c r="M162" s="247"/>
      <c r="N162" s="248"/>
      <c r="O162" s="248"/>
      <c r="P162" s="248"/>
      <c r="Q162" s="248"/>
      <c r="R162" s="248"/>
      <c r="S162" s="248"/>
      <c r="T162" s="249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50" t="s">
        <v>127</v>
      </c>
      <c r="AU162" s="250" t="s">
        <v>125</v>
      </c>
      <c r="AV162" s="13" t="s">
        <v>125</v>
      </c>
      <c r="AW162" s="13" t="s">
        <v>31</v>
      </c>
      <c r="AX162" s="13" t="s">
        <v>83</v>
      </c>
      <c r="AY162" s="250" t="s">
        <v>118</v>
      </c>
    </row>
    <row r="163" s="2" customFormat="1" ht="37.8" customHeight="1">
      <c r="A163" s="38"/>
      <c r="B163" s="39"/>
      <c r="C163" s="225" t="s">
        <v>193</v>
      </c>
      <c r="D163" s="225" t="s">
        <v>120</v>
      </c>
      <c r="E163" s="226" t="s">
        <v>194</v>
      </c>
      <c r="F163" s="227" t="s">
        <v>195</v>
      </c>
      <c r="G163" s="228" t="s">
        <v>155</v>
      </c>
      <c r="H163" s="229">
        <v>2406</v>
      </c>
      <c r="I163" s="230"/>
      <c r="J163" s="231">
        <f>ROUND(I163*H163,2)</f>
        <v>0</v>
      </c>
      <c r="K163" s="232"/>
      <c r="L163" s="44"/>
      <c r="M163" s="233" t="s">
        <v>1</v>
      </c>
      <c r="N163" s="234" t="s">
        <v>41</v>
      </c>
      <c r="O163" s="97"/>
      <c r="P163" s="235">
        <f>O163*H163</f>
        <v>0</v>
      </c>
      <c r="Q163" s="235">
        <v>0.00027</v>
      </c>
      <c r="R163" s="235">
        <f>Q163*H163</f>
        <v>0.64961999999999998</v>
      </c>
      <c r="S163" s="235">
        <v>0.25</v>
      </c>
      <c r="T163" s="236">
        <f>S163*H163</f>
        <v>601.5</v>
      </c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R163" s="237" t="s">
        <v>124</v>
      </c>
      <c r="AT163" s="237" t="s">
        <v>120</v>
      </c>
      <c r="AU163" s="237" t="s">
        <v>125</v>
      </c>
      <c r="AY163" s="17" t="s">
        <v>118</v>
      </c>
      <c r="BE163" s="238">
        <f>IF(N163="základná",J163,0)</f>
        <v>0</v>
      </c>
      <c r="BF163" s="238">
        <f>IF(N163="znížená",J163,0)</f>
        <v>0</v>
      </c>
      <c r="BG163" s="238">
        <f>IF(N163="zákl. prenesená",J163,0)</f>
        <v>0</v>
      </c>
      <c r="BH163" s="238">
        <f>IF(N163="zníž. prenesená",J163,0)</f>
        <v>0</v>
      </c>
      <c r="BI163" s="238">
        <f>IF(N163="nulová",J163,0)</f>
        <v>0</v>
      </c>
      <c r="BJ163" s="17" t="s">
        <v>125</v>
      </c>
      <c r="BK163" s="238">
        <f>ROUND(I163*H163,2)</f>
        <v>0</v>
      </c>
      <c r="BL163" s="17" t="s">
        <v>124</v>
      </c>
      <c r="BM163" s="237" t="s">
        <v>196</v>
      </c>
    </row>
    <row r="164" s="13" customFormat="1">
      <c r="A164" s="13"/>
      <c r="B164" s="239"/>
      <c r="C164" s="240"/>
      <c r="D164" s="241" t="s">
        <v>127</v>
      </c>
      <c r="E164" s="242" t="s">
        <v>1</v>
      </c>
      <c r="F164" s="243" t="s">
        <v>197</v>
      </c>
      <c r="G164" s="240"/>
      <c r="H164" s="244">
        <v>2406</v>
      </c>
      <c r="I164" s="245"/>
      <c r="J164" s="240"/>
      <c r="K164" s="240"/>
      <c r="L164" s="246"/>
      <c r="M164" s="247"/>
      <c r="N164" s="248"/>
      <c r="O164" s="248"/>
      <c r="P164" s="248"/>
      <c r="Q164" s="248"/>
      <c r="R164" s="248"/>
      <c r="S164" s="248"/>
      <c r="T164" s="249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50" t="s">
        <v>127</v>
      </c>
      <c r="AU164" s="250" t="s">
        <v>125</v>
      </c>
      <c r="AV164" s="13" t="s">
        <v>125</v>
      </c>
      <c r="AW164" s="13" t="s">
        <v>31</v>
      </c>
      <c r="AX164" s="13" t="s">
        <v>83</v>
      </c>
      <c r="AY164" s="250" t="s">
        <v>118</v>
      </c>
    </row>
    <row r="165" s="2" customFormat="1" ht="33" customHeight="1">
      <c r="A165" s="38"/>
      <c r="B165" s="39"/>
      <c r="C165" s="225" t="s">
        <v>198</v>
      </c>
      <c r="D165" s="225" t="s">
        <v>120</v>
      </c>
      <c r="E165" s="226" t="s">
        <v>199</v>
      </c>
      <c r="F165" s="227" t="s">
        <v>200</v>
      </c>
      <c r="G165" s="228" t="s">
        <v>155</v>
      </c>
      <c r="H165" s="229">
        <v>83</v>
      </c>
      <c r="I165" s="230"/>
      <c r="J165" s="231">
        <f>ROUND(I165*H165,2)</f>
        <v>0</v>
      </c>
      <c r="K165" s="232"/>
      <c r="L165" s="44"/>
      <c r="M165" s="233" t="s">
        <v>1</v>
      </c>
      <c r="N165" s="234" t="s">
        <v>41</v>
      </c>
      <c r="O165" s="97"/>
      <c r="P165" s="235">
        <f>O165*H165</f>
        <v>0</v>
      </c>
      <c r="Q165" s="235">
        <v>0</v>
      </c>
      <c r="R165" s="235">
        <f>Q165*H165</f>
        <v>0</v>
      </c>
      <c r="S165" s="235">
        <v>0.23499999999999999</v>
      </c>
      <c r="T165" s="236">
        <f>S165*H165</f>
        <v>19.504999999999999</v>
      </c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R165" s="237" t="s">
        <v>124</v>
      </c>
      <c r="AT165" s="237" t="s">
        <v>120</v>
      </c>
      <c r="AU165" s="237" t="s">
        <v>125</v>
      </c>
      <c r="AY165" s="17" t="s">
        <v>118</v>
      </c>
      <c r="BE165" s="238">
        <f>IF(N165="základná",J165,0)</f>
        <v>0</v>
      </c>
      <c r="BF165" s="238">
        <f>IF(N165="znížená",J165,0)</f>
        <v>0</v>
      </c>
      <c r="BG165" s="238">
        <f>IF(N165="zákl. prenesená",J165,0)</f>
        <v>0</v>
      </c>
      <c r="BH165" s="238">
        <f>IF(N165="zníž. prenesená",J165,0)</f>
        <v>0</v>
      </c>
      <c r="BI165" s="238">
        <f>IF(N165="nulová",J165,0)</f>
        <v>0</v>
      </c>
      <c r="BJ165" s="17" t="s">
        <v>125</v>
      </c>
      <c r="BK165" s="238">
        <f>ROUND(I165*H165,2)</f>
        <v>0</v>
      </c>
      <c r="BL165" s="17" t="s">
        <v>124</v>
      </c>
      <c r="BM165" s="237" t="s">
        <v>201</v>
      </c>
    </row>
    <row r="166" s="13" customFormat="1">
      <c r="A166" s="13"/>
      <c r="B166" s="239"/>
      <c r="C166" s="240"/>
      <c r="D166" s="241" t="s">
        <v>127</v>
      </c>
      <c r="E166" s="242" t="s">
        <v>1</v>
      </c>
      <c r="F166" s="243" t="s">
        <v>202</v>
      </c>
      <c r="G166" s="240"/>
      <c r="H166" s="244">
        <v>83</v>
      </c>
      <c r="I166" s="245"/>
      <c r="J166" s="240"/>
      <c r="K166" s="240"/>
      <c r="L166" s="246"/>
      <c r="M166" s="247"/>
      <c r="N166" s="248"/>
      <c r="O166" s="248"/>
      <c r="P166" s="248"/>
      <c r="Q166" s="248"/>
      <c r="R166" s="248"/>
      <c r="S166" s="248"/>
      <c r="T166" s="249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50" t="s">
        <v>127</v>
      </c>
      <c r="AU166" s="250" t="s">
        <v>125</v>
      </c>
      <c r="AV166" s="13" t="s">
        <v>125</v>
      </c>
      <c r="AW166" s="13" t="s">
        <v>31</v>
      </c>
      <c r="AX166" s="13" t="s">
        <v>83</v>
      </c>
      <c r="AY166" s="250" t="s">
        <v>118</v>
      </c>
    </row>
    <row r="167" s="2" customFormat="1" ht="33" customHeight="1">
      <c r="A167" s="38"/>
      <c r="B167" s="39"/>
      <c r="C167" s="225" t="s">
        <v>203</v>
      </c>
      <c r="D167" s="225" t="s">
        <v>120</v>
      </c>
      <c r="E167" s="226" t="s">
        <v>204</v>
      </c>
      <c r="F167" s="227" t="s">
        <v>205</v>
      </c>
      <c r="G167" s="228" t="s">
        <v>155</v>
      </c>
      <c r="H167" s="229">
        <v>193</v>
      </c>
      <c r="I167" s="230"/>
      <c r="J167" s="231">
        <f>ROUND(I167*H167,2)</f>
        <v>0</v>
      </c>
      <c r="K167" s="232"/>
      <c r="L167" s="44"/>
      <c r="M167" s="233" t="s">
        <v>1</v>
      </c>
      <c r="N167" s="234" t="s">
        <v>41</v>
      </c>
      <c r="O167" s="97"/>
      <c r="P167" s="235">
        <f>O167*H167</f>
        <v>0</v>
      </c>
      <c r="Q167" s="235">
        <v>0</v>
      </c>
      <c r="R167" s="235">
        <f>Q167*H167</f>
        <v>0</v>
      </c>
      <c r="S167" s="235">
        <v>0.22500000000000001</v>
      </c>
      <c r="T167" s="236">
        <f>S167*H167</f>
        <v>43.425000000000004</v>
      </c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R167" s="237" t="s">
        <v>124</v>
      </c>
      <c r="AT167" s="237" t="s">
        <v>120</v>
      </c>
      <c r="AU167" s="237" t="s">
        <v>125</v>
      </c>
      <c r="AY167" s="17" t="s">
        <v>118</v>
      </c>
      <c r="BE167" s="238">
        <f>IF(N167="základná",J167,0)</f>
        <v>0</v>
      </c>
      <c r="BF167" s="238">
        <f>IF(N167="znížená",J167,0)</f>
        <v>0</v>
      </c>
      <c r="BG167" s="238">
        <f>IF(N167="zákl. prenesená",J167,0)</f>
        <v>0</v>
      </c>
      <c r="BH167" s="238">
        <f>IF(N167="zníž. prenesená",J167,0)</f>
        <v>0</v>
      </c>
      <c r="BI167" s="238">
        <f>IF(N167="nulová",J167,0)</f>
        <v>0</v>
      </c>
      <c r="BJ167" s="17" t="s">
        <v>125</v>
      </c>
      <c r="BK167" s="238">
        <f>ROUND(I167*H167,2)</f>
        <v>0</v>
      </c>
      <c r="BL167" s="17" t="s">
        <v>124</v>
      </c>
      <c r="BM167" s="237" t="s">
        <v>206</v>
      </c>
    </row>
    <row r="168" s="13" customFormat="1">
      <c r="A168" s="13"/>
      <c r="B168" s="239"/>
      <c r="C168" s="240"/>
      <c r="D168" s="241" t="s">
        <v>127</v>
      </c>
      <c r="E168" s="242" t="s">
        <v>1</v>
      </c>
      <c r="F168" s="243" t="s">
        <v>207</v>
      </c>
      <c r="G168" s="240"/>
      <c r="H168" s="244">
        <v>193</v>
      </c>
      <c r="I168" s="245"/>
      <c r="J168" s="240"/>
      <c r="K168" s="240"/>
      <c r="L168" s="246"/>
      <c r="M168" s="247"/>
      <c r="N168" s="248"/>
      <c r="O168" s="248"/>
      <c r="P168" s="248"/>
      <c r="Q168" s="248"/>
      <c r="R168" s="248"/>
      <c r="S168" s="248"/>
      <c r="T168" s="249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50" t="s">
        <v>127</v>
      </c>
      <c r="AU168" s="250" t="s">
        <v>125</v>
      </c>
      <c r="AV168" s="13" t="s">
        <v>125</v>
      </c>
      <c r="AW168" s="13" t="s">
        <v>31</v>
      </c>
      <c r="AX168" s="13" t="s">
        <v>83</v>
      </c>
      <c r="AY168" s="250" t="s">
        <v>118</v>
      </c>
    </row>
    <row r="169" s="2" customFormat="1" ht="24.15" customHeight="1">
      <c r="A169" s="38"/>
      <c r="B169" s="39"/>
      <c r="C169" s="225" t="s">
        <v>208</v>
      </c>
      <c r="D169" s="225" t="s">
        <v>120</v>
      </c>
      <c r="E169" s="226" t="s">
        <v>209</v>
      </c>
      <c r="F169" s="227" t="s">
        <v>210</v>
      </c>
      <c r="G169" s="228" t="s">
        <v>155</v>
      </c>
      <c r="H169" s="229">
        <v>390</v>
      </c>
      <c r="I169" s="230"/>
      <c r="J169" s="231">
        <f>ROUND(I169*H169,2)</f>
        <v>0</v>
      </c>
      <c r="K169" s="232"/>
      <c r="L169" s="44"/>
      <c r="M169" s="233" t="s">
        <v>1</v>
      </c>
      <c r="N169" s="234" t="s">
        <v>41</v>
      </c>
      <c r="O169" s="97"/>
      <c r="P169" s="235">
        <f>O169*H169</f>
        <v>0</v>
      </c>
      <c r="Q169" s="235">
        <v>0</v>
      </c>
      <c r="R169" s="235">
        <f>Q169*H169</f>
        <v>0</v>
      </c>
      <c r="S169" s="235">
        <v>0.125</v>
      </c>
      <c r="T169" s="236">
        <f>S169*H169</f>
        <v>48.75</v>
      </c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R169" s="237" t="s">
        <v>124</v>
      </c>
      <c r="AT169" s="237" t="s">
        <v>120</v>
      </c>
      <c r="AU169" s="237" t="s">
        <v>125</v>
      </c>
      <c r="AY169" s="17" t="s">
        <v>118</v>
      </c>
      <c r="BE169" s="238">
        <f>IF(N169="základná",J169,0)</f>
        <v>0</v>
      </c>
      <c r="BF169" s="238">
        <f>IF(N169="znížená",J169,0)</f>
        <v>0</v>
      </c>
      <c r="BG169" s="238">
        <f>IF(N169="zákl. prenesená",J169,0)</f>
        <v>0</v>
      </c>
      <c r="BH169" s="238">
        <f>IF(N169="zníž. prenesená",J169,0)</f>
        <v>0</v>
      </c>
      <c r="BI169" s="238">
        <f>IF(N169="nulová",J169,0)</f>
        <v>0</v>
      </c>
      <c r="BJ169" s="17" t="s">
        <v>125</v>
      </c>
      <c r="BK169" s="238">
        <f>ROUND(I169*H169,2)</f>
        <v>0</v>
      </c>
      <c r="BL169" s="17" t="s">
        <v>124</v>
      </c>
      <c r="BM169" s="237" t="s">
        <v>211</v>
      </c>
    </row>
    <row r="170" s="13" customFormat="1">
      <c r="A170" s="13"/>
      <c r="B170" s="239"/>
      <c r="C170" s="240"/>
      <c r="D170" s="241" t="s">
        <v>127</v>
      </c>
      <c r="E170" s="242" t="s">
        <v>1</v>
      </c>
      <c r="F170" s="243" t="s">
        <v>212</v>
      </c>
      <c r="G170" s="240"/>
      <c r="H170" s="244">
        <v>390</v>
      </c>
      <c r="I170" s="245"/>
      <c r="J170" s="240"/>
      <c r="K170" s="240"/>
      <c r="L170" s="246"/>
      <c r="M170" s="247"/>
      <c r="N170" s="248"/>
      <c r="O170" s="248"/>
      <c r="P170" s="248"/>
      <c r="Q170" s="248"/>
      <c r="R170" s="248"/>
      <c r="S170" s="248"/>
      <c r="T170" s="249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50" t="s">
        <v>127</v>
      </c>
      <c r="AU170" s="250" t="s">
        <v>125</v>
      </c>
      <c r="AV170" s="13" t="s">
        <v>125</v>
      </c>
      <c r="AW170" s="13" t="s">
        <v>31</v>
      </c>
      <c r="AX170" s="13" t="s">
        <v>83</v>
      </c>
      <c r="AY170" s="250" t="s">
        <v>118</v>
      </c>
    </row>
    <row r="171" s="2" customFormat="1" ht="24.15" customHeight="1">
      <c r="A171" s="38"/>
      <c r="B171" s="39"/>
      <c r="C171" s="225" t="s">
        <v>213</v>
      </c>
      <c r="D171" s="225" t="s">
        <v>120</v>
      </c>
      <c r="E171" s="226" t="s">
        <v>214</v>
      </c>
      <c r="F171" s="227" t="s">
        <v>215</v>
      </c>
      <c r="G171" s="228" t="s">
        <v>155</v>
      </c>
      <c r="H171" s="229">
        <v>83</v>
      </c>
      <c r="I171" s="230"/>
      <c r="J171" s="231">
        <f>ROUND(I171*H171,2)</f>
        <v>0</v>
      </c>
      <c r="K171" s="232"/>
      <c r="L171" s="44"/>
      <c r="M171" s="233" t="s">
        <v>1</v>
      </c>
      <c r="N171" s="234" t="s">
        <v>41</v>
      </c>
      <c r="O171" s="97"/>
      <c r="P171" s="235">
        <f>O171*H171</f>
        <v>0</v>
      </c>
      <c r="Q171" s="235">
        <v>0</v>
      </c>
      <c r="R171" s="235">
        <f>Q171*H171</f>
        <v>0</v>
      </c>
      <c r="S171" s="235">
        <v>0.25</v>
      </c>
      <c r="T171" s="236">
        <f>S171*H171</f>
        <v>20.75</v>
      </c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R171" s="237" t="s">
        <v>124</v>
      </c>
      <c r="AT171" s="237" t="s">
        <v>120</v>
      </c>
      <c r="AU171" s="237" t="s">
        <v>125</v>
      </c>
      <c r="AY171" s="17" t="s">
        <v>118</v>
      </c>
      <c r="BE171" s="238">
        <f>IF(N171="základná",J171,0)</f>
        <v>0</v>
      </c>
      <c r="BF171" s="238">
        <f>IF(N171="znížená",J171,0)</f>
        <v>0</v>
      </c>
      <c r="BG171" s="238">
        <f>IF(N171="zákl. prenesená",J171,0)</f>
        <v>0</v>
      </c>
      <c r="BH171" s="238">
        <f>IF(N171="zníž. prenesená",J171,0)</f>
        <v>0</v>
      </c>
      <c r="BI171" s="238">
        <f>IF(N171="nulová",J171,0)</f>
        <v>0</v>
      </c>
      <c r="BJ171" s="17" t="s">
        <v>125</v>
      </c>
      <c r="BK171" s="238">
        <f>ROUND(I171*H171,2)</f>
        <v>0</v>
      </c>
      <c r="BL171" s="17" t="s">
        <v>124</v>
      </c>
      <c r="BM171" s="237" t="s">
        <v>216</v>
      </c>
    </row>
    <row r="172" s="13" customFormat="1">
      <c r="A172" s="13"/>
      <c r="B172" s="239"/>
      <c r="C172" s="240"/>
      <c r="D172" s="241" t="s">
        <v>127</v>
      </c>
      <c r="E172" s="242" t="s">
        <v>1</v>
      </c>
      <c r="F172" s="243" t="s">
        <v>217</v>
      </c>
      <c r="G172" s="240"/>
      <c r="H172" s="244">
        <v>83</v>
      </c>
      <c r="I172" s="245"/>
      <c r="J172" s="240"/>
      <c r="K172" s="240"/>
      <c r="L172" s="246"/>
      <c r="M172" s="247"/>
      <c r="N172" s="248"/>
      <c r="O172" s="248"/>
      <c r="P172" s="248"/>
      <c r="Q172" s="248"/>
      <c r="R172" s="248"/>
      <c r="S172" s="248"/>
      <c r="T172" s="249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50" t="s">
        <v>127</v>
      </c>
      <c r="AU172" s="250" t="s">
        <v>125</v>
      </c>
      <c r="AV172" s="13" t="s">
        <v>125</v>
      </c>
      <c r="AW172" s="13" t="s">
        <v>31</v>
      </c>
      <c r="AX172" s="13" t="s">
        <v>83</v>
      </c>
      <c r="AY172" s="250" t="s">
        <v>118</v>
      </c>
    </row>
    <row r="173" s="2" customFormat="1" ht="24.15" customHeight="1">
      <c r="A173" s="38"/>
      <c r="B173" s="39"/>
      <c r="C173" s="225" t="s">
        <v>218</v>
      </c>
      <c r="D173" s="225" t="s">
        <v>120</v>
      </c>
      <c r="E173" s="226" t="s">
        <v>219</v>
      </c>
      <c r="F173" s="227" t="s">
        <v>220</v>
      </c>
      <c r="G173" s="228" t="s">
        <v>190</v>
      </c>
      <c r="H173" s="229">
        <v>380</v>
      </c>
      <c r="I173" s="230"/>
      <c r="J173" s="231">
        <f>ROUND(I173*H173,2)</f>
        <v>0</v>
      </c>
      <c r="K173" s="232"/>
      <c r="L173" s="44"/>
      <c r="M173" s="233" t="s">
        <v>1</v>
      </c>
      <c r="N173" s="234" t="s">
        <v>41</v>
      </c>
      <c r="O173" s="97"/>
      <c r="P173" s="235">
        <f>O173*H173</f>
        <v>0</v>
      </c>
      <c r="Q173" s="235">
        <v>0</v>
      </c>
      <c r="R173" s="235">
        <f>Q173*H173</f>
        <v>0</v>
      </c>
      <c r="S173" s="235">
        <v>0</v>
      </c>
      <c r="T173" s="236">
        <f>S173*H173</f>
        <v>0</v>
      </c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R173" s="237" t="s">
        <v>124</v>
      </c>
      <c r="AT173" s="237" t="s">
        <v>120</v>
      </c>
      <c r="AU173" s="237" t="s">
        <v>125</v>
      </c>
      <c r="AY173" s="17" t="s">
        <v>118</v>
      </c>
      <c r="BE173" s="238">
        <f>IF(N173="základná",J173,0)</f>
        <v>0</v>
      </c>
      <c r="BF173" s="238">
        <f>IF(N173="znížená",J173,0)</f>
        <v>0</v>
      </c>
      <c r="BG173" s="238">
        <f>IF(N173="zákl. prenesená",J173,0)</f>
        <v>0</v>
      </c>
      <c r="BH173" s="238">
        <f>IF(N173="zníž. prenesená",J173,0)</f>
        <v>0</v>
      </c>
      <c r="BI173" s="238">
        <f>IF(N173="nulová",J173,0)</f>
        <v>0</v>
      </c>
      <c r="BJ173" s="17" t="s">
        <v>125</v>
      </c>
      <c r="BK173" s="238">
        <f>ROUND(I173*H173,2)</f>
        <v>0</v>
      </c>
      <c r="BL173" s="17" t="s">
        <v>124</v>
      </c>
      <c r="BM173" s="237" t="s">
        <v>221</v>
      </c>
    </row>
    <row r="174" s="13" customFormat="1">
      <c r="A174" s="13"/>
      <c r="B174" s="239"/>
      <c r="C174" s="240"/>
      <c r="D174" s="241" t="s">
        <v>127</v>
      </c>
      <c r="E174" s="242" t="s">
        <v>1</v>
      </c>
      <c r="F174" s="243" t="s">
        <v>222</v>
      </c>
      <c r="G174" s="240"/>
      <c r="H174" s="244">
        <v>380</v>
      </c>
      <c r="I174" s="245"/>
      <c r="J174" s="240"/>
      <c r="K174" s="240"/>
      <c r="L174" s="246"/>
      <c r="M174" s="247"/>
      <c r="N174" s="248"/>
      <c r="O174" s="248"/>
      <c r="P174" s="248"/>
      <c r="Q174" s="248"/>
      <c r="R174" s="248"/>
      <c r="S174" s="248"/>
      <c r="T174" s="249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50" t="s">
        <v>127</v>
      </c>
      <c r="AU174" s="250" t="s">
        <v>125</v>
      </c>
      <c r="AV174" s="13" t="s">
        <v>125</v>
      </c>
      <c r="AW174" s="13" t="s">
        <v>31</v>
      </c>
      <c r="AX174" s="13" t="s">
        <v>83</v>
      </c>
      <c r="AY174" s="250" t="s">
        <v>118</v>
      </c>
    </row>
    <row r="175" s="2" customFormat="1" ht="24.15" customHeight="1">
      <c r="A175" s="38"/>
      <c r="B175" s="39"/>
      <c r="C175" s="225" t="s">
        <v>223</v>
      </c>
      <c r="D175" s="225" t="s">
        <v>120</v>
      </c>
      <c r="E175" s="226" t="s">
        <v>224</v>
      </c>
      <c r="F175" s="227" t="s">
        <v>225</v>
      </c>
      <c r="G175" s="228" t="s">
        <v>190</v>
      </c>
      <c r="H175" s="229">
        <v>68</v>
      </c>
      <c r="I175" s="230"/>
      <c r="J175" s="231">
        <f>ROUND(I175*H175,2)</f>
        <v>0</v>
      </c>
      <c r="K175" s="232"/>
      <c r="L175" s="44"/>
      <c r="M175" s="233" t="s">
        <v>1</v>
      </c>
      <c r="N175" s="234" t="s">
        <v>41</v>
      </c>
      <c r="O175" s="97"/>
      <c r="P175" s="235">
        <f>O175*H175</f>
        <v>0</v>
      </c>
      <c r="Q175" s="235">
        <v>0</v>
      </c>
      <c r="R175" s="235">
        <f>Q175*H175</f>
        <v>0</v>
      </c>
      <c r="S175" s="235">
        <v>0</v>
      </c>
      <c r="T175" s="236">
        <f>S175*H175</f>
        <v>0</v>
      </c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R175" s="237" t="s">
        <v>124</v>
      </c>
      <c r="AT175" s="237" t="s">
        <v>120</v>
      </c>
      <c r="AU175" s="237" t="s">
        <v>125</v>
      </c>
      <c r="AY175" s="17" t="s">
        <v>118</v>
      </c>
      <c r="BE175" s="238">
        <f>IF(N175="základná",J175,0)</f>
        <v>0</v>
      </c>
      <c r="BF175" s="238">
        <f>IF(N175="znížená",J175,0)</f>
        <v>0</v>
      </c>
      <c r="BG175" s="238">
        <f>IF(N175="zákl. prenesená",J175,0)</f>
        <v>0</v>
      </c>
      <c r="BH175" s="238">
        <f>IF(N175="zníž. prenesená",J175,0)</f>
        <v>0</v>
      </c>
      <c r="BI175" s="238">
        <f>IF(N175="nulová",J175,0)</f>
        <v>0</v>
      </c>
      <c r="BJ175" s="17" t="s">
        <v>125</v>
      </c>
      <c r="BK175" s="238">
        <f>ROUND(I175*H175,2)</f>
        <v>0</v>
      </c>
      <c r="BL175" s="17" t="s">
        <v>124</v>
      </c>
      <c r="BM175" s="237" t="s">
        <v>226</v>
      </c>
    </row>
    <row r="176" s="13" customFormat="1">
      <c r="A176" s="13"/>
      <c r="B176" s="239"/>
      <c r="C176" s="240"/>
      <c r="D176" s="241" t="s">
        <v>127</v>
      </c>
      <c r="E176" s="242" t="s">
        <v>1</v>
      </c>
      <c r="F176" s="243" t="s">
        <v>227</v>
      </c>
      <c r="G176" s="240"/>
      <c r="H176" s="244">
        <v>68</v>
      </c>
      <c r="I176" s="245"/>
      <c r="J176" s="240"/>
      <c r="K176" s="240"/>
      <c r="L176" s="246"/>
      <c r="M176" s="247"/>
      <c r="N176" s="248"/>
      <c r="O176" s="248"/>
      <c r="P176" s="248"/>
      <c r="Q176" s="248"/>
      <c r="R176" s="248"/>
      <c r="S176" s="248"/>
      <c r="T176" s="249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50" t="s">
        <v>127</v>
      </c>
      <c r="AU176" s="250" t="s">
        <v>125</v>
      </c>
      <c r="AV176" s="13" t="s">
        <v>125</v>
      </c>
      <c r="AW176" s="13" t="s">
        <v>31</v>
      </c>
      <c r="AX176" s="13" t="s">
        <v>83</v>
      </c>
      <c r="AY176" s="250" t="s">
        <v>118</v>
      </c>
    </row>
    <row r="177" s="2" customFormat="1" ht="24.15" customHeight="1">
      <c r="A177" s="38"/>
      <c r="B177" s="39"/>
      <c r="C177" s="225" t="s">
        <v>228</v>
      </c>
      <c r="D177" s="225" t="s">
        <v>120</v>
      </c>
      <c r="E177" s="226" t="s">
        <v>229</v>
      </c>
      <c r="F177" s="227" t="s">
        <v>230</v>
      </c>
      <c r="G177" s="228" t="s">
        <v>231</v>
      </c>
      <c r="H177" s="229">
        <v>6</v>
      </c>
      <c r="I177" s="230"/>
      <c r="J177" s="231">
        <f>ROUND(I177*H177,2)</f>
        <v>0</v>
      </c>
      <c r="K177" s="232"/>
      <c r="L177" s="44"/>
      <c r="M177" s="233" t="s">
        <v>1</v>
      </c>
      <c r="N177" s="234" t="s">
        <v>41</v>
      </c>
      <c r="O177" s="97"/>
      <c r="P177" s="235">
        <f>O177*H177</f>
        <v>0</v>
      </c>
      <c r="Q177" s="235">
        <v>0.3271</v>
      </c>
      <c r="R177" s="235">
        <f>Q177*H177</f>
        <v>1.9626000000000001</v>
      </c>
      <c r="S177" s="235">
        <v>0</v>
      </c>
      <c r="T177" s="236">
        <f>S177*H177</f>
        <v>0</v>
      </c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R177" s="237" t="s">
        <v>124</v>
      </c>
      <c r="AT177" s="237" t="s">
        <v>120</v>
      </c>
      <c r="AU177" s="237" t="s">
        <v>125</v>
      </c>
      <c r="AY177" s="17" t="s">
        <v>118</v>
      </c>
      <c r="BE177" s="238">
        <f>IF(N177="základná",J177,0)</f>
        <v>0</v>
      </c>
      <c r="BF177" s="238">
        <f>IF(N177="znížená",J177,0)</f>
        <v>0</v>
      </c>
      <c r="BG177" s="238">
        <f>IF(N177="zákl. prenesená",J177,0)</f>
        <v>0</v>
      </c>
      <c r="BH177" s="238">
        <f>IF(N177="zníž. prenesená",J177,0)</f>
        <v>0</v>
      </c>
      <c r="BI177" s="238">
        <f>IF(N177="nulová",J177,0)</f>
        <v>0</v>
      </c>
      <c r="BJ177" s="17" t="s">
        <v>125</v>
      </c>
      <c r="BK177" s="238">
        <f>ROUND(I177*H177,2)</f>
        <v>0</v>
      </c>
      <c r="BL177" s="17" t="s">
        <v>124</v>
      </c>
      <c r="BM177" s="237" t="s">
        <v>232</v>
      </c>
    </row>
    <row r="178" s="2" customFormat="1" ht="24.15" customHeight="1">
      <c r="A178" s="38"/>
      <c r="B178" s="39"/>
      <c r="C178" s="225" t="s">
        <v>233</v>
      </c>
      <c r="D178" s="225" t="s">
        <v>120</v>
      </c>
      <c r="E178" s="226" t="s">
        <v>234</v>
      </c>
      <c r="F178" s="227" t="s">
        <v>235</v>
      </c>
      <c r="G178" s="228" t="s">
        <v>149</v>
      </c>
      <c r="H178" s="229">
        <v>893.45000000000005</v>
      </c>
      <c r="I178" s="230"/>
      <c r="J178" s="231">
        <f>ROUND(I178*H178,2)</f>
        <v>0</v>
      </c>
      <c r="K178" s="232"/>
      <c r="L178" s="44"/>
      <c r="M178" s="233" t="s">
        <v>1</v>
      </c>
      <c r="N178" s="234" t="s">
        <v>41</v>
      </c>
      <c r="O178" s="97"/>
      <c r="P178" s="235">
        <f>O178*H178</f>
        <v>0</v>
      </c>
      <c r="Q178" s="235">
        <v>0</v>
      </c>
      <c r="R178" s="235">
        <f>Q178*H178</f>
        <v>0</v>
      </c>
      <c r="S178" s="235">
        <v>0</v>
      </c>
      <c r="T178" s="236">
        <f>S178*H178</f>
        <v>0</v>
      </c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R178" s="237" t="s">
        <v>124</v>
      </c>
      <c r="AT178" s="237" t="s">
        <v>120</v>
      </c>
      <c r="AU178" s="237" t="s">
        <v>125</v>
      </c>
      <c r="AY178" s="17" t="s">
        <v>118</v>
      </c>
      <c r="BE178" s="238">
        <f>IF(N178="základná",J178,0)</f>
        <v>0</v>
      </c>
      <c r="BF178" s="238">
        <f>IF(N178="znížená",J178,0)</f>
        <v>0</v>
      </c>
      <c r="BG178" s="238">
        <f>IF(N178="zákl. prenesená",J178,0)</f>
        <v>0</v>
      </c>
      <c r="BH178" s="238">
        <f>IF(N178="zníž. prenesená",J178,0)</f>
        <v>0</v>
      </c>
      <c r="BI178" s="238">
        <f>IF(N178="nulová",J178,0)</f>
        <v>0</v>
      </c>
      <c r="BJ178" s="17" t="s">
        <v>125</v>
      </c>
      <c r="BK178" s="238">
        <f>ROUND(I178*H178,2)</f>
        <v>0</v>
      </c>
      <c r="BL178" s="17" t="s">
        <v>124</v>
      </c>
      <c r="BM178" s="237" t="s">
        <v>236</v>
      </c>
    </row>
    <row r="179" s="13" customFormat="1">
      <c r="A179" s="13"/>
      <c r="B179" s="239"/>
      <c r="C179" s="240"/>
      <c r="D179" s="241" t="s">
        <v>127</v>
      </c>
      <c r="E179" s="242" t="s">
        <v>1</v>
      </c>
      <c r="F179" s="243" t="s">
        <v>237</v>
      </c>
      <c r="G179" s="240"/>
      <c r="H179" s="244">
        <v>152.32499999999999</v>
      </c>
      <c r="I179" s="245"/>
      <c r="J179" s="240"/>
      <c r="K179" s="240"/>
      <c r="L179" s="246"/>
      <c r="M179" s="247"/>
      <c r="N179" s="248"/>
      <c r="O179" s="248"/>
      <c r="P179" s="248"/>
      <c r="Q179" s="248"/>
      <c r="R179" s="248"/>
      <c r="S179" s="248"/>
      <c r="T179" s="249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50" t="s">
        <v>127</v>
      </c>
      <c r="AU179" s="250" t="s">
        <v>125</v>
      </c>
      <c r="AV179" s="13" t="s">
        <v>125</v>
      </c>
      <c r="AW179" s="13" t="s">
        <v>31</v>
      </c>
      <c r="AX179" s="13" t="s">
        <v>75</v>
      </c>
      <c r="AY179" s="250" t="s">
        <v>118</v>
      </c>
    </row>
    <row r="180" s="13" customFormat="1">
      <c r="A180" s="13"/>
      <c r="B180" s="239"/>
      <c r="C180" s="240"/>
      <c r="D180" s="241" t="s">
        <v>127</v>
      </c>
      <c r="E180" s="242" t="s">
        <v>1</v>
      </c>
      <c r="F180" s="243" t="s">
        <v>238</v>
      </c>
      <c r="G180" s="240"/>
      <c r="H180" s="244">
        <v>601.5</v>
      </c>
      <c r="I180" s="245"/>
      <c r="J180" s="240"/>
      <c r="K180" s="240"/>
      <c r="L180" s="246"/>
      <c r="M180" s="247"/>
      <c r="N180" s="248"/>
      <c r="O180" s="248"/>
      <c r="P180" s="248"/>
      <c r="Q180" s="248"/>
      <c r="R180" s="248"/>
      <c r="S180" s="248"/>
      <c r="T180" s="249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50" t="s">
        <v>127</v>
      </c>
      <c r="AU180" s="250" t="s">
        <v>125</v>
      </c>
      <c r="AV180" s="13" t="s">
        <v>125</v>
      </c>
      <c r="AW180" s="13" t="s">
        <v>31</v>
      </c>
      <c r="AX180" s="13" t="s">
        <v>75</v>
      </c>
      <c r="AY180" s="250" t="s">
        <v>118</v>
      </c>
    </row>
    <row r="181" s="13" customFormat="1">
      <c r="A181" s="13"/>
      <c r="B181" s="239"/>
      <c r="C181" s="240"/>
      <c r="D181" s="241" t="s">
        <v>127</v>
      </c>
      <c r="E181" s="242" t="s">
        <v>1</v>
      </c>
      <c r="F181" s="243" t="s">
        <v>239</v>
      </c>
      <c r="G181" s="240"/>
      <c r="H181" s="244">
        <v>20.75</v>
      </c>
      <c r="I181" s="245"/>
      <c r="J181" s="240"/>
      <c r="K181" s="240"/>
      <c r="L181" s="246"/>
      <c r="M181" s="247"/>
      <c r="N181" s="248"/>
      <c r="O181" s="248"/>
      <c r="P181" s="248"/>
      <c r="Q181" s="248"/>
      <c r="R181" s="248"/>
      <c r="S181" s="248"/>
      <c r="T181" s="249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50" t="s">
        <v>127</v>
      </c>
      <c r="AU181" s="250" t="s">
        <v>125</v>
      </c>
      <c r="AV181" s="13" t="s">
        <v>125</v>
      </c>
      <c r="AW181" s="13" t="s">
        <v>31</v>
      </c>
      <c r="AX181" s="13" t="s">
        <v>75</v>
      </c>
      <c r="AY181" s="250" t="s">
        <v>118</v>
      </c>
    </row>
    <row r="182" s="13" customFormat="1">
      <c r="A182" s="13"/>
      <c r="B182" s="239"/>
      <c r="C182" s="240"/>
      <c r="D182" s="241" t="s">
        <v>127</v>
      </c>
      <c r="E182" s="242" t="s">
        <v>1</v>
      </c>
      <c r="F182" s="243" t="s">
        <v>240</v>
      </c>
      <c r="G182" s="240"/>
      <c r="H182" s="244">
        <v>72.375</v>
      </c>
      <c r="I182" s="245"/>
      <c r="J182" s="240"/>
      <c r="K182" s="240"/>
      <c r="L182" s="246"/>
      <c r="M182" s="247"/>
      <c r="N182" s="248"/>
      <c r="O182" s="248"/>
      <c r="P182" s="248"/>
      <c r="Q182" s="248"/>
      <c r="R182" s="248"/>
      <c r="S182" s="248"/>
      <c r="T182" s="249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50" t="s">
        <v>127</v>
      </c>
      <c r="AU182" s="250" t="s">
        <v>125</v>
      </c>
      <c r="AV182" s="13" t="s">
        <v>125</v>
      </c>
      <c r="AW182" s="13" t="s">
        <v>31</v>
      </c>
      <c r="AX182" s="13" t="s">
        <v>75</v>
      </c>
      <c r="AY182" s="250" t="s">
        <v>118</v>
      </c>
    </row>
    <row r="183" s="13" customFormat="1">
      <c r="A183" s="13"/>
      <c r="B183" s="239"/>
      <c r="C183" s="240"/>
      <c r="D183" s="241" t="s">
        <v>127</v>
      </c>
      <c r="E183" s="242" t="s">
        <v>1</v>
      </c>
      <c r="F183" s="243" t="s">
        <v>241</v>
      </c>
      <c r="G183" s="240"/>
      <c r="H183" s="244">
        <v>39</v>
      </c>
      <c r="I183" s="245"/>
      <c r="J183" s="240"/>
      <c r="K183" s="240"/>
      <c r="L183" s="246"/>
      <c r="M183" s="247"/>
      <c r="N183" s="248"/>
      <c r="O183" s="248"/>
      <c r="P183" s="248"/>
      <c r="Q183" s="248"/>
      <c r="R183" s="248"/>
      <c r="S183" s="248"/>
      <c r="T183" s="249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50" t="s">
        <v>127</v>
      </c>
      <c r="AU183" s="250" t="s">
        <v>125</v>
      </c>
      <c r="AV183" s="13" t="s">
        <v>125</v>
      </c>
      <c r="AW183" s="13" t="s">
        <v>31</v>
      </c>
      <c r="AX183" s="13" t="s">
        <v>75</v>
      </c>
      <c r="AY183" s="250" t="s">
        <v>118</v>
      </c>
    </row>
    <row r="184" s="13" customFormat="1">
      <c r="A184" s="13"/>
      <c r="B184" s="239"/>
      <c r="C184" s="240"/>
      <c r="D184" s="241" t="s">
        <v>127</v>
      </c>
      <c r="E184" s="242" t="s">
        <v>1</v>
      </c>
      <c r="F184" s="243" t="s">
        <v>242</v>
      </c>
      <c r="G184" s="240"/>
      <c r="H184" s="244">
        <v>7.5</v>
      </c>
      <c r="I184" s="245"/>
      <c r="J184" s="240"/>
      <c r="K184" s="240"/>
      <c r="L184" s="246"/>
      <c r="M184" s="247"/>
      <c r="N184" s="248"/>
      <c r="O184" s="248"/>
      <c r="P184" s="248"/>
      <c r="Q184" s="248"/>
      <c r="R184" s="248"/>
      <c r="S184" s="248"/>
      <c r="T184" s="249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50" t="s">
        <v>127</v>
      </c>
      <c r="AU184" s="250" t="s">
        <v>125</v>
      </c>
      <c r="AV184" s="13" t="s">
        <v>125</v>
      </c>
      <c r="AW184" s="13" t="s">
        <v>31</v>
      </c>
      <c r="AX184" s="13" t="s">
        <v>75</v>
      </c>
      <c r="AY184" s="250" t="s">
        <v>118</v>
      </c>
    </row>
    <row r="185" s="14" customFormat="1">
      <c r="A185" s="14"/>
      <c r="B185" s="251"/>
      <c r="C185" s="252"/>
      <c r="D185" s="241" t="s">
        <v>127</v>
      </c>
      <c r="E185" s="253" t="s">
        <v>1</v>
      </c>
      <c r="F185" s="254" t="s">
        <v>131</v>
      </c>
      <c r="G185" s="252"/>
      <c r="H185" s="255">
        <v>893.45000000000005</v>
      </c>
      <c r="I185" s="256"/>
      <c r="J185" s="252"/>
      <c r="K185" s="252"/>
      <c r="L185" s="257"/>
      <c r="M185" s="258"/>
      <c r="N185" s="259"/>
      <c r="O185" s="259"/>
      <c r="P185" s="259"/>
      <c r="Q185" s="259"/>
      <c r="R185" s="259"/>
      <c r="S185" s="259"/>
      <c r="T185" s="260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T185" s="261" t="s">
        <v>127</v>
      </c>
      <c r="AU185" s="261" t="s">
        <v>125</v>
      </c>
      <c r="AV185" s="14" t="s">
        <v>124</v>
      </c>
      <c r="AW185" s="14" t="s">
        <v>31</v>
      </c>
      <c r="AX185" s="14" t="s">
        <v>83</v>
      </c>
      <c r="AY185" s="261" t="s">
        <v>118</v>
      </c>
    </row>
    <row r="186" s="2" customFormat="1" ht="33" customHeight="1">
      <c r="A186" s="38"/>
      <c r="B186" s="39"/>
      <c r="C186" s="225" t="s">
        <v>243</v>
      </c>
      <c r="D186" s="225" t="s">
        <v>120</v>
      </c>
      <c r="E186" s="226" t="s">
        <v>244</v>
      </c>
      <c r="F186" s="227" t="s">
        <v>245</v>
      </c>
      <c r="G186" s="228" t="s">
        <v>149</v>
      </c>
      <c r="H186" s="229">
        <v>12508.299999999999</v>
      </c>
      <c r="I186" s="230"/>
      <c r="J186" s="231">
        <f>ROUND(I186*H186,2)</f>
        <v>0</v>
      </c>
      <c r="K186" s="232"/>
      <c r="L186" s="44"/>
      <c r="M186" s="233" t="s">
        <v>1</v>
      </c>
      <c r="N186" s="234" t="s">
        <v>41</v>
      </c>
      <c r="O186" s="97"/>
      <c r="P186" s="235">
        <f>O186*H186</f>
        <v>0</v>
      </c>
      <c r="Q186" s="235">
        <v>0</v>
      </c>
      <c r="R186" s="235">
        <f>Q186*H186</f>
        <v>0</v>
      </c>
      <c r="S186" s="235">
        <v>0</v>
      </c>
      <c r="T186" s="236">
        <f>S186*H186</f>
        <v>0</v>
      </c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R186" s="237" t="s">
        <v>124</v>
      </c>
      <c r="AT186" s="237" t="s">
        <v>120</v>
      </c>
      <c r="AU186" s="237" t="s">
        <v>125</v>
      </c>
      <c r="AY186" s="17" t="s">
        <v>118</v>
      </c>
      <c r="BE186" s="238">
        <f>IF(N186="základná",J186,0)</f>
        <v>0</v>
      </c>
      <c r="BF186" s="238">
        <f>IF(N186="znížená",J186,0)</f>
        <v>0</v>
      </c>
      <c r="BG186" s="238">
        <f>IF(N186="zákl. prenesená",J186,0)</f>
        <v>0</v>
      </c>
      <c r="BH186" s="238">
        <f>IF(N186="zníž. prenesená",J186,0)</f>
        <v>0</v>
      </c>
      <c r="BI186" s="238">
        <f>IF(N186="nulová",J186,0)</f>
        <v>0</v>
      </c>
      <c r="BJ186" s="17" t="s">
        <v>125</v>
      </c>
      <c r="BK186" s="238">
        <f>ROUND(I186*H186,2)</f>
        <v>0</v>
      </c>
      <c r="BL186" s="17" t="s">
        <v>124</v>
      </c>
      <c r="BM186" s="237" t="s">
        <v>246</v>
      </c>
    </row>
    <row r="187" s="13" customFormat="1">
      <c r="A187" s="13"/>
      <c r="B187" s="239"/>
      <c r="C187" s="240"/>
      <c r="D187" s="241" t="s">
        <v>127</v>
      </c>
      <c r="E187" s="242" t="s">
        <v>1</v>
      </c>
      <c r="F187" s="243" t="s">
        <v>247</v>
      </c>
      <c r="G187" s="240"/>
      <c r="H187" s="244">
        <v>12508.299999999999</v>
      </c>
      <c r="I187" s="245"/>
      <c r="J187" s="240"/>
      <c r="K187" s="240"/>
      <c r="L187" s="246"/>
      <c r="M187" s="247"/>
      <c r="N187" s="248"/>
      <c r="O187" s="248"/>
      <c r="P187" s="248"/>
      <c r="Q187" s="248"/>
      <c r="R187" s="248"/>
      <c r="S187" s="248"/>
      <c r="T187" s="249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50" t="s">
        <v>127</v>
      </c>
      <c r="AU187" s="250" t="s">
        <v>125</v>
      </c>
      <c r="AV187" s="13" t="s">
        <v>125</v>
      </c>
      <c r="AW187" s="13" t="s">
        <v>31</v>
      </c>
      <c r="AX187" s="13" t="s">
        <v>83</v>
      </c>
      <c r="AY187" s="250" t="s">
        <v>118</v>
      </c>
    </row>
    <row r="188" s="2" customFormat="1" ht="24.15" customHeight="1">
      <c r="A188" s="38"/>
      <c r="B188" s="39"/>
      <c r="C188" s="225" t="s">
        <v>7</v>
      </c>
      <c r="D188" s="225" t="s">
        <v>120</v>
      </c>
      <c r="E188" s="226" t="s">
        <v>248</v>
      </c>
      <c r="F188" s="227" t="s">
        <v>249</v>
      </c>
      <c r="G188" s="228" t="s">
        <v>149</v>
      </c>
      <c r="H188" s="229">
        <v>723.5</v>
      </c>
      <c r="I188" s="230"/>
      <c r="J188" s="231">
        <f>ROUND(I188*H188,2)</f>
        <v>0</v>
      </c>
      <c r="K188" s="232"/>
      <c r="L188" s="44"/>
      <c r="M188" s="233" t="s">
        <v>1</v>
      </c>
      <c r="N188" s="234" t="s">
        <v>41</v>
      </c>
      <c r="O188" s="97"/>
      <c r="P188" s="235">
        <f>O188*H188</f>
        <v>0</v>
      </c>
      <c r="Q188" s="235">
        <v>0</v>
      </c>
      <c r="R188" s="235">
        <f>Q188*H188</f>
        <v>0</v>
      </c>
      <c r="S188" s="235">
        <v>0</v>
      </c>
      <c r="T188" s="236">
        <f>S188*H188</f>
        <v>0</v>
      </c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R188" s="237" t="s">
        <v>124</v>
      </c>
      <c r="AT188" s="237" t="s">
        <v>120</v>
      </c>
      <c r="AU188" s="237" t="s">
        <v>125</v>
      </c>
      <c r="AY188" s="17" t="s">
        <v>118</v>
      </c>
      <c r="BE188" s="238">
        <f>IF(N188="základná",J188,0)</f>
        <v>0</v>
      </c>
      <c r="BF188" s="238">
        <f>IF(N188="znížená",J188,0)</f>
        <v>0</v>
      </c>
      <c r="BG188" s="238">
        <f>IF(N188="zákl. prenesená",J188,0)</f>
        <v>0</v>
      </c>
      <c r="BH188" s="238">
        <f>IF(N188="zníž. prenesená",J188,0)</f>
        <v>0</v>
      </c>
      <c r="BI188" s="238">
        <f>IF(N188="nulová",J188,0)</f>
        <v>0</v>
      </c>
      <c r="BJ188" s="17" t="s">
        <v>125</v>
      </c>
      <c r="BK188" s="238">
        <f>ROUND(I188*H188,2)</f>
        <v>0</v>
      </c>
      <c r="BL188" s="17" t="s">
        <v>124</v>
      </c>
      <c r="BM188" s="237" t="s">
        <v>250</v>
      </c>
    </row>
    <row r="189" s="13" customFormat="1">
      <c r="A189" s="13"/>
      <c r="B189" s="239"/>
      <c r="C189" s="240"/>
      <c r="D189" s="241" t="s">
        <v>127</v>
      </c>
      <c r="E189" s="242" t="s">
        <v>1</v>
      </c>
      <c r="F189" s="243" t="s">
        <v>238</v>
      </c>
      <c r="G189" s="240"/>
      <c r="H189" s="244">
        <v>601.5</v>
      </c>
      <c r="I189" s="245"/>
      <c r="J189" s="240"/>
      <c r="K189" s="240"/>
      <c r="L189" s="246"/>
      <c r="M189" s="247"/>
      <c r="N189" s="248"/>
      <c r="O189" s="248"/>
      <c r="P189" s="248"/>
      <c r="Q189" s="248"/>
      <c r="R189" s="248"/>
      <c r="S189" s="248"/>
      <c r="T189" s="249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50" t="s">
        <v>127</v>
      </c>
      <c r="AU189" s="250" t="s">
        <v>125</v>
      </c>
      <c r="AV189" s="13" t="s">
        <v>125</v>
      </c>
      <c r="AW189" s="13" t="s">
        <v>31</v>
      </c>
      <c r="AX189" s="13" t="s">
        <v>75</v>
      </c>
      <c r="AY189" s="250" t="s">
        <v>118</v>
      </c>
    </row>
    <row r="190" s="13" customFormat="1">
      <c r="A190" s="13"/>
      <c r="B190" s="239"/>
      <c r="C190" s="240"/>
      <c r="D190" s="241" t="s">
        <v>127</v>
      </c>
      <c r="E190" s="242" t="s">
        <v>1</v>
      </c>
      <c r="F190" s="243" t="s">
        <v>251</v>
      </c>
      <c r="G190" s="240"/>
      <c r="H190" s="244">
        <v>83</v>
      </c>
      <c r="I190" s="245"/>
      <c r="J190" s="240"/>
      <c r="K190" s="240"/>
      <c r="L190" s="246"/>
      <c r="M190" s="247"/>
      <c r="N190" s="248"/>
      <c r="O190" s="248"/>
      <c r="P190" s="248"/>
      <c r="Q190" s="248"/>
      <c r="R190" s="248"/>
      <c r="S190" s="248"/>
      <c r="T190" s="249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50" t="s">
        <v>127</v>
      </c>
      <c r="AU190" s="250" t="s">
        <v>125</v>
      </c>
      <c r="AV190" s="13" t="s">
        <v>125</v>
      </c>
      <c r="AW190" s="13" t="s">
        <v>31</v>
      </c>
      <c r="AX190" s="13" t="s">
        <v>75</v>
      </c>
      <c r="AY190" s="250" t="s">
        <v>118</v>
      </c>
    </row>
    <row r="191" s="13" customFormat="1">
      <c r="A191" s="13"/>
      <c r="B191" s="239"/>
      <c r="C191" s="240"/>
      <c r="D191" s="241" t="s">
        <v>127</v>
      </c>
      <c r="E191" s="242" t="s">
        <v>1</v>
      </c>
      <c r="F191" s="243" t="s">
        <v>252</v>
      </c>
      <c r="G191" s="240"/>
      <c r="H191" s="244">
        <v>39</v>
      </c>
      <c r="I191" s="245"/>
      <c r="J191" s="240"/>
      <c r="K191" s="240"/>
      <c r="L191" s="246"/>
      <c r="M191" s="247"/>
      <c r="N191" s="248"/>
      <c r="O191" s="248"/>
      <c r="P191" s="248"/>
      <c r="Q191" s="248"/>
      <c r="R191" s="248"/>
      <c r="S191" s="248"/>
      <c r="T191" s="249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50" t="s">
        <v>127</v>
      </c>
      <c r="AU191" s="250" t="s">
        <v>125</v>
      </c>
      <c r="AV191" s="13" t="s">
        <v>125</v>
      </c>
      <c r="AW191" s="13" t="s">
        <v>31</v>
      </c>
      <c r="AX191" s="13" t="s">
        <v>75</v>
      </c>
      <c r="AY191" s="250" t="s">
        <v>118</v>
      </c>
    </row>
    <row r="192" s="14" customFormat="1">
      <c r="A192" s="14"/>
      <c r="B192" s="251"/>
      <c r="C192" s="252"/>
      <c r="D192" s="241" t="s">
        <v>127</v>
      </c>
      <c r="E192" s="253" t="s">
        <v>1</v>
      </c>
      <c r="F192" s="254" t="s">
        <v>131</v>
      </c>
      <c r="G192" s="252"/>
      <c r="H192" s="255">
        <v>723.5</v>
      </c>
      <c r="I192" s="256"/>
      <c r="J192" s="252"/>
      <c r="K192" s="252"/>
      <c r="L192" s="257"/>
      <c r="M192" s="258"/>
      <c r="N192" s="259"/>
      <c r="O192" s="259"/>
      <c r="P192" s="259"/>
      <c r="Q192" s="259"/>
      <c r="R192" s="259"/>
      <c r="S192" s="259"/>
      <c r="T192" s="260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261" t="s">
        <v>127</v>
      </c>
      <c r="AU192" s="261" t="s">
        <v>125</v>
      </c>
      <c r="AV192" s="14" t="s">
        <v>124</v>
      </c>
      <c r="AW192" s="14" t="s">
        <v>31</v>
      </c>
      <c r="AX192" s="14" t="s">
        <v>83</v>
      </c>
      <c r="AY192" s="261" t="s">
        <v>118</v>
      </c>
    </row>
    <row r="193" s="2" customFormat="1" ht="37.8" customHeight="1">
      <c r="A193" s="38"/>
      <c r="B193" s="39"/>
      <c r="C193" s="225" t="s">
        <v>253</v>
      </c>
      <c r="D193" s="225" t="s">
        <v>120</v>
      </c>
      <c r="E193" s="226" t="s">
        <v>254</v>
      </c>
      <c r="F193" s="227" t="s">
        <v>255</v>
      </c>
      <c r="G193" s="228" t="s">
        <v>149</v>
      </c>
      <c r="H193" s="229">
        <v>232.19999999999999</v>
      </c>
      <c r="I193" s="230"/>
      <c r="J193" s="231">
        <f>ROUND(I193*H193,2)</f>
        <v>0</v>
      </c>
      <c r="K193" s="232"/>
      <c r="L193" s="44"/>
      <c r="M193" s="233" t="s">
        <v>1</v>
      </c>
      <c r="N193" s="234" t="s">
        <v>41</v>
      </c>
      <c r="O193" s="97"/>
      <c r="P193" s="235">
        <f>O193*H193</f>
        <v>0</v>
      </c>
      <c r="Q193" s="235">
        <v>0</v>
      </c>
      <c r="R193" s="235">
        <f>Q193*H193</f>
        <v>0</v>
      </c>
      <c r="S193" s="235">
        <v>0</v>
      </c>
      <c r="T193" s="236">
        <f>S193*H193</f>
        <v>0</v>
      </c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R193" s="237" t="s">
        <v>124</v>
      </c>
      <c r="AT193" s="237" t="s">
        <v>120</v>
      </c>
      <c r="AU193" s="237" t="s">
        <v>125</v>
      </c>
      <c r="AY193" s="17" t="s">
        <v>118</v>
      </c>
      <c r="BE193" s="238">
        <f>IF(N193="základná",J193,0)</f>
        <v>0</v>
      </c>
      <c r="BF193" s="238">
        <f>IF(N193="znížená",J193,0)</f>
        <v>0</v>
      </c>
      <c r="BG193" s="238">
        <f>IF(N193="zákl. prenesená",J193,0)</f>
        <v>0</v>
      </c>
      <c r="BH193" s="238">
        <f>IF(N193="zníž. prenesená",J193,0)</f>
        <v>0</v>
      </c>
      <c r="BI193" s="238">
        <f>IF(N193="nulová",J193,0)</f>
        <v>0</v>
      </c>
      <c r="BJ193" s="17" t="s">
        <v>125</v>
      </c>
      <c r="BK193" s="238">
        <f>ROUND(I193*H193,2)</f>
        <v>0</v>
      </c>
      <c r="BL193" s="17" t="s">
        <v>124</v>
      </c>
      <c r="BM193" s="237" t="s">
        <v>256</v>
      </c>
    </row>
    <row r="194" s="13" customFormat="1">
      <c r="A194" s="13"/>
      <c r="B194" s="239"/>
      <c r="C194" s="240"/>
      <c r="D194" s="241" t="s">
        <v>127</v>
      </c>
      <c r="E194" s="242" t="s">
        <v>1</v>
      </c>
      <c r="F194" s="243" t="s">
        <v>237</v>
      </c>
      <c r="G194" s="240"/>
      <c r="H194" s="244">
        <v>152.32499999999999</v>
      </c>
      <c r="I194" s="245"/>
      <c r="J194" s="240"/>
      <c r="K194" s="240"/>
      <c r="L194" s="246"/>
      <c r="M194" s="247"/>
      <c r="N194" s="248"/>
      <c r="O194" s="248"/>
      <c r="P194" s="248"/>
      <c r="Q194" s="248"/>
      <c r="R194" s="248"/>
      <c r="S194" s="248"/>
      <c r="T194" s="249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50" t="s">
        <v>127</v>
      </c>
      <c r="AU194" s="250" t="s">
        <v>125</v>
      </c>
      <c r="AV194" s="13" t="s">
        <v>125</v>
      </c>
      <c r="AW194" s="13" t="s">
        <v>31</v>
      </c>
      <c r="AX194" s="13" t="s">
        <v>75</v>
      </c>
      <c r="AY194" s="250" t="s">
        <v>118</v>
      </c>
    </row>
    <row r="195" s="13" customFormat="1">
      <c r="A195" s="13"/>
      <c r="B195" s="239"/>
      <c r="C195" s="240"/>
      <c r="D195" s="241" t="s">
        <v>127</v>
      </c>
      <c r="E195" s="242" t="s">
        <v>1</v>
      </c>
      <c r="F195" s="243" t="s">
        <v>240</v>
      </c>
      <c r="G195" s="240"/>
      <c r="H195" s="244">
        <v>72.375</v>
      </c>
      <c r="I195" s="245"/>
      <c r="J195" s="240"/>
      <c r="K195" s="240"/>
      <c r="L195" s="246"/>
      <c r="M195" s="247"/>
      <c r="N195" s="248"/>
      <c r="O195" s="248"/>
      <c r="P195" s="248"/>
      <c r="Q195" s="248"/>
      <c r="R195" s="248"/>
      <c r="S195" s="248"/>
      <c r="T195" s="249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50" t="s">
        <v>127</v>
      </c>
      <c r="AU195" s="250" t="s">
        <v>125</v>
      </c>
      <c r="AV195" s="13" t="s">
        <v>125</v>
      </c>
      <c r="AW195" s="13" t="s">
        <v>31</v>
      </c>
      <c r="AX195" s="13" t="s">
        <v>75</v>
      </c>
      <c r="AY195" s="250" t="s">
        <v>118</v>
      </c>
    </row>
    <row r="196" s="13" customFormat="1">
      <c r="A196" s="13"/>
      <c r="B196" s="239"/>
      <c r="C196" s="240"/>
      <c r="D196" s="241" t="s">
        <v>127</v>
      </c>
      <c r="E196" s="242" t="s">
        <v>1</v>
      </c>
      <c r="F196" s="243" t="s">
        <v>242</v>
      </c>
      <c r="G196" s="240"/>
      <c r="H196" s="244">
        <v>7.5</v>
      </c>
      <c r="I196" s="245"/>
      <c r="J196" s="240"/>
      <c r="K196" s="240"/>
      <c r="L196" s="246"/>
      <c r="M196" s="247"/>
      <c r="N196" s="248"/>
      <c r="O196" s="248"/>
      <c r="P196" s="248"/>
      <c r="Q196" s="248"/>
      <c r="R196" s="248"/>
      <c r="S196" s="248"/>
      <c r="T196" s="249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50" t="s">
        <v>127</v>
      </c>
      <c r="AU196" s="250" t="s">
        <v>125</v>
      </c>
      <c r="AV196" s="13" t="s">
        <v>125</v>
      </c>
      <c r="AW196" s="13" t="s">
        <v>31</v>
      </c>
      <c r="AX196" s="13" t="s">
        <v>75</v>
      </c>
      <c r="AY196" s="250" t="s">
        <v>118</v>
      </c>
    </row>
    <row r="197" s="14" customFormat="1">
      <c r="A197" s="14"/>
      <c r="B197" s="251"/>
      <c r="C197" s="252"/>
      <c r="D197" s="241" t="s">
        <v>127</v>
      </c>
      <c r="E197" s="253" t="s">
        <v>1</v>
      </c>
      <c r="F197" s="254" t="s">
        <v>131</v>
      </c>
      <c r="G197" s="252"/>
      <c r="H197" s="255">
        <v>232.19999999999999</v>
      </c>
      <c r="I197" s="256"/>
      <c r="J197" s="252"/>
      <c r="K197" s="252"/>
      <c r="L197" s="257"/>
      <c r="M197" s="258"/>
      <c r="N197" s="259"/>
      <c r="O197" s="259"/>
      <c r="P197" s="259"/>
      <c r="Q197" s="259"/>
      <c r="R197" s="259"/>
      <c r="S197" s="259"/>
      <c r="T197" s="260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T197" s="261" t="s">
        <v>127</v>
      </c>
      <c r="AU197" s="261" t="s">
        <v>125</v>
      </c>
      <c r="AV197" s="14" t="s">
        <v>124</v>
      </c>
      <c r="AW197" s="14" t="s">
        <v>31</v>
      </c>
      <c r="AX197" s="14" t="s">
        <v>83</v>
      </c>
      <c r="AY197" s="261" t="s">
        <v>118</v>
      </c>
    </row>
    <row r="198" s="12" customFormat="1" ht="22.8" customHeight="1">
      <c r="A198" s="12"/>
      <c r="B198" s="209"/>
      <c r="C198" s="210"/>
      <c r="D198" s="211" t="s">
        <v>74</v>
      </c>
      <c r="E198" s="223" t="s">
        <v>257</v>
      </c>
      <c r="F198" s="223" t="s">
        <v>258</v>
      </c>
      <c r="G198" s="210"/>
      <c r="H198" s="210"/>
      <c r="I198" s="213"/>
      <c r="J198" s="224">
        <f>BK198</f>
        <v>0</v>
      </c>
      <c r="K198" s="210"/>
      <c r="L198" s="215"/>
      <c r="M198" s="216"/>
      <c r="N198" s="217"/>
      <c r="O198" s="217"/>
      <c r="P198" s="218">
        <f>SUM(P199:P205)</f>
        <v>0</v>
      </c>
      <c r="Q198" s="217"/>
      <c r="R198" s="218">
        <f>SUM(R199:R205)</f>
        <v>695.48529299999996</v>
      </c>
      <c r="S198" s="217"/>
      <c r="T198" s="219">
        <f>SUM(T199:T205)</f>
        <v>0</v>
      </c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R198" s="220" t="s">
        <v>83</v>
      </c>
      <c r="AT198" s="221" t="s">
        <v>74</v>
      </c>
      <c r="AU198" s="221" t="s">
        <v>83</v>
      </c>
      <c r="AY198" s="220" t="s">
        <v>118</v>
      </c>
      <c r="BK198" s="222">
        <f>SUM(BK199:BK205)</f>
        <v>0</v>
      </c>
    </row>
    <row r="199" s="2" customFormat="1" ht="33" customHeight="1">
      <c r="A199" s="38"/>
      <c r="B199" s="39"/>
      <c r="C199" s="225" t="s">
        <v>259</v>
      </c>
      <c r="D199" s="225" t="s">
        <v>120</v>
      </c>
      <c r="E199" s="226" t="s">
        <v>260</v>
      </c>
      <c r="F199" s="227" t="s">
        <v>261</v>
      </c>
      <c r="G199" s="228" t="s">
        <v>155</v>
      </c>
      <c r="H199" s="229">
        <v>2323</v>
      </c>
      <c r="I199" s="230"/>
      <c r="J199" s="231">
        <f>ROUND(I199*H199,2)</f>
        <v>0</v>
      </c>
      <c r="K199" s="232"/>
      <c r="L199" s="44"/>
      <c r="M199" s="233" t="s">
        <v>1</v>
      </c>
      <c r="N199" s="234" t="s">
        <v>41</v>
      </c>
      <c r="O199" s="97"/>
      <c r="P199" s="235">
        <f>O199*H199</f>
        <v>0</v>
      </c>
      <c r="Q199" s="235">
        <v>0.12966</v>
      </c>
      <c r="R199" s="235">
        <f>Q199*H199</f>
        <v>301.20017999999999</v>
      </c>
      <c r="S199" s="235">
        <v>0</v>
      </c>
      <c r="T199" s="236">
        <f>S199*H199</f>
        <v>0</v>
      </c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R199" s="237" t="s">
        <v>124</v>
      </c>
      <c r="AT199" s="237" t="s">
        <v>120</v>
      </c>
      <c r="AU199" s="237" t="s">
        <v>125</v>
      </c>
      <c r="AY199" s="17" t="s">
        <v>118</v>
      </c>
      <c r="BE199" s="238">
        <f>IF(N199="základná",J199,0)</f>
        <v>0</v>
      </c>
      <c r="BF199" s="238">
        <f>IF(N199="znížená",J199,0)</f>
        <v>0</v>
      </c>
      <c r="BG199" s="238">
        <f>IF(N199="zákl. prenesená",J199,0)</f>
        <v>0</v>
      </c>
      <c r="BH199" s="238">
        <f>IF(N199="zníž. prenesená",J199,0)</f>
        <v>0</v>
      </c>
      <c r="BI199" s="238">
        <f>IF(N199="nulová",J199,0)</f>
        <v>0</v>
      </c>
      <c r="BJ199" s="17" t="s">
        <v>125</v>
      </c>
      <c r="BK199" s="238">
        <f>ROUND(I199*H199,2)</f>
        <v>0</v>
      </c>
      <c r="BL199" s="17" t="s">
        <v>124</v>
      </c>
      <c r="BM199" s="237" t="s">
        <v>262</v>
      </c>
    </row>
    <row r="200" s="13" customFormat="1">
      <c r="A200" s="13"/>
      <c r="B200" s="239"/>
      <c r="C200" s="240"/>
      <c r="D200" s="241" t="s">
        <v>127</v>
      </c>
      <c r="E200" s="242" t="s">
        <v>1</v>
      </c>
      <c r="F200" s="243" t="s">
        <v>263</v>
      </c>
      <c r="G200" s="240"/>
      <c r="H200" s="244">
        <v>2323</v>
      </c>
      <c r="I200" s="245"/>
      <c r="J200" s="240"/>
      <c r="K200" s="240"/>
      <c r="L200" s="246"/>
      <c r="M200" s="247"/>
      <c r="N200" s="248"/>
      <c r="O200" s="248"/>
      <c r="P200" s="248"/>
      <c r="Q200" s="248"/>
      <c r="R200" s="248"/>
      <c r="S200" s="248"/>
      <c r="T200" s="249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50" t="s">
        <v>127</v>
      </c>
      <c r="AU200" s="250" t="s">
        <v>125</v>
      </c>
      <c r="AV200" s="13" t="s">
        <v>125</v>
      </c>
      <c r="AW200" s="13" t="s">
        <v>31</v>
      </c>
      <c r="AX200" s="13" t="s">
        <v>83</v>
      </c>
      <c r="AY200" s="250" t="s">
        <v>118</v>
      </c>
    </row>
    <row r="201" s="2" customFormat="1" ht="37.8" customHeight="1">
      <c r="A201" s="38"/>
      <c r="B201" s="39"/>
      <c r="C201" s="225" t="s">
        <v>264</v>
      </c>
      <c r="D201" s="225" t="s">
        <v>120</v>
      </c>
      <c r="E201" s="226" t="s">
        <v>265</v>
      </c>
      <c r="F201" s="227" t="s">
        <v>266</v>
      </c>
      <c r="G201" s="228" t="s">
        <v>155</v>
      </c>
      <c r="H201" s="229">
        <v>3019.9000000000001</v>
      </c>
      <c r="I201" s="230"/>
      <c r="J201" s="231">
        <f>ROUND(I201*H201,2)</f>
        <v>0</v>
      </c>
      <c r="K201" s="232"/>
      <c r="L201" s="44"/>
      <c r="M201" s="233" t="s">
        <v>1</v>
      </c>
      <c r="N201" s="234" t="s">
        <v>41</v>
      </c>
      <c r="O201" s="97"/>
      <c r="P201" s="235">
        <f>O201*H201</f>
        <v>0</v>
      </c>
      <c r="Q201" s="235">
        <v>0.12966</v>
      </c>
      <c r="R201" s="235">
        <f>Q201*H201</f>
        <v>391.56023399999998</v>
      </c>
      <c r="S201" s="235">
        <v>0</v>
      </c>
      <c r="T201" s="236">
        <f>S201*H201</f>
        <v>0</v>
      </c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R201" s="237" t="s">
        <v>124</v>
      </c>
      <c r="AT201" s="237" t="s">
        <v>120</v>
      </c>
      <c r="AU201" s="237" t="s">
        <v>125</v>
      </c>
      <c r="AY201" s="17" t="s">
        <v>118</v>
      </c>
      <c r="BE201" s="238">
        <f>IF(N201="základná",J201,0)</f>
        <v>0</v>
      </c>
      <c r="BF201" s="238">
        <f>IF(N201="znížená",J201,0)</f>
        <v>0</v>
      </c>
      <c r="BG201" s="238">
        <f>IF(N201="zákl. prenesená",J201,0)</f>
        <v>0</v>
      </c>
      <c r="BH201" s="238">
        <f>IF(N201="zníž. prenesená",J201,0)</f>
        <v>0</v>
      </c>
      <c r="BI201" s="238">
        <f>IF(N201="nulová",J201,0)</f>
        <v>0</v>
      </c>
      <c r="BJ201" s="17" t="s">
        <v>125</v>
      </c>
      <c r="BK201" s="238">
        <f>ROUND(I201*H201,2)</f>
        <v>0</v>
      </c>
      <c r="BL201" s="17" t="s">
        <v>124</v>
      </c>
      <c r="BM201" s="237" t="s">
        <v>267</v>
      </c>
    </row>
    <row r="202" s="13" customFormat="1">
      <c r="A202" s="13"/>
      <c r="B202" s="239"/>
      <c r="C202" s="240"/>
      <c r="D202" s="241" t="s">
        <v>127</v>
      </c>
      <c r="E202" s="242" t="s">
        <v>1</v>
      </c>
      <c r="F202" s="243" t="s">
        <v>268</v>
      </c>
      <c r="G202" s="240"/>
      <c r="H202" s="244">
        <v>3019.9000000000001</v>
      </c>
      <c r="I202" s="245"/>
      <c r="J202" s="240"/>
      <c r="K202" s="240"/>
      <c r="L202" s="246"/>
      <c r="M202" s="247"/>
      <c r="N202" s="248"/>
      <c r="O202" s="248"/>
      <c r="P202" s="248"/>
      <c r="Q202" s="248"/>
      <c r="R202" s="248"/>
      <c r="S202" s="248"/>
      <c r="T202" s="249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50" t="s">
        <v>127</v>
      </c>
      <c r="AU202" s="250" t="s">
        <v>125</v>
      </c>
      <c r="AV202" s="13" t="s">
        <v>125</v>
      </c>
      <c r="AW202" s="13" t="s">
        <v>31</v>
      </c>
      <c r="AX202" s="13" t="s">
        <v>83</v>
      </c>
      <c r="AY202" s="250" t="s">
        <v>118</v>
      </c>
    </row>
    <row r="203" s="2" customFormat="1" ht="33" customHeight="1">
      <c r="A203" s="38"/>
      <c r="B203" s="39"/>
      <c r="C203" s="225" t="s">
        <v>269</v>
      </c>
      <c r="D203" s="225" t="s">
        <v>120</v>
      </c>
      <c r="E203" s="226" t="s">
        <v>270</v>
      </c>
      <c r="F203" s="227" t="s">
        <v>271</v>
      </c>
      <c r="G203" s="228" t="s">
        <v>155</v>
      </c>
      <c r="H203" s="229">
        <v>5342.8999999999996</v>
      </c>
      <c r="I203" s="230"/>
      <c r="J203" s="231">
        <f>ROUND(I203*H203,2)</f>
        <v>0</v>
      </c>
      <c r="K203" s="232"/>
      <c r="L203" s="44"/>
      <c r="M203" s="233" t="s">
        <v>1</v>
      </c>
      <c r="N203" s="234" t="s">
        <v>41</v>
      </c>
      <c r="O203" s="97"/>
      <c r="P203" s="235">
        <f>O203*H203</f>
        <v>0</v>
      </c>
      <c r="Q203" s="235">
        <v>0.00051000000000000004</v>
      </c>
      <c r="R203" s="235">
        <f>Q203*H203</f>
        <v>2.7248790000000001</v>
      </c>
      <c r="S203" s="235">
        <v>0</v>
      </c>
      <c r="T203" s="236">
        <f>S203*H203</f>
        <v>0</v>
      </c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R203" s="237" t="s">
        <v>124</v>
      </c>
      <c r="AT203" s="237" t="s">
        <v>120</v>
      </c>
      <c r="AU203" s="237" t="s">
        <v>125</v>
      </c>
      <c r="AY203" s="17" t="s">
        <v>118</v>
      </c>
      <c r="BE203" s="238">
        <f>IF(N203="základná",J203,0)</f>
        <v>0</v>
      </c>
      <c r="BF203" s="238">
        <f>IF(N203="znížená",J203,0)</f>
        <v>0</v>
      </c>
      <c r="BG203" s="238">
        <f>IF(N203="zákl. prenesená",J203,0)</f>
        <v>0</v>
      </c>
      <c r="BH203" s="238">
        <f>IF(N203="zníž. prenesená",J203,0)</f>
        <v>0</v>
      </c>
      <c r="BI203" s="238">
        <f>IF(N203="nulová",J203,0)</f>
        <v>0</v>
      </c>
      <c r="BJ203" s="17" t="s">
        <v>125</v>
      </c>
      <c r="BK203" s="238">
        <f>ROUND(I203*H203,2)</f>
        <v>0</v>
      </c>
      <c r="BL203" s="17" t="s">
        <v>124</v>
      </c>
      <c r="BM203" s="237" t="s">
        <v>272</v>
      </c>
    </row>
    <row r="204" s="15" customFormat="1">
      <c r="A204" s="15"/>
      <c r="B204" s="273"/>
      <c r="C204" s="274"/>
      <c r="D204" s="241" t="s">
        <v>127</v>
      </c>
      <c r="E204" s="275" t="s">
        <v>1</v>
      </c>
      <c r="F204" s="276" t="s">
        <v>273</v>
      </c>
      <c r="G204" s="274"/>
      <c r="H204" s="275" t="s">
        <v>1</v>
      </c>
      <c r="I204" s="277"/>
      <c r="J204" s="274"/>
      <c r="K204" s="274"/>
      <c r="L204" s="278"/>
      <c r="M204" s="279"/>
      <c r="N204" s="280"/>
      <c r="O204" s="280"/>
      <c r="P204" s="280"/>
      <c r="Q204" s="280"/>
      <c r="R204" s="280"/>
      <c r="S204" s="280"/>
      <c r="T204" s="281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T204" s="282" t="s">
        <v>127</v>
      </c>
      <c r="AU204" s="282" t="s">
        <v>125</v>
      </c>
      <c r="AV204" s="15" t="s">
        <v>83</v>
      </c>
      <c r="AW204" s="15" t="s">
        <v>31</v>
      </c>
      <c r="AX204" s="15" t="s">
        <v>75</v>
      </c>
      <c r="AY204" s="282" t="s">
        <v>118</v>
      </c>
    </row>
    <row r="205" s="13" customFormat="1">
      <c r="A205" s="13"/>
      <c r="B205" s="239"/>
      <c r="C205" s="240"/>
      <c r="D205" s="241" t="s">
        <v>127</v>
      </c>
      <c r="E205" s="242" t="s">
        <v>1</v>
      </c>
      <c r="F205" s="243" t="s">
        <v>274</v>
      </c>
      <c r="G205" s="240"/>
      <c r="H205" s="244">
        <v>5342.8999999999996</v>
      </c>
      <c r="I205" s="245"/>
      <c r="J205" s="240"/>
      <c r="K205" s="240"/>
      <c r="L205" s="246"/>
      <c r="M205" s="247"/>
      <c r="N205" s="248"/>
      <c r="O205" s="248"/>
      <c r="P205" s="248"/>
      <c r="Q205" s="248"/>
      <c r="R205" s="248"/>
      <c r="S205" s="248"/>
      <c r="T205" s="249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50" t="s">
        <v>127</v>
      </c>
      <c r="AU205" s="250" t="s">
        <v>125</v>
      </c>
      <c r="AV205" s="13" t="s">
        <v>125</v>
      </c>
      <c r="AW205" s="13" t="s">
        <v>31</v>
      </c>
      <c r="AX205" s="13" t="s">
        <v>83</v>
      </c>
      <c r="AY205" s="250" t="s">
        <v>118</v>
      </c>
    </row>
    <row r="206" s="12" customFormat="1" ht="22.8" customHeight="1">
      <c r="A206" s="12"/>
      <c r="B206" s="209"/>
      <c r="C206" s="210"/>
      <c r="D206" s="211" t="s">
        <v>74</v>
      </c>
      <c r="E206" s="223" t="s">
        <v>275</v>
      </c>
      <c r="F206" s="223" t="s">
        <v>276</v>
      </c>
      <c r="G206" s="210"/>
      <c r="H206" s="210"/>
      <c r="I206" s="213"/>
      <c r="J206" s="224">
        <f>BK206</f>
        <v>0</v>
      </c>
      <c r="K206" s="210"/>
      <c r="L206" s="215"/>
      <c r="M206" s="216"/>
      <c r="N206" s="217"/>
      <c r="O206" s="217"/>
      <c r="P206" s="218">
        <f>SUM(P207:P226)</f>
        <v>0</v>
      </c>
      <c r="Q206" s="217"/>
      <c r="R206" s="218">
        <f>SUM(R207:R226)</f>
        <v>164.95917999999998</v>
      </c>
      <c r="S206" s="217"/>
      <c r="T206" s="219">
        <f>SUM(T207:T226)</f>
        <v>0</v>
      </c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R206" s="220" t="s">
        <v>83</v>
      </c>
      <c r="AT206" s="221" t="s">
        <v>74</v>
      </c>
      <c r="AU206" s="221" t="s">
        <v>83</v>
      </c>
      <c r="AY206" s="220" t="s">
        <v>118</v>
      </c>
      <c r="BK206" s="222">
        <f>SUM(BK207:BK226)</f>
        <v>0</v>
      </c>
    </row>
    <row r="207" s="2" customFormat="1" ht="33" customHeight="1">
      <c r="A207" s="38"/>
      <c r="B207" s="39"/>
      <c r="C207" s="225" t="s">
        <v>277</v>
      </c>
      <c r="D207" s="225" t="s">
        <v>120</v>
      </c>
      <c r="E207" s="226" t="s">
        <v>260</v>
      </c>
      <c r="F207" s="227" t="s">
        <v>261</v>
      </c>
      <c r="G207" s="228" t="s">
        <v>155</v>
      </c>
      <c r="H207" s="229">
        <v>83</v>
      </c>
      <c r="I207" s="230"/>
      <c r="J207" s="231">
        <f>ROUND(I207*H207,2)</f>
        <v>0</v>
      </c>
      <c r="K207" s="232"/>
      <c r="L207" s="44"/>
      <c r="M207" s="233" t="s">
        <v>1</v>
      </c>
      <c r="N207" s="234" t="s">
        <v>41</v>
      </c>
      <c r="O207" s="97"/>
      <c r="P207" s="235">
        <f>O207*H207</f>
        <v>0</v>
      </c>
      <c r="Q207" s="235">
        <v>0.12966</v>
      </c>
      <c r="R207" s="235">
        <f>Q207*H207</f>
        <v>10.76178</v>
      </c>
      <c r="S207" s="235">
        <v>0</v>
      </c>
      <c r="T207" s="236">
        <f>S207*H207</f>
        <v>0</v>
      </c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R207" s="237" t="s">
        <v>124</v>
      </c>
      <c r="AT207" s="237" t="s">
        <v>120</v>
      </c>
      <c r="AU207" s="237" t="s">
        <v>125</v>
      </c>
      <c r="AY207" s="17" t="s">
        <v>118</v>
      </c>
      <c r="BE207" s="238">
        <f>IF(N207="základná",J207,0)</f>
        <v>0</v>
      </c>
      <c r="BF207" s="238">
        <f>IF(N207="znížená",J207,0)</f>
        <v>0</v>
      </c>
      <c r="BG207" s="238">
        <f>IF(N207="zákl. prenesená",J207,0)</f>
        <v>0</v>
      </c>
      <c r="BH207" s="238">
        <f>IF(N207="zníž. prenesená",J207,0)</f>
        <v>0</v>
      </c>
      <c r="BI207" s="238">
        <f>IF(N207="nulová",J207,0)</f>
        <v>0</v>
      </c>
      <c r="BJ207" s="17" t="s">
        <v>125</v>
      </c>
      <c r="BK207" s="238">
        <f>ROUND(I207*H207,2)</f>
        <v>0</v>
      </c>
      <c r="BL207" s="17" t="s">
        <v>124</v>
      </c>
      <c r="BM207" s="237" t="s">
        <v>278</v>
      </c>
    </row>
    <row r="208" s="13" customFormat="1">
      <c r="A208" s="13"/>
      <c r="B208" s="239"/>
      <c r="C208" s="240"/>
      <c r="D208" s="241" t="s">
        <v>127</v>
      </c>
      <c r="E208" s="242" t="s">
        <v>1</v>
      </c>
      <c r="F208" s="243" t="s">
        <v>279</v>
      </c>
      <c r="G208" s="240"/>
      <c r="H208" s="244">
        <v>83</v>
      </c>
      <c r="I208" s="245"/>
      <c r="J208" s="240"/>
      <c r="K208" s="240"/>
      <c r="L208" s="246"/>
      <c r="M208" s="247"/>
      <c r="N208" s="248"/>
      <c r="O208" s="248"/>
      <c r="P208" s="248"/>
      <c r="Q208" s="248"/>
      <c r="R208" s="248"/>
      <c r="S208" s="248"/>
      <c r="T208" s="249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50" t="s">
        <v>127</v>
      </c>
      <c r="AU208" s="250" t="s">
        <v>125</v>
      </c>
      <c r="AV208" s="13" t="s">
        <v>125</v>
      </c>
      <c r="AW208" s="13" t="s">
        <v>31</v>
      </c>
      <c r="AX208" s="13" t="s">
        <v>83</v>
      </c>
      <c r="AY208" s="250" t="s">
        <v>118</v>
      </c>
    </row>
    <row r="209" s="2" customFormat="1" ht="37.8" customHeight="1">
      <c r="A209" s="38"/>
      <c r="B209" s="39"/>
      <c r="C209" s="225" t="s">
        <v>280</v>
      </c>
      <c r="D209" s="225" t="s">
        <v>120</v>
      </c>
      <c r="E209" s="226" t="s">
        <v>265</v>
      </c>
      <c r="F209" s="227" t="s">
        <v>266</v>
      </c>
      <c r="G209" s="228" t="s">
        <v>155</v>
      </c>
      <c r="H209" s="229">
        <v>83</v>
      </c>
      <c r="I209" s="230"/>
      <c r="J209" s="231">
        <f>ROUND(I209*H209,2)</f>
        <v>0</v>
      </c>
      <c r="K209" s="232"/>
      <c r="L209" s="44"/>
      <c r="M209" s="233" t="s">
        <v>1</v>
      </c>
      <c r="N209" s="234" t="s">
        <v>41</v>
      </c>
      <c r="O209" s="97"/>
      <c r="P209" s="235">
        <f>O209*H209</f>
        <v>0</v>
      </c>
      <c r="Q209" s="235">
        <v>0.12966</v>
      </c>
      <c r="R209" s="235">
        <f>Q209*H209</f>
        <v>10.76178</v>
      </c>
      <c r="S209" s="235">
        <v>0</v>
      </c>
      <c r="T209" s="236">
        <f>S209*H209</f>
        <v>0</v>
      </c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R209" s="237" t="s">
        <v>124</v>
      </c>
      <c r="AT209" s="237" t="s">
        <v>120</v>
      </c>
      <c r="AU209" s="237" t="s">
        <v>125</v>
      </c>
      <c r="AY209" s="17" t="s">
        <v>118</v>
      </c>
      <c r="BE209" s="238">
        <f>IF(N209="základná",J209,0)</f>
        <v>0</v>
      </c>
      <c r="BF209" s="238">
        <f>IF(N209="znížená",J209,0)</f>
        <v>0</v>
      </c>
      <c r="BG209" s="238">
        <f>IF(N209="zákl. prenesená",J209,0)</f>
        <v>0</v>
      </c>
      <c r="BH209" s="238">
        <f>IF(N209="zníž. prenesená",J209,0)</f>
        <v>0</v>
      </c>
      <c r="BI209" s="238">
        <f>IF(N209="nulová",J209,0)</f>
        <v>0</v>
      </c>
      <c r="BJ209" s="17" t="s">
        <v>125</v>
      </c>
      <c r="BK209" s="238">
        <f>ROUND(I209*H209,2)</f>
        <v>0</v>
      </c>
      <c r="BL209" s="17" t="s">
        <v>124</v>
      </c>
      <c r="BM209" s="237" t="s">
        <v>281</v>
      </c>
    </row>
    <row r="210" s="13" customFormat="1">
      <c r="A210" s="13"/>
      <c r="B210" s="239"/>
      <c r="C210" s="240"/>
      <c r="D210" s="241" t="s">
        <v>127</v>
      </c>
      <c r="E210" s="242" t="s">
        <v>1</v>
      </c>
      <c r="F210" s="243" t="s">
        <v>282</v>
      </c>
      <c r="G210" s="240"/>
      <c r="H210" s="244">
        <v>83</v>
      </c>
      <c r="I210" s="245"/>
      <c r="J210" s="240"/>
      <c r="K210" s="240"/>
      <c r="L210" s="246"/>
      <c r="M210" s="247"/>
      <c r="N210" s="248"/>
      <c r="O210" s="248"/>
      <c r="P210" s="248"/>
      <c r="Q210" s="248"/>
      <c r="R210" s="248"/>
      <c r="S210" s="248"/>
      <c r="T210" s="249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50" t="s">
        <v>127</v>
      </c>
      <c r="AU210" s="250" t="s">
        <v>125</v>
      </c>
      <c r="AV210" s="13" t="s">
        <v>125</v>
      </c>
      <c r="AW210" s="13" t="s">
        <v>31</v>
      </c>
      <c r="AX210" s="13" t="s">
        <v>83</v>
      </c>
      <c r="AY210" s="250" t="s">
        <v>118</v>
      </c>
    </row>
    <row r="211" s="2" customFormat="1" ht="33" customHeight="1">
      <c r="A211" s="38"/>
      <c r="B211" s="39"/>
      <c r="C211" s="225" t="s">
        <v>283</v>
      </c>
      <c r="D211" s="225" t="s">
        <v>120</v>
      </c>
      <c r="E211" s="226" t="s">
        <v>270</v>
      </c>
      <c r="F211" s="227" t="s">
        <v>271</v>
      </c>
      <c r="G211" s="228" t="s">
        <v>155</v>
      </c>
      <c r="H211" s="229">
        <v>166</v>
      </c>
      <c r="I211" s="230"/>
      <c r="J211" s="231">
        <f>ROUND(I211*H211,2)</f>
        <v>0</v>
      </c>
      <c r="K211" s="232"/>
      <c r="L211" s="44"/>
      <c r="M211" s="233" t="s">
        <v>1</v>
      </c>
      <c r="N211" s="234" t="s">
        <v>41</v>
      </c>
      <c r="O211" s="97"/>
      <c r="P211" s="235">
        <f>O211*H211</f>
        <v>0</v>
      </c>
      <c r="Q211" s="235">
        <v>0.00051000000000000004</v>
      </c>
      <c r="R211" s="235">
        <f>Q211*H211</f>
        <v>0.084660000000000013</v>
      </c>
      <c r="S211" s="235">
        <v>0</v>
      </c>
      <c r="T211" s="236">
        <f>S211*H211</f>
        <v>0</v>
      </c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R211" s="237" t="s">
        <v>124</v>
      </c>
      <c r="AT211" s="237" t="s">
        <v>120</v>
      </c>
      <c r="AU211" s="237" t="s">
        <v>125</v>
      </c>
      <c r="AY211" s="17" t="s">
        <v>118</v>
      </c>
      <c r="BE211" s="238">
        <f>IF(N211="základná",J211,0)</f>
        <v>0</v>
      </c>
      <c r="BF211" s="238">
        <f>IF(N211="znížená",J211,0)</f>
        <v>0</v>
      </c>
      <c r="BG211" s="238">
        <f>IF(N211="zákl. prenesená",J211,0)</f>
        <v>0</v>
      </c>
      <c r="BH211" s="238">
        <f>IF(N211="zníž. prenesená",J211,0)</f>
        <v>0</v>
      </c>
      <c r="BI211" s="238">
        <f>IF(N211="nulová",J211,0)</f>
        <v>0</v>
      </c>
      <c r="BJ211" s="17" t="s">
        <v>125</v>
      </c>
      <c r="BK211" s="238">
        <f>ROUND(I211*H211,2)</f>
        <v>0</v>
      </c>
      <c r="BL211" s="17" t="s">
        <v>124</v>
      </c>
      <c r="BM211" s="237" t="s">
        <v>284</v>
      </c>
    </row>
    <row r="212" s="13" customFormat="1">
      <c r="A212" s="13"/>
      <c r="B212" s="239"/>
      <c r="C212" s="240"/>
      <c r="D212" s="241" t="s">
        <v>127</v>
      </c>
      <c r="E212" s="242" t="s">
        <v>1</v>
      </c>
      <c r="F212" s="243" t="s">
        <v>285</v>
      </c>
      <c r="G212" s="240"/>
      <c r="H212" s="244">
        <v>166</v>
      </c>
      <c r="I212" s="245"/>
      <c r="J212" s="240"/>
      <c r="K212" s="240"/>
      <c r="L212" s="246"/>
      <c r="M212" s="247"/>
      <c r="N212" s="248"/>
      <c r="O212" s="248"/>
      <c r="P212" s="248"/>
      <c r="Q212" s="248"/>
      <c r="R212" s="248"/>
      <c r="S212" s="248"/>
      <c r="T212" s="249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50" t="s">
        <v>127</v>
      </c>
      <c r="AU212" s="250" t="s">
        <v>125</v>
      </c>
      <c r="AV212" s="13" t="s">
        <v>125</v>
      </c>
      <c r="AW212" s="13" t="s">
        <v>31</v>
      </c>
      <c r="AX212" s="13" t="s">
        <v>83</v>
      </c>
      <c r="AY212" s="250" t="s">
        <v>118</v>
      </c>
    </row>
    <row r="213" s="2" customFormat="1" ht="33" customHeight="1">
      <c r="A213" s="38"/>
      <c r="B213" s="39"/>
      <c r="C213" s="225" t="s">
        <v>286</v>
      </c>
      <c r="D213" s="225" t="s">
        <v>120</v>
      </c>
      <c r="E213" s="226" t="s">
        <v>287</v>
      </c>
      <c r="F213" s="227" t="s">
        <v>288</v>
      </c>
      <c r="G213" s="228" t="s">
        <v>155</v>
      </c>
      <c r="H213" s="229">
        <v>83</v>
      </c>
      <c r="I213" s="230"/>
      <c r="J213" s="231">
        <f>ROUND(I213*H213,2)</f>
        <v>0</v>
      </c>
      <c r="K213" s="232"/>
      <c r="L213" s="44"/>
      <c r="M213" s="233" t="s">
        <v>1</v>
      </c>
      <c r="N213" s="234" t="s">
        <v>41</v>
      </c>
      <c r="O213" s="97"/>
      <c r="P213" s="235">
        <f>O213*H213</f>
        <v>0</v>
      </c>
      <c r="Q213" s="235">
        <v>0.20746000000000001</v>
      </c>
      <c r="R213" s="235">
        <f>Q213*H213</f>
        <v>17.219180000000001</v>
      </c>
      <c r="S213" s="235">
        <v>0</v>
      </c>
      <c r="T213" s="236">
        <f>S213*H213</f>
        <v>0</v>
      </c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R213" s="237" t="s">
        <v>124</v>
      </c>
      <c r="AT213" s="237" t="s">
        <v>120</v>
      </c>
      <c r="AU213" s="237" t="s">
        <v>125</v>
      </c>
      <c r="AY213" s="17" t="s">
        <v>118</v>
      </c>
      <c r="BE213" s="238">
        <f>IF(N213="základná",J213,0)</f>
        <v>0</v>
      </c>
      <c r="BF213" s="238">
        <f>IF(N213="znížená",J213,0)</f>
        <v>0</v>
      </c>
      <c r="BG213" s="238">
        <f>IF(N213="zákl. prenesená",J213,0)</f>
        <v>0</v>
      </c>
      <c r="BH213" s="238">
        <f>IF(N213="zníž. prenesená",J213,0)</f>
        <v>0</v>
      </c>
      <c r="BI213" s="238">
        <f>IF(N213="nulová",J213,0)</f>
        <v>0</v>
      </c>
      <c r="BJ213" s="17" t="s">
        <v>125</v>
      </c>
      <c r="BK213" s="238">
        <f>ROUND(I213*H213,2)</f>
        <v>0</v>
      </c>
      <c r="BL213" s="17" t="s">
        <v>124</v>
      </c>
      <c r="BM213" s="237" t="s">
        <v>289</v>
      </c>
    </row>
    <row r="214" s="13" customFormat="1">
      <c r="A214" s="13"/>
      <c r="B214" s="239"/>
      <c r="C214" s="240"/>
      <c r="D214" s="241" t="s">
        <v>127</v>
      </c>
      <c r="E214" s="242" t="s">
        <v>1</v>
      </c>
      <c r="F214" s="243" t="s">
        <v>290</v>
      </c>
      <c r="G214" s="240"/>
      <c r="H214" s="244">
        <v>83</v>
      </c>
      <c r="I214" s="245"/>
      <c r="J214" s="240"/>
      <c r="K214" s="240"/>
      <c r="L214" s="246"/>
      <c r="M214" s="247"/>
      <c r="N214" s="248"/>
      <c r="O214" s="248"/>
      <c r="P214" s="248"/>
      <c r="Q214" s="248"/>
      <c r="R214" s="248"/>
      <c r="S214" s="248"/>
      <c r="T214" s="249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50" t="s">
        <v>127</v>
      </c>
      <c r="AU214" s="250" t="s">
        <v>125</v>
      </c>
      <c r="AV214" s="13" t="s">
        <v>125</v>
      </c>
      <c r="AW214" s="13" t="s">
        <v>31</v>
      </c>
      <c r="AX214" s="13" t="s">
        <v>83</v>
      </c>
      <c r="AY214" s="250" t="s">
        <v>118</v>
      </c>
    </row>
    <row r="215" s="2" customFormat="1" ht="33" customHeight="1">
      <c r="A215" s="38"/>
      <c r="B215" s="39"/>
      <c r="C215" s="225" t="s">
        <v>291</v>
      </c>
      <c r="D215" s="225" t="s">
        <v>120</v>
      </c>
      <c r="E215" s="226" t="s">
        <v>292</v>
      </c>
      <c r="F215" s="227" t="s">
        <v>293</v>
      </c>
      <c r="G215" s="228" t="s">
        <v>155</v>
      </c>
      <c r="H215" s="229">
        <v>83</v>
      </c>
      <c r="I215" s="230"/>
      <c r="J215" s="231">
        <f>ROUND(I215*H215,2)</f>
        <v>0</v>
      </c>
      <c r="K215" s="232"/>
      <c r="L215" s="44"/>
      <c r="M215" s="233" t="s">
        <v>1</v>
      </c>
      <c r="N215" s="234" t="s">
        <v>41</v>
      </c>
      <c r="O215" s="97"/>
      <c r="P215" s="235">
        <f>O215*H215</f>
        <v>0</v>
      </c>
      <c r="Q215" s="235">
        <v>0.0058100000000000001</v>
      </c>
      <c r="R215" s="235">
        <f>Q215*H215</f>
        <v>0.48222999999999999</v>
      </c>
      <c r="S215" s="235">
        <v>0</v>
      </c>
      <c r="T215" s="236">
        <f>S215*H215</f>
        <v>0</v>
      </c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R215" s="237" t="s">
        <v>124</v>
      </c>
      <c r="AT215" s="237" t="s">
        <v>120</v>
      </c>
      <c r="AU215" s="237" t="s">
        <v>125</v>
      </c>
      <c r="AY215" s="17" t="s">
        <v>118</v>
      </c>
      <c r="BE215" s="238">
        <f>IF(N215="základná",J215,0)</f>
        <v>0</v>
      </c>
      <c r="BF215" s="238">
        <f>IF(N215="znížená",J215,0)</f>
        <v>0</v>
      </c>
      <c r="BG215" s="238">
        <f>IF(N215="zákl. prenesená",J215,0)</f>
        <v>0</v>
      </c>
      <c r="BH215" s="238">
        <f>IF(N215="zníž. prenesená",J215,0)</f>
        <v>0</v>
      </c>
      <c r="BI215" s="238">
        <f>IF(N215="nulová",J215,0)</f>
        <v>0</v>
      </c>
      <c r="BJ215" s="17" t="s">
        <v>125</v>
      </c>
      <c r="BK215" s="238">
        <f>ROUND(I215*H215,2)</f>
        <v>0</v>
      </c>
      <c r="BL215" s="17" t="s">
        <v>124</v>
      </c>
      <c r="BM215" s="237" t="s">
        <v>294</v>
      </c>
    </row>
    <row r="216" s="13" customFormat="1">
      <c r="A216" s="13"/>
      <c r="B216" s="239"/>
      <c r="C216" s="240"/>
      <c r="D216" s="241" t="s">
        <v>127</v>
      </c>
      <c r="E216" s="242" t="s">
        <v>1</v>
      </c>
      <c r="F216" s="243" t="s">
        <v>295</v>
      </c>
      <c r="G216" s="240"/>
      <c r="H216" s="244">
        <v>83</v>
      </c>
      <c r="I216" s="245"/>
      <c r="J216" s="240"/>
      <c r="K216" s="240"/>
      <c r="L216" s="246"/>
      <c r="M216" s="247"/>
      <c r="N216" s="248"/>
      <c r="O216" s="248"/>
      <c r="P216" s="248"/>
      <c r="Q216" s="248"/>
      <c r="R216" s="248"/>
      <c r="S216" s="248"/>
      <c r="T216" s="249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50" t="s">
        <v>127</v>
      </c>
      <c r="AU216" s="250" t="s">
        <v>125</v>
      </c>
      <c r="AV216" s="13" t="s">
        <v>125</v>
      </c>
      <c r="AW216" s="13" t="s">
        <v>31</v>
      </c>
      <c r="AX216" s="13" t="s">
        <v>83</v>
      </c>
      <c r="AY216" s="250" t="s">
        <v>118</v>
      </c>
    </row>
    <row r="217" s="2" customFormat="1" ht="37.8" customHeight="1">
      <c r="A217" s="38"/>
      <c r="B217" s="39"/>
      <c r="C217" s="225" t="s">
        <v>296</v>
      </c>
      <c r="D217" s="225" t="s">
        <v>120</v>
      </c>
      <c r="E217" s="226" t="s">
        <v>297</v>
      </c>
      <c r="F217" s="227" t="s">
        <v>298</v>
      </c>
      <c r="G217" s="228" t="s">
        <v>155</v>
      </c>
      <c r="H217" s="229">
        <v>83</v>
      </c>
      <c r="I217" s="230"/>
      <c r="J217" s="231">
        <f>ROUND(I217*H217,2)</f>
        <v>0</v>
      </c>
      <c r="K217" s="232"/>
      <c r="L217" s="44"/>
      <c r="M217" s="233" t="s">
        <v>1</v>
      </c>
      <c r="N217" s="234" t="s">
        <v>41</v>
      </c>
      <c r="O217" s="97"/>
      <c r="P217" s="235">
        <f>O217*H217</f>
        <v>0</v>
      </c>
      <c r="Q217" s="235">
        <v>0.47885</v>
      </c>
      <c r="R217" s="235">
        <f>Q217*H217</f>
        <v>39.744549999999997</v>
      </c>
      <c r="S217" s="235">
        <v>0</v>
      </c>
      <c r="T217" s="236">
        <f>S217*H217</f>
        <v>0</v>
      </c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R217" s="237" t="s">
        <v>124</v>
      </c>
      <c r="AT217" s="237" t="s">
        <v>120</v>
      </c>
      <c r="AU217" s="237" t="s">
        <v>125</v>
      </c>
      <c r="AY217" s="17" t="s">
        <v>118</v>
      </c>
      <c r="BE217" s="238">
        <f>IF(N217="základná",J217,0)</f>
        <v>0</v>
      </c>
      <c r="BF217" s="238">
        <f>IF(N217="znížená",J217,0)</f>
        <v>0</v>
      </c>
      <c r="BG217" s="238">
        <f>IF(N217="zákl. prenesená",J217,0)</f>
        <v>0</v>
      </c>
      <c r="BH217" s="238">
        <f>IF(N217="zníž. prenesená",J217,0)</f>
        <v>0</v>
      </c>
      <c r="BI217" s="238">
        <f>IF(N217="nulová",J217,0)</f>
        <v>0</v>
      </c>
      <c r="BJ217" s="17" t="s">
        <v>125</v>
      </c>
      <c r="BK217" s="238">
        <f>ROUND(I217*H217,2)</f>
        <v>0</v>
      </c>
      <c r="BL217" s="17" t="s">
        <v>124</v>
      </c>
      <c r="BM217" s="237" t="s">
        <v>299</v>
      </c>
    </row>
    <row r="218" s="13" customFormat="1">
      <c r="A218" s="13"/>
      <c r="B218" s="239"/>
      <c r="C218" s="240"/>
      <c r="D218" s="241" t="s">
        <v>127</v>
      </c>
      <c r="E218" s="242" t="s">
        <v>1</v>
      </c>
      <c r="F218" s="243" t="s">
        <v>300</v>
      </c>
      <c r="G218" s="240"/>
      <c r="H218" s="244">
        <v>83</v>
      </c>
      <c r="I218" s="245"/>
      <c r="J218" s="240"/>
      <c r="K218" s="240"/>
      <c r="L218" s="246"/>
      <c r="M218" s="247"/>
      <c r="N218" s="248"/>
      <c r="O218" s="248"/>
      <c r="P218" s="248"/>
      <c r="Q218" s="248"/>
      <c r="R218" s="248"/>
      <c r="S218" s="248"/>
      <c r="T218" s="249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50" t="s">
        <v>127</v>
      </c>
      <c r="AU218" s="250" t="s">
        <v>125</v>
      </c>
      <c r="AV218" s="13" t="s">
        <v>125</v>
      </c>
      <c r="AW218" s="13" t="s">
        <v>31</v>
      </c>
      <c r="AX218" s="13" t="s">
        <v>83</v>
      </c>
      <c r="AY218" s="250" t="s">
        <v>118</v>
      </c>
    </row>
    <row r="219" s="2" customFormat="1" ht="24.15" customHeight="1">
      <c r="A219" s="38"/>
      <c r="B219" s="39"/>
      <c r="C219" s="225" t="s">
        <v>301</v>
      </c>
      <c r="D219" s="225" t="s">
        <v>120</v>
      </c>
      <c r="E219" s="226" t="s">
        <v>302</v>
      </c>
      <c r="F219" s="227" t="s">
        <v>303</v>
      </c>
      <c r="G219" s="228" t="s">
        <v>155</v>
      </c>
      <c r="H219" s="229">
        <v>83</v>
      </c>
      <c r="I219" s="230"/>
      <c r="J219" s="231">
        <f>ROUND(I219*H219,2)</f>
        <v>0</v>
      </c>
      <c r="K219" s="232"/>
      <c r="L219" s="44"/>
      <c r="M219" s="233" t="s">
        <v>1</v>
      </c>
      <c r="N219" s="234" t="s">
        <v>41</v>
      </c>
      <c r="O219" s="97"/>
      <c r="P219" s="235">
        <f>O219*H219</f>
        <v>0</v>
      </c>
      <c r="Q219" s="235">
        <v>0.46000000000000002</v>
      </c>
      <c r="R219" s="235">
        <f>Q219*H219</f>
        <v>38.18</v>
      </c>
      <c r="S219" s="235">
        <v>0</v>
      </c>
      <c r="T219" s="236">
        <f>S219*H219</f>
        <v>0</v>
      </c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R219" s="237" t="s">
        <v>124</v>
      </c>
      <c r="AT219" s="237" t="s">
        <v>120</v>
      </c>
      <c r="AU219" s="237" t="s">
        <v>125</v>
      </c>
      <c r="AY219" s="17" t="s">
        <v>118</v>
      </c>
      <c r="BE219" s="238">
        <f>IF(N219="základná",J219,0)</f>
        <v>0</v>
      </c>
      <c r="BF219" s="238">
        <f>IF(N219="znížená",J219,0)</f>
        <v>0</v>
      </c>
      <c r="BG219" s="238">
        <f>IF(N219="zákl. prenesená",J219,0)</f>
        <v>0</v>
      </c>
      <c r="BH219" s="238">
        <f>IF(N219="zníž. prenesená",J219,0)</f>
        <v>0</v>
      </c>
      <c r="BI219" s="238">
        <f>IF(N219="nulová",J219,0)</f>
        <v>0</v>
      </c>
      <c r="BJ219" s="17" t="s">
        <v>125</v>
      </c>
      <c r="BK219" s="238">
        <f>ROUND(I219*H219,2)</f>
        <v>0</v>
      </c>
      <c r="BL219" s="17" t="s">
        <v>124</v>
      </c>
      <c r="BM219" s="237" t="s">
        <v>304</v>
      </c>
    </row>
    <row r="220" s="13" customFormat="1">
      <c r="A220" s="13"/>
      <c r="B220" s="239"/>
      <c r="C220" s="240"/>
      <c r="D220" s="241" t="s">
        <v>127</v>
      </c>
      <c r="E220" s="242" t="s">
        <v>1</v>
      </c>
      <c r="F220" s="243" t="s">
        <v>305</v>
      </c>
      <c r="G220" s="240"/>
      <c r="H220" s="244">
        <v>83</v>
      </c>
      <c r="I220" s="245"/>
      <c r="J220" s="240"/>
      <c r="K220" s="240"/>
      <c r="L220" s="246"/>
      <c r="M220" s="247"/>
      <c r="N220" s="248"/>
      <c r="O220" s="248"/>
      <c r="P220" s="248"/>
      <c r="Q220" s="248"/>
      <c r="R220" s="248"/>
      <c r="S220" s="248"/>
      <c r="T220" s="249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50" t="s">
        <v>127</v>
      </c>
      <c r="AU220" s="250" t="s">
        <v>125</v>
      </c>
      <c r="AV220" s="13" t="s">
        <v>125</v>
      </c>
      <c r="AW220" s="13" t="s">
        <v>31</v>
      </c>
      <c r="AX220" s="13" t="s">
        <v>83</v>
      </c>
      <c r="AY220" s="250" t="s">
        <v>118</v>
      </c>
    </row>
    <row r="221" s="2" customFormat="1" ht="24.15" customHeight="1">
      <c r="A221" s="38"/>
      <c r="B221" s="39"/>
      <c r="C221" s="225" t="s">
        <v>306</v>
      </c>
      <c r="D221" s="225" t="s">
        <v>120</v>
      </c>
      <c r="E221" s="226" t="s">
        <v>307</v>
      </c>
      <c r="F221" s="227" t="s">
        <v>308</v>
      </c>
      <c r="G221" s="228" t="s">
        <v>155</v>
      </c>
      <c r="H221" s="229">
        <v>83</v>
      </c>
      <c r="I221" s="230"/>
      <c r="J221" s="231">
        <f>ROUND(I221*H221,2)</f>
        <v>0</v>
      </c>
      <c r="K221" s="232"/>
      <c r="L221" s="44"/>
      <c r="M221" s="233" t="s">
        <v>1</v>
      </c>
      <c r="N221" s="234" t="s">
        <v>41</v>
      </c>
      <c r="O221" s="97"/>
      <c r="P221" s="235">
        <f>O221*H221</f>
        <v>0</v>
      </c>
      <c r="Q221" s="235">
        <v>0.57499999999999996</v>
      </c>
      <c r="R221" s="235">
        <f>Q221*H221</f>
        <v>47.724999999999994</v>
      </c>
      <c r="S221" s="235">
        <v>0</v>
      </c>
      <c r="T221" s="236">
        <f>S221*H221</f>
        <v>0</v>
      </c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R221" s="237" t="s">
        <v>124</v>
      </c>
      <c r="AT221" s="237" t="s">
        <v>120</v>
      </c>
      <c r="AU221" s="237" t="s">
        <v>125</v>
      </c>
      <c r="AY221" s="17" t="s">
        <v>118</v>
      </c>
      <c r="BE221" s="238">
        <f>IF(N221="základná",J221,0)</f>
        <v>0</v>
      </c>
      <c r="BF221" s="238">
        <f>IF(N221="znížená",J221,0)</f>
        <v>0</v>
      </c>
      <c r="BG221" s="238">
        <f>IF(N221="zákl. prenesená",J221,0)</f>
        <v>0</v>
      </c>
      <c r="BH221" s="238">
        <f>IF(N221="zníž. prenesená",J221,0)</f>
        <v>0</v>
      </c>
      <c r="BI221" s="238">
        <f>IF(N221="nulová",J221,0)</f>
        <v>0</v>
      </c>
      <c r="BJ221" s="17" t="s">
        <v>125</v>
      </c>
      <c r="BK221" s="238">
        <f>ROUND(I221*H221,2)</f>
        <v>0</v>
      </c>
      <c r="BL221" s="17" t="s">
        <v>124</v>
      </c>
      <c r="BM221" s="237" t="s">
        <v>309</v>
      </c>
    </row>
    <row r="222" s="13" customFormat="1">
      <c r="A222" s="13"/>
      <c r="B222" s="239"/>
      <c r="C222" s="240"/>
      <c r="D222" s="241" t="s">
        <v>127</v>
      </c>
      <c r="E222" s="242" t="s">
        <v>1</v>
      </c>
      <c r="F222" s="243" t="s">
        <v>310</v>
      </c>
      <c r="G222" s="240"/>
      <c r="H222" s="244">
        <v>83</v>
      </c>
      <c r="I222" s="245"/>
      <c r="J222" s="240"/>
      <c r="K222" s="240"/>
      <c r="L222" s="246"/>
      <c r="M222" s="247"/>
      <c r="N222" s="248"/>
      <c r="O222" s="248"/>
      <c r="P222" s="248"/>
      <c r="Q222" s="248"/>
      <c r="R222" s="248"/>
      <c r="S222" s="248"/>
      <c r="T222" s="249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250" t="s">
        <v>127</v>
      </c>
      <c r="AU222" s="250" t="s">
        <v>125</v>
      </c>
      <c r="AV222" s="13" t="s">
        <v>125</v>
      </c>
      <c r="AW222" s="13" t="s">
        <v>31</v>
      </c>
      <c r="AX222" s="13" t="s">
        <v>83</v>
      </c>
      <c r="AY222" s="250" t="s">
        <v>118</v>
      </c>
    </row>
    <row r="223" s="2" customFormat="1" ht="24.15" customHeight="1">
      <c r="A223" s="38"/>
      <c r="B223" s="39"/>
      <c r="C223" s="225" t="s">
        <v>311</v>
      </c>
      <c r="D223" s="225" t="s">
        <v>120</v>
      </c>
      <c r="E223" s="226" t="s">
        <v>312</v>
      </c>
      <c r="F223" s="227" t="s">
        <v>313</v>
      </c>
      <c r="G223" s="228" t="s">
        <v>155</v>
      </c>
      <c r="H223" s="229">
        <v>83</v>
      </c>
      <c r="I223" s="230"/>
      <c r="J223" s="231">
        <f>ROUND(I223*H223,2)</f>
        <v>0</v>
      </c>
      <c r="K223" s="232"/>
      <c r="L223" s="44"/>
      <c r="M223" s="233" t="s">
        <v>1</v>
      </c>
      <c r="N223" s="234" t="s">
        <v>41</v>
      </c>
      <c r="O223" s="97"/>
      <c r="P223" s="235">
        <f>O223*H223</f>
        <v>0</v>
      </c>
      <c r="Q223" s="235">
        <v>0</v>
      </c>
      <c r="R223" s="235">
        <f>Q223*H223</f>
        <v>0</v>
      </c>
      <c r="S223" s="235">
        <v>0</v>
      </c>
      <c r="T223" s="236">
        <f>S223*H223</f>
        <v>0</v>
      </c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R223" s="237" t="s">
        <v>124</v>
      </c>
      <c r="AT223" s="237" t="s">
        <v>120</v>
      </c>
      <c r="AU223" s="237" t="s">
        <v>125</v>
      </c>
      <c r="AY223" s="17" t="s">
        <v>118</v>
      </c>
      <c r="BE223" s="238">
        <f>IF(N223="základná",J223,0)</f>
        <v>0</v>
      </c>
      <c r="BF223" s="238">
        <f>IF(N223="znížená",J223,0)</f>
        <v>0</v>
      </c>
      <c r="BG223" s="238">
        <f>IF(N223="zákl. prenesená",J223,0)</f>
        <v>0</v>
      </c>
      <c r="BH223" s="238">
        <f>IF(N223="zníž. prenesená",J223,0)</f>
        <v>0</v>
      </c>
      <c r="BI223" s="238">
        <f>IF(N223="nulová",J223,0)</f>
        <v>0</v>
      </c>
      <c r="BJ223" s="17" t="s">
        <v>125</v>
      </c>
      <c r="BK223" s="238">
        <f>ROUND(I223*H223,2)</f>
        <v>0</v>
      </c>
      <c r="BL223" s="17" t="s">
        <v>124</v>
      </c>
      <c r="BM223" s="237" t="s">
        <v>314</v>
      </c>
    </row>
    <row r="224" s="13" customFormat="1">
      <c r="A224" s="13"/>
      <c r="B224" s="239"/>
      <c r="C224" s="240"/>
      <c r="D224" s="241" t="s">
        <v>127</v>
      </c>
      <c r="E224" s="242" t="s">
        <v>1</v>
      </c>
      <c r="F224" s="243" t="s">
        <v>315</v>
      </c>
      <c r="G224" s="240"/>
      <c r="H224" s="244">
        <v>83</v>
      </c>
      <c r="I224" s="245"/>
      <c r="J224" s="240"/>
      <c r="K224" s="240"/>
      <c r="L224" s="246"/>
      <c r="M224" s="247"/>
      <c r="N224" s="248"/>
      <c r="O224" s="248"/>
      <c r="P224" s="248"/>
      <c r="Q224" s="248"/>
      <c r="R224" s="248"/>
      <c r="S224" s="248"/>
      <c r="T224" s="249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50" t="s">
        <v>127</v>
      </c>
      <c r="AU224" s="250" t="s">
        <v>125</v>
      </c>
      <c r="AV224" s="13" t="s">
        <v>125</v>
      </c>
      <c r="AW224" s="13" t="s">
        <v>31</v>
      </c>
      <c r="AX224" s="13" t="s">
        <v>83</v>
      </c>
      <c r="AY224" s="250" t="s">
        <v>118</v>
      </c>
    </row>
    <row r="225" s="2" customFormat="1" ht="16.5" customHeight="1">
      <c r="A225" s="38"/>
      <c r="B225" s="39"/>
      <c r="C225" s="262" t="s">
        <v>316</v>
      </c>
      <c r="D225" s="262" t="s">
        <v>164</v>
      </c>
      <c r="E225" s="263" t="s">
        <v>317</v>
      </c>
      <c r="F225" s="264" t="s">
        <v>318</v>
      </c>
      <c r="G225" s="265" t="s">
        <v>155</v>
      </c>
      <c r="H225" s="266">
        <v>99.599999999999994</v>
      </c>
      <c r="I225" s="267"/>
      <c r="J225" s="268">
        <f>ROUND(I225*H225,2)</f>
        <v>0</v>
      </c>
      <c r="K225" s="269"/>
      <c r="L225" s="270"/>
      <c r="M225" s="271" t="s">
        <v>1</v>
      </c>
      <c r="N225" s="272" t="s">
        <v>41</v>
      </c>
      <c r="O225" s="97"/>
      <c r="P225" s="235">
        <f>O225*H225</f>
        <v>0</v>
      </c>
      <c r="Q225" s="235">
        <v>0</v>
      </c>
      <c r="R225" s="235">
        <f>Q225*H225</f>
        <v>0</v>
      </c>
      <c r="S225" s="235">
        <v>0</v>
      </c>
      <c r="T225" s="236">
        <f>S225*H225</f>
        <v>0</v>
      </c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R225" s="237" t="s">
        <v>163</v>
      </c>
      <c r="AT225" s="237" t="s">
        <v>164</v>
      </c>
      <c r="AU225" s="237" t="s">
        <v>125</v>
      </c>
      <c r="AY225" s="17" t="s">
        <v>118</v>
      </c>
      <c r="BE225" s="238">
        <f>IF(N225="základná",J225,0)</f>
        <v>0</v>
      </c>
      <c r="BF225" s="238">
        <f>IF(N225="znížená",J225,0)</f>
        <v>0</v>
      </c>
      <c r="BG225" s="238">
        <f>IF(N225="zákl. prenesená",J225,0)</f>
        <v>0</v>
      </c>
      <c r="BH225" s="238">
        <f>IF(N225="zníž. prenesená",J225,0)</f>
        <v>0</v>
      </c>
      <c r="BI225" s="238">
        <f>IF(N225="nulová",J225,0)</f>
        <v>0</v>
      </c>
      <c r="BJ225" s="17" t="s">
        <v>125</v>
      </c>
      <c r="BK225" s="238">
        <f>ROUND(I225*H225,2)</f>
        <v>0</v>
      </c>
      <c r="BL225" s="17" t="s">
        <v>124</v>
      </c>
      <c r="BM225" s="237" t="s">
        <v>319</v>
      </c>
    </row>
    <row r="226" s="13" customFormat="1">
      <c r="A226" s="13"/>
      <c r="B226" s="239"/>
      <c r="C226" s="240"/>
      <c r="D226" s="241" t="s">
        <v>127</v>
      </c>
      <c r="E226" s="240"/>
      <c r="F226" s="243" t="s">
        <v>320</v>
      </c>
      <c r="G226" s="240"/>
      <c r="H226" s="244">
        <v>99.599999999999994</v>
      </c>
      <c r="I226" s="245"/>
      <c r="J226" s="240"/>
      <c r="K226" s="240"/>
      <c r="L226" s="246"/>
      <c r="M226" s="247"/>
      <c r="N226" s="248"/>
      <c r="O226" s="248"/>
      <c r="P226" s="248"/>
      <c r="Q226" s="248"/>
      <c r="R226" s="248"/>
      <c r="S226" s="248"/>
      <c r="T226" s="249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T226" s="250" t="s">
        <v>127</v>
      </c>
      <c r="AU226" s="250" t="s">
        <v>125</v>
      </c>
      <c r="AV226" s="13" t="s">
        <v>125</v>
      </c>
      <c r="AW226" s="13" t="s">
        <v>4</v>
      </c>
      <c r="AX226" s="13" t="s">
        <v>83</v>
      </c>
      <c r="AY226" s="250" t="s">
        <v>118</v>
      </c>
    </row>
    <row r="227" s="12" customFormat="1" ht="22.8" customHeight="1">
      <c r="A227" s="12"/>
      <c r="B227" s="209"/>
      <c r="C227" s="210"/>
      <c r="D227" s="211" t="s">
        <v>74</v>
      </c>
      <c r="E227" s="223" t="s">
        <v>321</v>
      </c>
      <c r="F227" s="223" t="s">
        <v>322</v>
      </c>
      <c r="G227" s="210"/>
      <c r="H227" s="210"/>
      <c r="I227" s="213"/>
      <c r="J227" s="224">
        <f>BK227</f>
        <v>0</v>
      </c>
      <c r="K227" s="210"/>
      <c r="L227" s="215"/>
      <c r="M227" s="216"/>
      <c r="N227" s="217"/>
      <c r="O227" s="217"/>
      <c r="P227" s="218">
        <f>SUM(P228:P234)</f>
        <v>0</v>
      </c>
      <c r="Q227" s="217"/>
      <c r="R227" s="218">
        <f>SUM(R228:R234)</f>
        <v>43.190969499999994</v>
      </c>
      <c r="S227" s="217"/>
      <c r="T227" s="219">
        <f>SUM(T228:T234)</f>
        <v>0</v>
      </c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R227" s="220" t="s">
        <v>83</v>
      </c>
      <c r="AT227" s="221" t="s">
        <v>74</v>
      </c>
      <c r="AU227" s="221" t="s">
        <v>83</v>
      </c>
      <c r="AY227" s="220" t="s">
        <v>118</v>
      </c>
      <c r="BK227" s="222">
        <f>SUM(BK228:BK234)</f>
        <v>0</v>
      </c>
    </row>
    <row r="228" s="2" customFormat="1" ht="33" customHeight="1">
      <c r="A228" s="38"/>
      <c r="B228" s="39"/>
      <c r="C228" s="225" t="s">
        <v>323</v>
      </c>
      <c r="D228" s="225" t="s">
        <v>120</v>
      </c>
      <c r="E228" s="226" t="s">
        <v>324</v>
      </c>
      <c r="F228" s="227" t="s">
        <v>325</v>
      </c>
      <c r="G228" s="228" t="s">
        <v>155</v>
      </c>
      <c r="H228" s="229">
        <v>197</v>
      </c>
      <c r="I228" s="230"/>
      <c r="J228" s="231">
        <f>ROUND(I228*H228,2)</f>
        <v>0</v>
      </c>
      <c r="K228" s="232"/>
      <c r="L228" s="44"/>
      <c r="M228" s="233" t="s">
        <v>1</v>
      </c>
      <c r="N228" s="234" t="s">
        <v>41</v>
      </c>
      <c r="O228" s="97"/>
      <c r="P228" s="235">
        <f>O228*H228</f>
        <v>0</v>
      </c>
      <c r="Q228" s="235">
        <v>0.10373</v>
      </c>
      <c r="R228" s="235">
        <f>Q228*H228</f>
        <v>20.434809999999999</v>
      </c>
      <c r="S228" s="235">
        <v>0</v>
      </c>
      <c r="T228" s="236">
        <f>S228*H228</f>
        <v>0</v>
      </c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R228" s="237" t="s">
        <v>124</v>
      </c>
      <c r="AT228" s="237" t="s">
        <v>120</v>
      </c>
      <c r="AU228" s="237" t="s">
        <v>125</v>
      </c>
      <c r="AY228" s="17" t="s">
        <v>118</v>
      </c>
      <c r="BE228" s="238">
        <f>IF(N228="základná",J228,0)</f>
        <v>0</v>
      </c>
      <c r="BF228" s="238">
        <f>IF(N228="znížená",J228,0)</f>
        <v>0</v>
      </c>
      <c r="BG228" s="238">
        <f>IF(N228="zákl. prenesená",J228,0)</f>
        <v>0</v>
      </c>
      <c r="BH228" s="238">
        <f>IF(N228="zníž. prenesená",J228,0)</f>
        <v>0</v>
      </c>
      <c r="BI228" s="238">
        <f>IF(N228="nulová",J228,0)</f>
        <v>0</v>
      </c>
      <c r="BJ228" s="17" t="s">
        <v>125</v>
      </c>
      <c r="BK228" s="238">
        <f>ROUND(I228*H228,2)</f>
        <v>0</v>
      </c>
      <c r="BL228" s="17" t="s">
        <v>124</v>
      </c>
      <c r="BM228" s="237" t="s">
        <v>326</v>
      </c>
    </row>
    <row r="229" s="13" customFormat="1">
      <c r="A229" s="13"/>
      <c r="B229" s="239"/>
      <c r="C229" s="240"/>
      <c r="D229" s="241" t="s">
        <v>127</v>
      </c>
      <c r="E229" s="242" t="s">
        <v>1</v>
      </c>
      <c r="F229" s="243" t="s">
        <v>327</v>
      </c>
      <c r="G229" s="240"/>
      <c r="H229" s="244">
        <v>197</v>
      </c>
      <c r="I229" s="245"/>
      <c r="J229" s="240"/>
      <c r="K229" s="240"/>
      <c r="L229" s="246"/>
      <c r="M229" s="247"/>
      <c r="N229" s="248"/>
      <c r="O229" s="248"/>
      <c r="P229" s="248"/>
      <c r="Q229" s="248"/>
      <c r="R229" s="248"/>
      <c r="S229" s="248"/>
      <c r="T229" s="249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250" t="s">
        <v>127</v>
      </c>
      <c r="AU229" s="250" t="s">
        <v>125</v>
      </c>
      <c r="AV229" s="13" t="s">
        <v>125</v>
      </c>
      <c r="AW229" s="13" t="s">
        <v>31</v>
      </c>
      <c r="AX229" s="13" t="s">
        <v>83</v>
      </c>
      <c r="AY229" s="250" t="s">
        <v>118</v>
      </c>
    </row>
    <row r="230" s="2" customFormat="1" ht="33" customHeight="1">
      <c r="A230" s="38"/>
      <c r="B230" s="39"/>
      <c r="C230" s="225" t="s">
        <v>328</v>
      </c>
      <c r="D230" s="225" t="s">
        <v>120</v>
      </c>
      <c r="E230" s="226" t="s">
        <v>292</v>
      </c>
      <c r="F230" s="227" t="s">
        <v>293</v>
      </c>
      <c r="G230" s="228" t="s">
        <v>155</v>
      </c>
      <c r="H230" s="229">
        <v>197</v>
      </c>
      <c r="I230" s="230"/>
      <c r="J230" s="231">
        <f>ROUND(I230*H230,2)</f>
        <v>0</v>
      </c>
      <c r="K230" s="232"/>
      <c r="L230" s="44"/>
      <c r="M230" s="233" t="s">
        <v>1</v>
      </c>
      <c r="N230" s="234" t="s">
        <v>41</v>
      </c>
      <c r="O230" s="97"/>
      <c r="P230" s="235">
        <f>O230*H230</f>
        <v>0</v>
      </c>
      <c r="Q230" s="235">
        <v>0.0058100000000000001</v>
      </c>
      <c r="R230" s="235">
        <f>Q230*H230</f>
        <v>1.1445700000000001</v>
      </c>
      <c r="S230" s="235">
        <v>0</v>
      </c>
      <c r="T230" s="236">
        <f>S230*H230</f>
        <v>0</v>
      </c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R230" s="237" t="s">
        <v>124</v>
      </c>
      <c r="AT230" s="237" t="s">
        <v>120</v>
      </c>
      <c r="AU230" s="237" t="s">
        <v>125</v>
      </c>
      <c r="AY230" s="17" t="s">
        <v>118</v>
      </c>
      <c r="BE230" s="238">
        <f>IF(N230="základná",J230,0)</f>
        <v>0</v>
      </c>
      <c r="BF230" s="238">
        <f>IF(N230="znížená",J230,0)</f>
        <v>0</v>
      </c>
      <c r="BG230" s="238">
        <f>IF(N230="zákl. prenesená",J230,0)</f>
        <v>0</v>
      </c>
      <c r="BH230" s="238">
        <f>IF(N230="zníž. prenesená",J230,0)</f>
        <v>0</v>
      </c>
      <c r="BI230" s="238">
        <f>IF(N230="nulová",J230,0)</f>
        <v>0</v>
      </c>
      <c r="BJ230" s="17" t="s">
        <v>125</v>
      </c>
      <c r="BK230" s="238">
        <f>ROUND(I230*H230,2)</f>
        <v>0</v>
      </c>
      <c r="BL230" s="17" t="s">
        <v>124</v>
      </c>
      <c r="BM230" s="237" t="s">
        <v>329</v>
      </c>
    </row>
    <row r="231" s="15" customFormat="1">
      <c r="A231" s="15"/>
      <c r="B231" s="273"/>
      <c r="C231" s="274"/>
      <c r="D231" s="241" t="s">
        <v>127</v>
      </c>
      <c r="E231" s="275" t="s">
        <v>1</v>
      </c>
      <c r="F231" s="276" t="s">
        <v>330</v>
      </c>
      <c r="G231" s="274"/>
      <c r="H231" s="275" t="s">
        <v>1</v>
      </c>
      <c r="I231" s="277"/>
      <c r="J231" s="274"/>
      <c r="K231" s="274"/>
      <c r="L231" s="278"/>
      <c r="M231" s="279"/>
      <c r="N231" s="280"/>
      <c r="O231" s="280"/>
      <c r="P231" s="280"/>
      <c r="Q231" s="280"/>
      <c r="R231" s="280"/>
      <c r="S231" s="280"/>
      <c r="T231" s="281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T231" s="282" t="s">
        <v>127</v>
      </c>
      <c r="AU231" s="282" t="s">
        <v>125</v>
      </c>
      <c r="AV231" s="15" t="s">
        <v>83</v>
      </c>
      <c r="AW231" s="15" t="s">
        <v>31</v>
      </c>
      <c r="AX231" s="15" t="s">
        <v>75</v>
      </c>
      <c r="AY231" s="282" t="s">
        <v>118</v>
      </c>
    </row>
    <row r="232" s="13" customFormat="1">
      <c r="A232" s="13"/>
      <c r="B232" s="239"/>
      <c r="C232" s="240"/>
      <c r="D232" s="241" t="s">
        <v>127</v>
      </c>
      <c r="E232" s="242" t="s">
        <v>1</v>
      </c>
      <c r="F232" s="243" t="s">
        <v>331</v>
      </c>
      <c r="G232" s="240"/>
      <c r="H232" s="244">
        <v>197</v>
      </c>
      <c r="I232" s="245"/>
      <c r="J232" s="240"/>
      <c r="K232" s="240"/>
      <c r="L232" s="246"/>
      <c r="M232" s="247"/>
      <c r="N232" s="248"/>
      <c r="O232" s="248"/>
      <c r="P232" s="248"/>
      <c r="Q232" s="248"/>
      <c r="R232" s="248"/>
      <c r="S232" s="248"/>
      <c r="T232" s="249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250" t="s">
        <v>127</v>
      </c>
      <c r="AU232" s="250" t="s">
        <v>125</v>
      </c>
      <c r="AV232" s="13" t="s">
        <v>125</v>
      </c>
      <c r="AW232" s="13" t="s">
        <v>31</v>
      </c>
      <c r="AX232" s="13" t="s">
        <v>83</v>
      </c>
      <c r="AY232" s="250" t="s">
        <v>118</v>
      </c>
    </row>
    <row r="233" s="2" customFormat="1" ht="24.15" customHeight="1">
      <c r="A233" s="38"/>
      <c r="B233" s="39"/>
      <c r="C233" s="225" t="s">
        <v>332</v>
      </c>
      <c r="D233" s="225" t="s">
        <v>120</v>
      </c>
      <c r="E233" s="226" t="s">
        <v>333</v>
      </c>
      <c r="F233" s="227" t="s">
        <v>334</v>
      </c>
      <c r="G233" s="228" t="s">
        <v>123</v>
      </c>
      <c r="H233" s="229">
        <v>9.8499999999999996</v>
      </c>
      <c r="I233" s="230"/>
      <c r="J233" s="231">
        <f>ROUND(I233*H233,2)</f>
        <v>0</v>
      </c>
      <c r="K233" s="232"/>
      <c r="L233" s="44"/>
      <c r="M233" s="233" t="s">
        <v>1</v>
      </c>
      <c r="N233" s="234" t="s">
        <v>41</v>
      </c>
      <c r="O233" s="97"/>
      <c r="P233" s="235">
        <f>O233*H233</f>
        <v>0</v>
      </c>
      <c r="Q233" s="235">
        <v>2.19407</v>
      </c>
      <c r="R233" s="235">
        <f>Q233*H233</f>
        <v>21.611589499999997</v>
      </c>
      <c r="S233" s="235">
        <v>0</v>
      </c>
      <c r="T233" s="236">
        <f>S233*H233</f>
        <v>0</v>
      </c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R233" s="237" t="s">
        <v>124</v>
      </c>
      <c r="AT233" s="237" t="s">
        <v>120</v>
      </c>
      <c r="AU233" s="237" t="s">
        <v>125</v>
      </c>
      <c r="AY233" s="17" t="s">
        <v>118</v>
      </c>
      <c r="BE233" s="238">
        <f>IF(N233="základná",J233,0)</f>
        <v>0</v>
      </c>
      <c r="BF233" s="238">
        <f>IF(N233="znížená",J233,0)</f>
        <v>0</v>
      </c>
      <c r="BG233" s="238">
        <f>IF(N233="zákl. prenesená",J233,0)</f>
        <v>0</v>
      </c>
      <c r="BH233" s="238">
        <f>IF(N233="zníž. prenesená",J233,0)</f>
        <v>0</v>
      </c>
      <c r="BI233" s="238">
        <f>IF(N233="nulová",J233,0)</f>
        <v>0</v>
      </c>
      <c r="BJ233" s="17" t="s">
        <v>125</v>
      </c>
      <c r="BK233" s="238">
        <f>ROUND(I233*H233,2)</f>
        <v>0</v>
      </c>
      <c r="BL233" s="17" t="s">
        <v>124</v>
      </c>
      <c r="BM233" s="237" t="s">
        <v>335</v>
      </c>
    </row>
    <row r="234" s="13" customFormat="1">
      <c r="A234" s="13"/>
      <c r="B234" s="239"/>
      <c r="C234" s="240"/>
      <c r="D234" s="241" t="s">
        <v>127</v>
      </c>
      <c r="E234" s="242" t="s">
        <v>1</v>
      </c>
      <c r="F234" s="243" t="s">
        <v>336</v>
      </c>
      <c r="G234" s="240"/>
      <c r="H234" s="244">
        <v>9.8499999999999996</v>
      </c>
      <c r="I234" s="245"/>
      <c r="J234" s="240"/>
      <c r="K234" s="240"/>
      <c r="L234" s="246"/>
      <c r="M234" s="247"/>
      <c r="N234" s="248"/>
      <c r="O234" s="248"/>
      <c r="P234" s="248"/>
      <c r="Q234" s="248"/>
      <c r="R234" s="248"/>
      <c r="S234" s="248"/>
      <c r="T234" s="249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250" t="s">
        <v>127</v>
      </c>
      <c r="AU234" s="250" t="s">
        <v>125</v>
      </c>
      <c r="AV234" s="13" t="s">
        <v>125</v>
      </c>
      <c r="AW234" s="13" t="s">
        <v>31</v>
      </c>
      <c r="AX234" s="13" t="s">
        <v>83</v>
      </c>
      <c r="AY234" s="250" t="s">
        <v>118</v>
      </c>
    </row>
    <row r="235" s="12" customFormat="1" ht="22.8" customHeight="1">
      <c r="A235" s="12"/>
      <c r="B235" s="209"/>
      <c r="C235" s="210"/>
      <c r="D235" s="211" t="s">
        <v>74</v>
      </c>
      <c r="E235" s="223" t="s">
        <v>337</v>
      </c>
      <c r="F235" s="223" t="s">
        <v>338</v>
      </c>
      <c r="G235" s="210"/>
      <c r="H235" s="210"/>
      <c r="I235" s="213"/>
      <c r="J235" s="224">
        <f>BK235</f>
        <v>0</v>
      </c>
      <c r="K235" s="210"/>
      <c r="L235" s="215"/>
      <c r="M235" s="216"/>
      <c r="N235" s="217"/>
      <c r="O235" s="217"/>
      <c r="P235" s="218">
        <f>SUM(P236:P247)</f>
        <v>0</v>
      </c>
      <c r="Q235" s="217"/>
      <c r="R235" s="218">
        <f>SUM(R236:R247)</f>
        <v>66.039999999999992</v>
      </c>
      <c r="S235" s="217"/>
      <c r="T235" s="219">
        <f>SUM(T236:T247)</f>
        <v>0</v>
      </c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R235" s="220" t="s">
        <v>83</v>
      </c>
      <c r="AT235" s="221" t="s">
        <v>74</v>
      </c>
      <c r="AU235" s="221" t="s">
        <v>83</v>
      </c>
      <c r="AY235" s="220" t="s">
        <v>118</v>
      </c>
      <c r="BK235" s="222">
        <f>SUM(BK236:BK247)</f>
        <v>0</v>
      </c>
    </row>
    <row r="236" s="2" customFormat="1" ht="24.15" customHeight="1">
      <c r="A236" s="38"/>
      <c r="B236" s="39"/>
      <c r="C236" s="225" t="s">
        <v>339</v>
      </c>
      <c r="D236" s="225" t="s">
        <v>120</v>
      </c>
      <c r="E236" s="226" t="s">
        <v>340</v>
      </c>
      <c r="F236" s="227" t="s">
        <v>341</v>
      </c>
      <c r="G236" s="228" t="s">
        <v>155</v>
      </c>
      <c r="H236" s="229">
        <v>89</v>
      </c>
      <c r="I236" s="230"/>
      <c r="J236" s="231">
        <f>ROUND(I236*H236,2)</f>
        <v>0</v>
      </c>
      <c r="K236" s="232"/>
      <c r="L236" s="44"/>
      <c r="M236" s="233" t="s">
        <v>1</v>
      </c>
      <c r="N236" s="234" t="s">
        <v>41</v>
      </c>
      <c r="O236" s="97"/>
      <c r="P236" s="235">
        <f>O236*H236</f>
        <v>0</v>
      </c>
      <c r="Q236" s="235">
        <v>0.112</v>
      </c>
      <c r="R236" s="235">
        <f>Q236*H236</f>
        <v>9.968</v>
      </c>
      <c r="S236" s="235">
        <v>0</v>
      </c>
      <c r="T236" s="236">
        <f>S236*H236</f>
        <v>0</v>
      </c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R236" s="237" t="s">
        <v>124</v>
      </c>
      <c r="AT236" s="237" t="s">
        <v>120</v>
      </c>
      <c r="AU236" s="237" t="s">
        <v>125</v>
      </c>
      <c r="AY236" s="17" t="s">
        <v>118</v>
      </c>
      <c r="BE236" s="238">
        <f>IF(N236="základná",J236,0)</f>
        <v>0</v>
      </c>
      <c r="BF236" s="238">
        <f>IF(N236="znížená",J236,0)</f>
        <v>0</v>
      </c>
      <c r="BG236" s="238">
        <f>IF(N236="zákl. prenesená",J236,0)</f>
        <v>0</v>
      </c>
      <c r="BH236" s="238">
        <f>IF(N236="zníž. prenesená",J236,0)</f>
        <v>0</v>
      </c>
      <c r="BI236" s="238">
        <f>IF(N236="nulová",J236,0)</f>
        <v>0</v>
      </c>
      <c r="BJ236" s="17" t="s">
        <v>125</v>
      </c>
      <c r="BK236" s="238">
        <f>ROUND(I236*H236,2)</f>
        <v>0</v>
      </c>
      <c r="BL236" s="17" t="s">
        <v>124</v>
      </c>
      <c r="BM236" s="237" t="s">
        <v>342</v>
      </c>
    </row>
    <row r="237" s="13" customFormat="1">
      <c r="A237" s="13"/>
      <c r="B237" s="239"/>
      <c r="C237" s="240"/>
      <c r="D237" s="241" t="s">
        <v>127</v>
      </c>
      <c r="E237" s="242" t="s">
        <v>1</v>
      </c>
      <c r="F237" s="243" t="s">
        <v>343</v>
      </c>
      <c r="G237" s="240"/>
      <c r="H237" s="244">
        <v>64</v>
      </c>
      <c r="I237" s="245"/>
      <c r="J237" s="240"/>
      <c r="K237" s="240"/>
      <c r="L237" s="246"/>
      <c r="M237" s="247"/>
      <c r="N237" s="248"/>
      <c r="O237" s="248"/>
      <c r="P237" s="248"/>
      <c r="Q237" s="248"/>
      <c r="R237" s="248"/>
      <c r="S237" s="248"/>
      <c r="T237" s="249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50" t="s">
        <v>127</v>
      </c>
      <c r="AU237" s="250" t="s">
        <v>125</v>
      </c>
      <c r="AV237" s="13" t="s">
        <v>125</v>
      </c>
      <c r="AW237" s="13" t="s">
        <v>31</v>
      </c>
      <c r="AX237" s="13" t="s">
        <v>75</v>
      </c>
      <c r="AY237" s="250" t="s">
        <v>118</v>
      </c>
    </row>
    <row r="238" s="13" customFormat="1">
      <c r="A238" s="13"/>
      <c r="B238" s="239"/>
      <c r="C238" s="240"/>
      <c r="D238" s="241" t="s">
        <v>127</v>
      </c>
      <c r="E238" s="242" t="s">
        <v>1</v>
      </c>
      <c r="F238" s="243" t="s">
        <v>344</v>
      </c>
      <c r="G238" s="240"/>
      <c r="H238" s="244">
        <v>25</v>
      </c>
      <c r="I238" s="245"/>
      <c r="J238" s="240"/>
      <c r="K238" s="240"/>
      <c r="L238" s="246"/>
      <c r="M238" s="247"/>
      <c r="N238" s="248"/>
      <c r="O238" s="248"/>
      <c r="P238" s="248"/>
      <c r="Q238" s="248"/>
      <c r="R238" s="248"/>
      <c r="S238" s="248"/>
      <c r="T238" s="249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250" t="s">
        <v>127</v>
      </c>
      <c r="AU238" s="250" t="s">
        <v>125</v>
      </c>
      <c r="AV238" s="13" t="s">
        <v>125</v>
      </c>
      <c r="AW238" s="13" t="s">
        <v>31</v>
      </c>
      <c r="AX238" s="13" t="s">
        <v>75</v>
      </c>
      <c r="AY238" s="250" t="s">
        <v>118</v>
      </c>
    </row>
    <row r="239" s="14" customFormat="1">
      <c r="A239" s="14"/>
      <c r="B239" s="251"/>
      <c r="C239" s="252"/>
      <c r="D239" s="241" t="s">
        <v>127</v>
      </c>
      <c r="E239" s="253" t="s">
        <v>1</v>
      </c>
      <c r="F239" s="254" t="s">
        <v>131</v>
      </c>
      <c r="G239" s="252"/>
      <c r="H239" s="255">
        <v>89</v>
      </c>
      <c r="I239" s="256"/>
      <c r="J239" s="252"/>
      <c r="K239" s="252"/>
      <c r="L239" s="257"/>
      <c r="M239" s="258"/>
      <c r="N239" s="259"/>
      <c r="O239" s="259"/>
      <c r="P239" s="259"/>
      <c r="Q239" s="259"/>
      <c r="R239" s="259"/>
      <c r="S239" s="259"/>
      <c r="T239" s="260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T239" s="261" t="s">
        <v>127</v>
      </c>
      <c r="AU239" s="261" t="s">
        <v>125</v>
      </c>
      <c r="AV239" s="14" t="s">
        <v>124</v>
      </c>
      <c r="AW239" s="14" t="s">
        <v>31</v>
      </c>
      <c r="AX239" s="14" t="s">
        <v>83</v>
      </c>
      <c r="AY239" s="261" t="s">
        <v>118</v>
      </c>
    </row>
    <row r="240" s="2" customFormat="1" ht="24.15" customHeight="1">
      <c r="A240" s="38"/>
      <c r="B240" s="39"/>
      <c r="C240" s="262" t="s">
        <v>345</v>
      </c>
      <c r="D240" s="262" t="s">
        <v>164</v>
      </c>
      <c r="E240" s="263" t="s">
        <v>346</v>
      </c>
      <c r="F240" s="264" t="s">
        <v>347</v>
      </c>
      <c r="G240" s="265" t="s">
        <v>155</v>
      </c>
      <c r="H240" s="266">
        <v>70.400000000000006</v>
      </c>
      <c r="I240" s="267"/>
      <c r="J240" s="268">
        <f>ROUND(I240*H240,2)</f>
        <v>0</v>
      </c>
      <c r="K240" s="269"/>
      <c r="L240" s="270"/>
      <c r="M240" s="271" t="s">
        <v>1</v>
      </c>
      <c r="N240" s="272" t="s">
        <v>41</v>
      </c>
      <c r="O240" s="97"/>
      <c r="P240" s="235">
        <f>O240*H240</f>
        <v>0</v>
      </c>
      <c r="Q240" s="235">
        <v>0.13</v>
      </c>
      <c r="R240" s="235">
        <f>Q240*H240</f>
        <v>9.152000000000001</v>
      </c>
      <c r="S240" s="235">
        <v>0</v>
      </c>
      <c r="T240" s="236">
        <f>S240*H240</f>
        <v>0</v>
      </c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R240" s="237" t="s">
        <v>163</v>
      </c>
      <c r="AT240" s="237" t="s">
        <v>164</v>
      </c>
      <c r="AU240" s="237" t="s">
        <v>125</v>
      </c>
      <c r="AY240" s="17" t="s">
        <v>118</v>
      </c>
      <c r="BE240" s="238">
        <f>IF(N240="základná",J240,0)</f>
        <v>0</v>
      </c>
      <c r="BF240" s="238">
        <f>IF(N240="znížená",J240,0)</f>
        <v>0</v>
      </c>
      <c r="BG240" s="238">
        <f>IF(N240="zákl. prenesená",J240,0)</f>
        <v>0</v>
      </c>
      <c r="BH240" s="238">
        <f>IF(N240="zníž. prenesená",J240,0)</f>
        <v>0</v>
      </c>
      <c r="BI240" s="238">
        <f>IF(N240="nulová",J240,0)</f>
        <v>0</v>
      </c>
      <c r="BJ240" s="17" t="s">
        <v>125</v>
      </c>
      <c r="BK240" s="238">
        <f>ROUND(I240*H240,2)</f>
        <v>0</v>
      </c>
      <c r="BL240" s="17" t="s">
        <v>124</v>
      </c>
      <c r="BM240" s="237" t="s">
        <v>348</v>
      </c>
    </row>
    <row r="241" s="13" customFormat="1">
      <c r="A241" s="13"/>
      <c r="B241" s="239"/>
      <c r="C241" s="240"/>
      <c r="D241" s="241" t="s">
        <v>127</v>
      </c>
      <c r="E241" s="240"/>
      <c r="F241" s="243" t="s">
        <v>349</v>
      </c>
      <c r="G241" s="240"/>
      <c r="H241" s="244">
        <v>70.400000000000006</v>
      </c>
      <c r="I241" s="245"/>
      <c r="J241" s="240"/>
      <c r="K241" s="240"/>
      <c r="L241" s="246"/>
      <c r="M241" s="247"/>
      <c r="N241" s="248"/>
      <c r="O241" s="248"/>
      <c r="P241" s="248"/>
      <c r="Q241" s="248"/>
      <c r="R241" s="248"/>
      <c r="S241" s="248"/>
      <c r="T241" s="249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250" t="s">
        <v>127</v>
      </c>
      <c r="AU241" s="250" t="s">
        <v>125</v>
      </c>
      <c r="AV241" s="13" t="s">
        <v>125</v>
      </c>
      <c r="AW241" s="13" t="s">
        <v>4</v>
      </c>
      <c r="AX241" s="13" t="s">
        <v>83</v>
      </c>
      <c r="AY241" s="250" t="s">
        <v>118</v>
      </c>
    </row>
    <row r="242" s="2" customFormat="1" ht="24.15" customHeight="1">
      <c r="A242" s="38"/>
      <c r="B242" s="39"/>
      <c r="C242" s="262" t="s">
        <v>350</v>
      </c>
      <c r="D242" s="262" t="s">
        <v>164</v>
      </c>
      <c r="E242" s="263" t="s">
        <v>351</v>
      </c>
      <c r="F242" s="264" t="s">
        <v>352</v>
      </c>
      <c r="G242" s="265" t="s">
        <v>155</v>
      </c>
      <c r="H242" s="266">
        <v>27.5</v>
      </c>
      <c r="I242" s="267"/>
      <c r="J242" s="268">
        <f>ROUND(I242*H242,2)</f>
        <v>0</v>
      </c>
      <c r="K242" s="269"/>
      <c r="L242" s="270"/>
      <c r="M242" s="271" t="s">
        <v>1</v>
      </c>
      <c r="N242" s="272" t="s">
        <v>41</v>
      </c>
      <c r="O242" s="97"/>
      <c r="P242" s="235">
        <f>O242*H242</f>
        <v>0</v>
      </c>
      <c r="Q242" s="235">
        <v>0.184</v>
      </c>
      <c r="R242" s="235">
        <f>Q242*H242</f>
        <v>5.0599999999999996</v>
      </c>
      <c r="S242" s="235">
        <v>0</v>
      </c>
      <c r="T242" s="236">
        <f>S242*H242</f>
        <v>0</v>
      </c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R242" s="237" t="s">
        <v>163</v>
      </c>
      <c r="AT242" s="237" t="s">
        <v>164</v>
      </c>
      <c r="AU242" s="237" t="s">
        <v>125</v>
      </c>
      <c r="AY242" s="17" t="s">
        <v>118</v>
      </c>
      <c r="BE242" s="238">
        <f>IF(N242="základná",J242,0)</f>
        <v>0</v>
      </c>
      <c r="BF242" s="238">
        <f>IF(N242="znížená",J242,0)</f>
        <v>0</v>
      </c>
      <c r="BG242" s="238">
        <f>IF(N242="zákl. prenesená",J242,0)</f>
        <v>0</v>
      </c>
      <c r="BH242" s="238">
        <f>IF(N242="zníž. prenesená",J242,0)</f>
        <v>0</v>
      </c>
      <c r="BI242" s="238">
        <f>IF(N242="nulová",J242,0)</f>
        <v>0</v>
      </c>
      <c r="BJ242" s="17" t="s">
        <v>125</v>
      </c>
      <c r="BK242" s="238">
        <f>ROUND(I242*H242,2)</f>
        <v>0</v>
      </c>
      <c r="BL242" s="17" t="s">
        <v>124</v>
      </c>
      <c r="BM242" s="237" t="s">
        <v>353</v>
      </c>
    </row>
    <row r="243" s="13" customFormat="1">
      <c r="A243" s="13"/>
      <c r="B243" s="239"/>
      <c r="C243" s="240"/>
      <c r="D243" s="241" t="s">
        <v>127</v>
      </c>
      <c r="E243" s="242" t="s">
        <v>1</v>
      </c>
      <c r="F243" s="243" t="s">
        <v>354</v>
      </c>
      <c r="G243" s="240"/>
      <c r="H243" s="244">
        <v>25</v>
      </c>
      <c r="I243" s="245"/>
      <c r="J243" s="240"/>
      <c r="K243" s="240"/>
      <c r="L243" s="246"/>
      <c r="M243" s="247"/>
      <c r="N243" s="248"/>
      <c r="O243" s="248"/>
      <c r="P243" s="248"/>
      <c r="Q243" s="248"/>
      <c r="R243" s="248"/>
      <c r="S243" s="248"/>
      <c r="T243" s="249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250" t="s">
        <v>127</v>
      </c>
      <c r="AU243" s="250" t="s">
        <v>125</v>
      </c>
      <c r="AV243" s="13" t="s">
        <v>125</v>
      </c>
      <c r="AW243" s="13" t="s">
        <v>31</v>
      </c>
      <c r="AX243" s="13" t="s">
        <v>83</v>
      </c>
      <c r="AY243" s="250" t="s">
        <v>118</v>
      </c>
    </row>
    <row r="244" s="13" customFormat="1">
      <c r="A244" s="13"/>
      <c r="B244" s="239"/>
      <c r="C244" s="240"/>
      <c r="D244" s="241" t="s">
        <v>127</v>
      </c>
      <c r="E244" s="240"/>
      <c r="F244" s="243" t="s">
        <v>355</v>
      </c>
      <c r="G244" s="240"/>
      <c r="H244" s="244">
        <v>27.5</v>
      </c>
      <c r="I244" s="245"/>
      <c r="J244" s="240"/>
      <c r="K244" s="240"/>
      <c r="L244" s="246"/>
      <c r="M244" s="247"/>
      <c r="N244" s="248"/>
      <c r="O244" s="248"/>
      <c r="P244" s="248"/>
      <c r="Q244" s="248"/>
      <c r="R244" s="248"/>
      <c r="S244" s="248"/>
      <c r="T244" s="249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250" t="s">
        <v>127</v>
      </c>
      <c r="AU244" s="250" t="s">
        <v>125</v>
      </c>
      <c r="AV244" s="13" t="s">
        <v>125</v>
      </c>
      <c r="AW244" s="13" t="s">
        <v>4</v>
      </c>
      <c r="AX244" s="13" t="s">
        <v>83</v>
      </c>
      <c r="AY244" s="250" t="s">
        <v>118</v>
      </c>
    </row>
    <row r="245" s="2" customFormat="1" ht="24.15" customHeight="1">
      <c r="A245" s="38"/>
      <c r="B245" s="39"/>
      <c r="C245" s="225" t="s">
        <v>356</v>
      </c>
      <c r="D245" s="225" t="s">
        <v>120</v>
      </c>
      <c r="E245" s="226" t="s">
        <v>302</v>
      </c>
      <c r="F245" s="227" t="s">
        <v>303</v>
      </c>
      <c r="G245" s="228" t="s">
        <v>155</v>
      </c>
      <c r="H245" s="229">
        <v>91</v>
      </c>
      <c r="I245" s="230"/>
      <c r="J245" s="231">
        <f>ROUND(I245*H245,2)</f>
        <v>0</v>
      </c>
      <c r="K245" s="232"/>
      <c r="L245" s="44"/>
      <c r="M245" s="233" t="s">
        <v>1</v>
      </c>
      <c r="N245" s="234" t="s">
        <v>41</v>
      </c>
      <c r="O245" s="97"/>
      <c r="P245" s="235">
        <f>O245*H245</f>
        <v>0</v>
      </c>
      <c r="Q245" s="235">
        <v>0.46000000000000002</v>
      </c>
      <c r="R245" s="235">
        <f>Q245*H245</f>
        <v>41.859999999999999</v>
      </c>
      <c r="S245" s="235">
        <v>0</v>
      </c>
      <c r="T245" s="236">
        <f>S245*H245</f>
        <v>0</v>
      </c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R245" s="237" t="s">
        <v>124</v>
      </c>
      <c r="AT245" s="237" t="s">
        <v>120</v>
      </c>
      <c r="AU245" s="237" t="s">
        <v>125</v>
      </c>
      <c r="AY245" s="17" t="s">
        <v>118</v>
      </c>
      <c r="BE245" s="238">
        <f>IF(N245="základná",J245,0)</f>
        <v>0</v>
      </c>
      <c r="BF245" s="238">
        <f>IF(N245="znížená",J245,0)</f>
        <v>0</v>
      </c>
      <c r="BG245" s="238">
        <f>IF(N245="zákl. prenesená",J245,0)</f>
        <v>0</v>
      </c>
      <c r="BH245" s="238">
        <f>IF(N245="zníž. prenesená",J245,0)</f>
        <v>0</v>
      </c>
      <c r="BI245" s="238">
        <f>IF(N245="nulová",J245,0)</f>
        <v>0</v>
      </c>
      <c r="BJ245" s="17" t="s">
        <v>125</v>
      </c>
      <c r="BK245" s="238">
        <f>ROUND(I245*H245,2)</f>
        <v>0</v>
      </c>
      <c r="BL245" s="17" t="s">
        <v>124</v>
      </c>
      <c r="BM245" s="237" t="s">
        <v>357</v>
      </c>
    </row>
    <row r="246" s="15" customFormat="1">
      <c r="A246" s="15"/>
      <c r="B246" s="273"/>
      <c r="C246" s="274"/>
      <c r="D246" s="241" t="s">
        <v>127</v>
      </c>
      <c r="E246" s="275" t="s">
        <v>1</v>
      </c>
      <c r="F246" s="276" t="s">
        <v>358</v>
      </c>
      <c r="G246" s="274"/>
      <c r="H246" s="275" t="s">
        <v>1</v>
      </c>
      <c r="I246" s="277"/>
      <c r="J246" s="274"/>
      <c r="K246" s="274"/>
      <c r="L246" s="278"/>
      <c r="M246" s="279"/>
      <c r="N246" s="280"/>
      <c r="O246" s="280"/>
      <c r="P246" s="280"/>
      <c r="Q246" s="280"/>
      <c r="R246" s="280"/>
      <c r="S246" s="280"/>
      <c r="T246" s="281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T246" s="282" t="s">
        <v>127</v>
      </c>
      <c r="AU246" s="282" t="s">
        <v>125</v>
      </c>
      <c r="AV246" s="15" t="s">
        <v>83</v>
      </c>
      <c r="AW246" s="15" t="s">
        <v>31</v>
      </c>
      <c r="AX246" s="15" t="s">
        <v>75</v>
      </c>
      <c r="AY246" s="282" t="s">
        <v>118</v>
      </c>
    </row>
    <row r="247" s="13" customFormat="1">
      <c r="A247" s="13"/>
      <c r="B247" s="239"/>
      <c r="C247" s="240"/>
      <c r="D247" s="241" t="s">
        <v>127</v>
      </c>
      <c r="E247" s="242" t="s">
        <v>1</v>
      </c>
      <c r="F247" s="243" t="s">
        <v>359</v>
      </c>
      <c r="G247" s="240"/>
      <c r="H247" s="244">
        <v>91</v>
      </c>
      <c r="I247" s="245"/>
      <c r="J247" s="240"/>
      <c r="K247" s="240"/>
      <c r="L247" s="246"/>
      <c r="M247" s="247"/>
      <c r="N247" s="248"/>
      <c r="O247" s="248"/>
      <c r="P247" s="248"/>
      <c r="Q247" s="248"/>
      <c r="R247" s="248"/>
      <c r="S247" s="248"/>
      <c r="T247" s="249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50" t="s">
        <v>127</v>
      </c>
      <c r="AU247" s="250" t="s">
        <v>125</v>
      </c>
      <c r="AV247" s="13" t="s">
        <v>125</v>
      </c>
      <c r="AW247" s="13" t="s">
        <v>31</v>
      </c>
      <c r="AX247" s="13" t="s">
        <v>83</v>
      </c>
      <c r="AY247" s="250" t="s">
        <v>118</v>
      </c>
    </row>
    <row r="248" s="12" customFormat="1" ht="22.8" customHeight="1">
      <c r="A248" s="12"/>
      <c r="B248" s="209"/>
      <c r="C248" s="210"/>
      <c r="D248" s="211" t="s">
        <v>74</v>
      </c>
      <c r="E248" s="223" t="s">
        <v>360</v>
      </c>
      <c r="F248" s="223" t="s">
        <v>361</v>
      </c>
      <c r="G248" s="210"/>
      <c r="H248" s="210"/>
      <c r="I248" s="213"/>
      <c r="J248" s="224">
        <f>BK248</f>
        <v>0</v>
      </c>
      <c r="K248" s="210"/>
      <c r="L248" s="215"/>
      <c r="M248" s="216"/>
      <c r="N248" s="217"/>
      <c r="O248" s="217"/>
      <c r="P248" s="218">
        <f>SUM(P249:P264)</f>
        <v>0</v>
      </c>
      <c r="Q248" s="217"/>
      <c r="R248" s="218">
        <f>SUM(R249:R264)</f>
        <v>1.2216430700000001</v>
      </c>
      <c r="S248" s="217"/>
      <c r="T248" s="219">
        <f>SUM(T249:T264)</f>
        <v>0</v>
      </c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R248" s="220" t="s">
        <v>83</v>
      </c>
      <c r="AT248" s="221" t="s">
        <v>74</v>
      </c>
      <c r="AU248" s="221" t="s">
        <v>83</v>
      </c>
      <c r="AY248" s="220" t="s">
        <v>118</v>
      </c>
      <c r="BK248" s="222">
        <f>SUM(BK249:BK264)</f>
        <v>0</v>
      </c>
    </row>
    <row r="249" s="2" customFormat="1" ht="24.15" customHeight="1">
      <c r="A249" s="38"/>
      <c r="B249" s="39"/>
      <c r="C249" s="225" t="s">
        <v>362</v>
      </c>
      <c r="D249" s="225" t="s">
        <v>120</v>
      </c>
      <c r="E249" s="226" t="s">
        <v>363</v>
      </c>
      <c r="F249" s="227" t="s">
        <v>364</v>
      </c>
      <c r="G249" s="228" t="s">
        <v>190</v>
      </c>
      <c r="H249" s="229">
        <v>302</v>
      </c>
      <c r="I249" s="230"/>
      <c r="J249" s="231">
        <f>ROUND(I249*H249,2)</f>
        <v>0</v>
      </c>
      <c r="K249" s="232"/>
      <c r="L249" s="44"/>
      <c r="M249" s="233" t="s">
        <v>1</v>
      </c>
      <c r="N249" s="234" t="s">
        <v>41</v>
      </c>
      <c r="O249" s="97"/>
      <c r="P249" s="235">
        <f>O249*H249</f>
        <v>0</v>
      </c>
      <c r="Q249" s="235">
        <v>0</v>
      </c>
      <c r="R249" s="235">
        <f>Q249*H249</f>
        <v>0</v>
      </c>
      <c r="S249" s="235">
        <v>0</v>
      </c>
      <c r="T249" s="236">
        <f>S249*H249</f>
        <v>0</v>
      </c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R249" s="237" t="s">
        <v>124</v>
      </c>
      <c r="AT249" s="237" t="s">
        <v>120</v>
      </c>
      <c r="AU249" s="237" t="s">
        <v>125</v>
      </c>
      <c r="AY249" s="17" t="s">
        <v>118</v>
      </c>
      <c r="BE249" s="238">
        <f>IF(N249="základná",J249,0)</f>
        <v>0</v>
      </c>
      <c r="BF249" s="238">
        <f>IF(N249="znížená",J249,0)</f>
        <v>0</v>
      </c>
      <c r="BG249" s="238">
        <f>IF(N249="zákl. prenesená",J249,0)</f>
        <v>0</v>
      </c>
      <c r="BH249" s="238">
        <f>IF(N249="zníž. prenesená",J249,0)</f>
        <v>0</v>
      </c>
      <c r="BI249" s="238">
        <f>IF(N249="nulová",J249,0)</f>
        <v>0</v>
      </c>
      <c r="BJ249" s="17" t="s">
        <v>125</v>
      </c>
      <c r="BK249" s="238">
        <f>ROUND(I249*H249,2)</f>
        <v>0</v>
      </c>
      <c r="BL249" s="17" t="s">
        <v>124</v>
      </c>
      <c r="BM249" s="237" t="s">
        <v>365</v>
      </c>
    </row>
    <row r="250" s="2" customFormat="1" ht="24.15" customHeight="1">
      <c r="A250" s="38"/>
      <c r="B250" s="39"/>
      <c r="C250" s="225" t="s">
        <v>366</v>
      </c>
      <c r="D250" s="225" t="s">
        <v>120</v>
      </c>
      <c r="E250" s="226" t="s">
        <v>367</v>
      </c>
      <c r="F250" s="227" t="s">
        <v>368</v>
      </c>
      <c r="G250" s="228" t="s">
        <v>155</v>
      </c>
      <c r="H250" s="229">
        <v>331.19999999999999</v>
      </c>
      <c r="I250" s="230"/>
      <c r="J250" s="231">
        <f>ROUND(I250*H250,2)</f>
        <v>0</v>
      </c>
      <c r="K250" s="232"/>
      <c r="L250" s="44"/>
      <c r="M250" s="233" t="s">
        <v>1</v>
      </c>
      <c r="N250" s="234" t="s">
        <v>41</v>
      </c>
      <c r="O250" s="97"/>
      <c r="P250" s="235">
        <f>O250*H250</f>
        <v>0</v>
      </c>
      <c r="Q250" s="235">
        <v>1.0000000000000001E-05</v>
      </c>
      <c r="R250" s="235">
        <f>Q250*H250</f>
        <v>0.0033120000000000003</v>
      </c>
      <c r="S250" s="235">
        <v>0</v>
      </c>
      <c r="T250" s="236">
        <f>S250*H250</f>
        <v>0</v>
      </c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R250" s="237" t="s">
        <v>124</v>
      </c>
      <c r="AT250" s="237" t="s">
        <v>120</v>
      </c>
      <c r="AU250" s="237" t="s">
        <v>125</v>
      </c>
      <c r="AY250" s="17" t="s">
        <v>118</v>
      </c>
      <c r="BE250" s="238">
        <f>IF(N250="základná",J250,0)</f>
        <v>0</v>
      </c>
      <c r="BF250" s="238">
        <f>IF(N250="znížená",J250,0)</f>
        <v>0</v>
      </c>
      <c r="BG250" s="238">
        <f>IF(N250="zákl. prenesená",J250,0)</f>
        <v>0</v>
      </c>
      <c r="BH250" s="238">
        <f>IF(N250="zníž. prenesená",J250,0)</f>
        <v>0</v>
      </c>
      <c r="BI250" s="238">
        <f>IF(N250="nulová",J250,0)</f>
        <v>0</v>
      </c>
      <c r="BJ250" s="17" t="s">
        <v>125</v>
      </c>
      <c r="BK250" s="238">
        <f>ROUND(I250*H250,2)</f>
        <v>0</v>
      </c>
      <c r="BL250" s="17" t="s">
        <v>124</v>
      </c>
      <c r="BM250" s="237" t="s">
        <v>369</v>
      </c>
    </row>
    <row r="251" s="2" customFormat="1" ht="66.75" customHeight="1">
      <c r="A251" s="38"/>
      <c r="B251" s="39"/>
      <c r="C251" s="225" t="s">
        <v>370</v>
      </c>
      <c r="D251" s="225" t="s">
        <v>120</v>
      </c>
      <c r="E251" s="226" t="s">
        <v>371</v>
      </c>
      <c r="F251" s="227" t="s">
        <v>372</v>
      </c>
      <c r="G251" s="228" t="s">
        <v>190</v>
      </c>
      <c r="H251" s="229">
        <v>52</v>
      </c>
      <c r="I251" s="230"/>
      <c r="J251" s="231">
        <f>ROUND(I251*H251,2)</f>
        <v>0</v>
      </c>
      <c r="K251" s="232"/>
      <c r="L251" s="44"/>
      <c r="M251" s="233" t="s">
        <v>1</v>
      </c>
      <c r="N251" s="234" t="s">
        <v>41</v>
      </c>
      <c r="O251" s="97"/>
      <c r="P251" s="235">
        <f>O251*H251</f>
        <v>0</v>
      </c>
      <c r="Q251" s="235">
        <v>0.0016000000000000001</v>
      </c>
      <c r="R251" s="235">
        <f>Q251*H251</f>
        <v>0.08320000000000001</v>
      </c>
      <c r="S251" s="235">
        <v>0</v>
      </c>
      <c r="T251" s="236">
        <f>S251*H251</f>
        <v>0</v>
      </c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R251" s="237" t="s">
        <v>124</v>
      </c>
      <c r="AT251" s="237" t="s">
        <v>120</v>
      </c>
      <c r="AU251" s="237" t="s">
        <v>125</v>
      </c>
      <c r="AY251" s="17" t="s">
        <v>118</v>
      </c>
      <c r="BE251" s="238">
        <f>IF(N251="základná",J251,0)</f>
        <v>0</v>
      </c>
      <c r="BF251" s="238">
        <f>IF(N251="znížená",J251,0)</f>
        <v>0</v>
      </c>
      <c r="BG251" s="238">
        <f>IF(N251="zákl. prenesená",J251,0)</f>
        <v>0</v>
      </c>
      <c r="BH251" s="238">
        <f>IF(N251="zníž. prenesená",J251,0)</f>
        <v>0</v>
      </c>
      <c r="BI251" s="238">
        <f>IF(N251="nulová",J251,0)</f>
        <v>0</v>
      </c>
      <c r="BJ251" s="17" t="s">
        <v>125</v>
      </c>
      <c r="BK251" s="238">
        <f>ROUND(I251*H251,2)</f>
        <v>0</v>
      </c>
      <c r="BL251" s="17" t="s">
        <v>124</v>
      </c>
      <c r="BM251" s="237" t="s">
        <v>373</v>
      </c>
    </row>
    <row r="252" s="2" customFormat="1" ht="37.8" customHeight="1">
      <c r="A252" s="38"/>
      <c r="B252" s="39"/>
      <c r="C252" s="225" t="s">
        <v>374</v>
      </c>
      <c r="D252" s="225" t="s">
        <v>120</v>
      </c>
      <c r="E252" s="226" t="s">
        <v>375</v>
      </c>
      <c r="F252" s="227" t="s">
        <v>376</v>
      </c>
      <c r="G252" s="228" t="s">
        <v>190</v>
      </c>
      <c r="H252" s="229">
        <v>79</v>
      </c>
      <c r="I252" s="230"/>
      <c r="J252" s="231">
        <f>ROUND(I252*H252,2)</f>
        <v>0</v>
      </c>
      <c r="K252" s="232"/>
      <c r="L252" s="44"/>
      <c r="M252" s="233" t="s">
        <v>1</v>
      </c>
      <c r="N252" s="234" t="s">
        <v>41</v>
      </c>
      <c r="O252" s="97"/>
      <c r="P252" s="235">
        <f>O252*H252</f>
        <v>0</v>
      </c>
      <c r="Q252" s="235">
        <v>0.00035</v>
      </c>
      <c r="R252" s="235">
        <f>Q252*H252</f>
        <v>0.027650000000000001</v>
      </c>
      <c r="S252" s="235">
        <v>0</v>
      </c>
      <c r="T252" s="236">
        <f>S252*H252</f>
        <v>0</v>
      </c>
      <c r="U252" s="38"/>
      <c r="V252" s="38"/>
      <c r="W252" s="38"/>
      <c r="X252" s="38"/>
      <c r="Y252" s="38"/>
      <c r="Z252" s="38"/>
      <c r="AA252" s="38"/>
      <c r="AB252" s="38"/>
      <c r="AC252" s="38"/>
      <c r="AD252" s="38"/>
      <c r="AE252" s="38"/>
      <c r="AR252" s="237" t="s">
        <v>124</v>
      </c>
      <c r="AT252" s="237" t="s">
        <v>120</v>
      </c>
      <c r="AU252" s="237" t="s">
        <v>125</v>
      </c>
      <c r="AY252" s="17" t="s">
        <v>118</v>
      </c>
      <c r="BE252" s="238">
        <f>IF(N252="základná",J252,0)</f>
        <v>0</v>
      </c>
      <c r="BF252" s="238">
        <f>IF(N252="znížená",J252,0)</f>
        <v>0</v>
      </c>
      <c r="BG252" s="238">
        <f>IF(N252="zákl. prenesená",J252,0)</f>
        <v>0</v>
      </c>
      <c r="BH252" s="238">
        <f>IF(N252="zníž. prenesená",J252,0)</f>
        <v>0</v>
      </c>
      <c r="BI252" s="238">
        <f>IF(N252="nulová",J252,0)</f>
        <v>0</v>
      </c>
      <c r="BJ252" s="17" t="s">
        <v>125</v>
      </c>
      <c r="BK252" s="238">
        <f>ROUND(I252*H252,2)</f>
        <v>0</v>
      </c>
      <c r="BL252" s="17" t="s">
        <v>124</v>
      </c>
      <c r="BM252" s="237" t="s">
        <v>377</v>
      </c>
    </row>
    <row r="253" s="13" customFormat="1">
      <c r="A253" s="13"/>
      <c r="B253" s="239"/>
      <c r="C253" s="240"/>
      <c r="D253" s="241" t="s">
        <v>127</v>
      </c>
      <c r="E253" s="242" t="s">
        <v>1</v>
      </c>
      <c r="F253" s="243" t="s">
        <v>378</v>
      </c>
      <c r="G253" s="240"/>
      <c r="H253" s="244">
        <v>79</v>
      </c>
      <c r="I253" s="245"/>
      <c r="J253" s="240"/>
      <c r="K253" s="240"/>
      <c r="L253" s="246"/>
      <c r="M253" s="247"/>
      <c r="N253" s="248"/>
      <c r="O253" s="248"/>
      <c r="P253" s="248"/>
      <c r="Q253" s="248"/>
      <c r="R253" s="248"/>
      <c r="S253" s="248"/>
      <c r="T253" s="249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T253" s="250" t="s">
        <v>127</v>
      </c>
      <c r="AU253" s="250" t="s">
        <v>125</v>
      </c>
      <c r="AV253" s="13" t="s">
        <v>125</v>
      </c>
      <c r="AW253" s="13" t="s">
        <v>31</v>
      </c>
      <c r="AX253" s="13" t="s">
        <v>75</v>
      </c>
      <c r="AY253" s="250" t="s">
        <v>118</v>
      </c>
    </row>
    <row r="254" s="14" customFormat="1">
      <c r="A254" s="14"/>
      <c r="B254" s="251"/>
      <c r="C254" s="252"/>
      <c r="D254" s="241" t="s">
        <v>127</v>
      </c>
      <c r="E254" s="253" t="s">
        <v>1</v>
      </c>
      <c r="F254" s="254" t="s">
        <v>131</v>
      </c>
      <c r="G254" s="252"/>
      <c r="H254" s="255">
        <v>79</v>
      </c>
      <c r="I254" s="256"/>
      <c r="J254" s="252"/>
      <c r="K254" s="252"/>
      <c r="L254" s="257"/>
      <c r="M254" s="258"/>
      <c r="N254" s="259"/>
      <c r="O254" s="259"/>
      <c r="P254" s="259"/>
      <c r="Q254" s="259"/>
      <c r="R254" s="259"/>
      <c r="S254" s="259"/>
      <c r="T254" s="260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T254" s="261" t="s">
        <v>127</v>
      </c>
      <c r="AU254" s="261" t="s">
        <v>125</v>
      </c>
      <c r="AV254" s="14" t="s">
        <v>124</v>
      </c>
      <c r="AW254" s="14" t="s">
        <v>31</v>
      </c>
      <c r="AX254" s="14" t="s">
        <v>83</v>
      </c>
      <c r="AY254" s="261" t="s">
        <v>118</v>
      </c>
    </row>
    <row r="255" s="2" customFormat="1" ht="37.8" customHeight="1">
      <c r="A255" s="38"/>
      <c r="B255" s="39"/>
      <c r="C255" s="225" t="s">
        <v>379</v>
      </c>
      <c r="D255" s="225" t="s">
        <v>120</v>
      </c>
      <c r="E255" s="226" t="s">
        <v>380</v>
      </c>
      <c r="F255" s="227" t="s">
        <v>381</v>
      </c>
      <c r="G255" s="228" t="s">
        <v>190</v>
      </c>
      <c r="H255" s="229">
        <v>223</v>
      </c>
      <c r="I255" s="230"/>
      <c r="J255" s="231">
        <f>ROUND(I255*H255,2)</f>
        <v>0</v>
      </c>
      <c r="K255" s="232"/>
      <c r="L255" s="44"/>
      <c r="M255" s="233" t="s">
        <v>1</v>
      </c>
      <c r="N255" s="234" t="s">
        <v>41</v>
      </c>
      <c r="O255" s="97"/>
      <c r="P255" s="235">
        <f>O255*H255</f>
        <v>0</v>
      </c>
      <c r="Q255" s="235">
        <v>0.00024509</v>
      </c>
      <c r="R255" s="235">
        <f>Q255*H255</f>
        <v>0.05465507</v>
      </c>
      <c r="S255" s="235">
        <v>0</v>
      </c>
      <c r="T255" s="236">
        <f>S255*H255</f>
        <v>0</v>
      </c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R255" s="237" t="s">
        <v>124</v>
      </c>
      <c r="AT255" s="237" t="s">
        <v>120</v>
      </c>
      <c r="AU255" s="237" t="s">
        <v>125</v>
      </c>
      <c r="AY255" s="17" t="s">
        <v>118</v>
      </c>
      <c r="BE255" s="238">
        <f>IF(N255="základná",J255,0)</f>
        <v>0</v>
      </c>
      <c r="BF255" s="238">
        <f>IF(N255="znížená",J255,0)</f>
        <v>0</v>
      </c>
      <c r="BG255" s="238">
        <f>IF(N255="zákl. prenesená",J255,0)</f>
        <v>0</v>
      </c>
      <c r="BH255" s="238">
        <f>IF(N255="zníž. prenesená",J255,0)</f>
        <v>0</v>
      </c>
      <c r="BI255" s="238">
        <f>IF(N255="nulová",J255,0)</f>
        <v>0</v>
      </c>
      <c r="BJ255" s="17" t="s">
        <v>125</v>
      </c>
      <c r="BK255" s="238">
        <f>ROUND(I255*H255,2)</f>
        <v>0</v>
      </c>
      <c r="BL255" s="17" t="s">
        <v>124</v>
      </c>
      <c r="BM255" s="237" t="s">
        <v>382</v>
      </c>
    </row>
    <row r="256" s="13" customFormat="1">
      <c r="A256" s="13"/>
      <c r="B256" s="239"/>
      <c r="C256" s="240"/>
      <c r="D256" s="241" t="s">
        <v>127</v>
      </c>
      <c r="E256" s="242" t="s">
        <v>1</v>
      </c>
      <c r="F256" s="243" t="s">
        <v>383</v>
      </c>
      <c r="G256" s="240"/>
      <c r="H256" s="244">
        <v>223</v>
      </c>
      <c r="I256" s="245"/>
      <c r="J256" s="240"/>
      <c r="K256" s="240"/>
      <c r="L256" s="246"/>
      <c r="M256" s="247"/>
      <c r="N256" s="248"/>
      <c r="O256" s="248"/>
      <c r="P256" s="248"/>
      <c r="Q256" s="248"/>
      <c r="R256" s="248"/>
      <c r="S256" s="248"/>
      <c r="T256" s="249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T256" s="250" t="s">
        <v>127</v>
      </c>
      <c r="AU256" s="250" t="s">
        <v>125</v>
      </c>
      <c r="AV256" s="13" t="s">
        <v>125</v>
      </c>
      <c r="AW256" s="13" t="s">
        <v>31</v>
      </c>
      <c r="AX256" s="13" t="s">
        <v>83</v>
      </c>
      <c r="AY256" s="250" t="s">
        <v>118</v>
      </c>
    </row>
    <row r="257" s="2" customFormat="1" ht="37.8" customHeight="1">
      <c r="A257" s="38"/>
      <c r="B257" s="39"/>
      <c r="C257" s="225" t="s">
        <v>384</v>
      </c>
      <c r="D257" s="225" t="s">
        <v>120</v>
      </c>
      <c r="E257" s="226" t="s">
        <v>385</v>
      </c>
      <c r="F257" s="227" t="s">
        <v>386</v>
      </c>
      <c r="G257" s="228" t="s">
        <v>155</v>
      </c>
      <c r="H257" s="229">
        <v>328.19999999999999</v>
      </c>
      <c r="I257" s="230"/>
      <c r="J257" s="231">
        <f>ROUND(I257*H257,2)</f>
        <v>0</v>
      </c>
      <c r="K257" s="232"/>
      <c r="L257" s="44"/>
      <c r="M257" s="233" t="s">
        <v>1</v>
      </c>
      <c r="N257" s="234" t="s">
        <v>41</v>
      </c>
      <c r="O257" s="97"/>
      <c r="P257" s="235">
        <f>O257*H257</f>
        <v>0</v>
      </c>
      <c r="Q257" s="235">
        <v>0.0029299999999999999</v>
      </c>
      <c r="R257" s="235">
        <f>Q257*H257</f>
        <v>0.96162599999999998</v>
      </c>
      <c r="S257" s="235">
        <v>0</v>
      </c>
      <c r="T257" s="236">
        <f>S257*H257</f>
        <v>0</v>
      </c>
      <c r="U257" s="38"/>
      <c r="V257" s="38"/>
      <c r="W257" s="38"/>
      <c r="X257" s="38"/>
      <c r="Y257" s="38"/>
      <c r="Z257" s="38"/>
      <c r="AA257" s="38"/>
      <c r="AB257" s="38"/>
      <c r="AC257" s="38"/>
      <c r="AD257" s="38"/>
      <c r="AE257" s="38"/>
      <c r="AR257" s="237" t="s">
        <v>124</v>
      </c>
      <c r="AT257" s="237" t="s">
        <v>120</v>
      </c>
      <c r="AU257" s="237" t="s">
        <v>125</v>
      </c>
      <c r="AY257" s="17" t="s">
        <v>118</v>
      </c>
      <c r="BE257" s="238">
        <f>IF(N257="základná",J257,0)</f>
        <v>0</v>
      </c>
      <c r="BF257" s="238">
        <f>IF(N257="znížená",J257,0)</f>
        <v>0</v>
      </c>
      <c r="BG257" s="238">
        <f>IF(N257="zákl. prenesená",J257,0)</f>
        <v>0</v>
      </c>
      <c r="BH257" s="238">
        <f>IF(N257="zníž. prenesená",J257,0)</f>
        <v>0</v>
      </c>
      <c r="BI257" s="238">
        <f>IF(N257="nulová",J257,0)</f>
        <v>0</v>
      </c>
      <c r="BJ257" s="17" t="s">
        <v>125</v>
      </c>
      <c r="BK257" s="238">
        <f>ROUND(I257*H257,2)</f>
        <v>0</v>
      </c>
      <c r="BL257" s="17" t="s">
        <v>124</v>
      </c>
      <c r="BM257" s="237" t="s">
        <v>387</v>
      </c>
    </row>
    <row r="258" s="13" customFormat="1">
      <c r="A258" s="13"/>
      <c r="B258" s="239"/>
      <c r="C258" s="240"/>
      <c r="D258" s="241" t="s">
        <v>127</v>
      </c>
      <c r="E258" s="242" t="s">
        <v>1</v>
      </c>
      <c r="F258" s="243" t="s">
        <v>388</v>
      </c>
      <c r="G258" s="240"/>
      <c r="H258" s="244">
        <v>7.2000000000000002</v>
      </c>
      <c r="I258" s="245"/>
      <c r="J258" s="240"/>
      <c r="K258" s="240"/>
      <c r="L258" s="246"/>
      <c r="M258" s="247"/>
      <c r="N258" s="248"/>
      <c r="O258" s="248"/>
      <c r="P258" s="248"/>
      <c r="Q258" s="248"/>
      <c r="R258" s="248"/>
      <c r="S258" s="248"/>
      <c r="T258" s="249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T258" s="250" t="s">
        <v>127</v>
      </c>
      <c r="AU258" s="250" t="s">
        <v>125</v>
      </c>
      <c r="AV258" s="13" t="s">
        <v>125</v>
      </c>
      <c r="AW258" s="13" t="s">
        <v>31</v>
      </c>
      <c r="AX258" s="13" t="s">
        <v>75</v>
      </c>
      <c r="AY258" s="250" t="s">
        <v>118</v>
      </c>
    </row>
    <row r="259" s="13" customFormat="1">
      <c r="A259" s="13"/>
      <c r="B259" s="239"/>
      <c r="C259" s="240"/>
      <c r="D259" s="241" t="s">
        <v>127</v>
      </c>
      <c r="E259" s="242" t="s">
        <v>1</v>
      </c>
      <c r="F259" s="243" t="s">
        <v>389</v>
      </c>
      <c r="G259" s="240"/>
      <c r="H259" s="244">
        <v>39</v>
      </c>
      <c r="I259" s="245"/>
      <c r="J259" s="240"/>
      <c r="K259" s="240"/>
      <c r="L259" s="246"/>
      <c r="M259" s="247"/>
      <c r="N259" s="248"/>
      <c r="O259" s="248"/>
      <c r="P259" s="248"/>
      <c r="Q259" s="248"/>
      <c r="R259" s="248"/>
      <c r="S259" s="248"/>
      <c r="T259" s="249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T259" s="250" t="s">
        <v>127</v>
      </c>
      <c r="AU259" s="250" t="s">
        <v>125</v>
      </c>
      <c r="AV259" s="13" t="s">
        <v>125</v>
      </c>
      <c r="AW259" s="13" t="s">
        <v>31</v>
      </c>
      <c r="AX259" s="13" t="s">
        <v>75</v>
      </c>
      <c r="AY259" s="250" t="s">
        <v>118</v>
      </c>
    </row>
    <row r="260" s="13" customFormat="1">
      <c r="A260" s="13"/>
      <c r="B260" s="239"/>
      <c r="C260" s="240"/>
      <c r="D260" s="241" t="s">
        <v>127</v>
      </c>
      <c r="E260" s="242" t="s">
        <v>1</v>
      </c>
      <c r="F260" s="243" t="s">
        <v>390</v>
      </c>
      <c r="G260" s="240"/>
      <c r="H260" s="244">
        <v>277</v>
      </c>
      <c r="I260" s="245"/>
      <c r="J260" s="240"/>
      <c r="K260" s="240"/>
      <c r="L260" s="246"/>
      <c r="M260" s="247"/>
      <c r="N260" s="248"/>
      <c r="O260" s="248"/>
      <c r="P260" s="248"/>
      <c r="Q260" s="248"/>
      <c r="R260" s="248"/>
      <c r="S260" s="248"/>
      <c r="T260" s="249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T260" s="250" t="s">
        <v>127</v>
      </c>
      <c r="AU260" s="250" t="s">
        <v>125</v>
      </c>
      <c r="AV260" s="13" t="s">
        <v>125</v>
      </c>
      <c r="AW260" s="13" t="s">
        <v>31</v>
      </c>
      <c r="AX260" s="13" t="s">
        <v>75</v>
      </c>
      <c r="AY260" s="250" t="s">
        <v>118</v>
      </c>
    </row>
    <row r="261" s="13" customFormat="1">
      <c r="A261" s="13"/>
      <c r="B261" s="239"/>
      <c r="C261" s="240"/>
      <c r="D261" s="241" t="s">
        <v>127</v>
      </c>
      <c r="E261" s="242" t="s">
        <v>1</v>
      </c>
      <c r="F261" s="243" t="s">
        <v>391</v>
      </c>
      <c r="G261" s="240"/>
      <c r="H261" s="244">
        <v>5</v>
      </c>
      <c r="I261" s="245"/>
      <c r="J261" s="240"/>
      <c r="K261" s="240"/>
      <c r="L261" s="246"/>
      <c r="M261" s="247"/>
      <c r="N261" s="248"/>
      <c r="O261" s="248"/>
      <c r="P261" s="248"/>
      <c r="Q261" s="248"/>
      <c r="R261" s="248"/>
      <c r="S261" s="248"/>
      <c r="T261" s="249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T261" s="250" t="s">
        <v>127</v>
      </c>
      <c r="AU261" s="250" t="s">
        <v>125</v>
      </c>
      <c r="AV261" s="13" t="s">
        <v>125</v>
      </c>
      <c r="AW261" s="13" t="s">
        <v>31</v>
      </c>
      <c r="AX261" s="13" t="s">
        <v>75</v>
      </c>
      <c r="AY261" s="250" t="s">
        <v>118</v>
      </c>
    </row>
    <row r="262" s="14" customFormat="1">
      <c r="A262" s="14"/>
      <c r="B262" s="251"/>
      <c r="C262" s="252"/>
      <c r="D262" s="241" t="s">
        <v>127</v>
      </c>
      <c r="E262" s="253" t="s">
        <v>1</v>
      </c>
      <c r="F262" s="254" t="s">
        <v>131</v>
      </c>
      <c r="G262" s="252"/>
      <c r="H262" s="255">
        <v>328.19999999999999</v>
      </c>
      <c r="I262" s="256"/>
      <c r="J262" s="252"/>
      <c r="K262" s="252"/>
      <c r="L262" s="257"/>
      <c r="M262" s="258"/>
      <c r="N262" s="259"/>
      <c r="O262" s="259"/>
      <c r="P262" s="259"/>
      <c r="Q262" s="259"/>
      <c r="R262" s="259"/>
      <c r="S262" s="259"/>
      <c r="T262" s="260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T262" s="261" t="s">
        <v>127</v>
      </c>
      <c r="AU262" s="261" t="s">
        <v>125</v>
      </c>
      <c r="AV262" s="14" t="s">
        <v>124</v>
      </c>
      <c r="AW262" s="14" t="s">
        <v>31</v>
      </c>
      <c r="AX262" s="14" t="s">
        <v>83</v>
      </c>
      <c r="AY262" s="261" t="s">
        <v>118</v>
      </c>
    </row>
    <row r="263" s="2" customFormat="1" ht="24.15" customHeight="1">
      <c r="A263" s="38"/>
      <c r="B263" s="39"/>
      <c r="C263" s="225" t="s">
        <v>392</v>
      </c>
      <c r="D263" s="225" t="s">
        <v>120</v>
      </c>
      <c r="E263" s="226" t="s">
        <v>393</v>
      </c>
      <c r="F263" s="227" t="s">
        <v>394</v>
      </c>
      <c r="G263" s="228" t="s">
        <v>155</v>
      </c>
      <c r="H263" s="229">
        <v>285</v>
      </c>
      <c r="I263" s="230"/>
      <c r="J263" s="231">
        <f>ROUND(I263*H263,2)</f>
        <v>0</v>
      </c>
      <c r="K263" s="232"/>
      <c r="L263" s="44"/>
      <c r="M263" s="233" t="s">
        <v>1</v>
      </c>
      <c r="N263" s="234" t="s">
        <v>41</v>
      </c>
      <c r="O263" s="97"/>
      <c r="P263" s="235">
        <f>O263*H263</f>
        <v>0</v>
      </c>
      <c r="Q263" s="235">
        <v>0.00032000000000000003</v>
      </c>
      <c r="R263" s="235">
        <f>Q263*H263</f>
        <v>0.091200000000000003</v>
      </c>
      <c r="S263" s="235">
        <v>0</v>
      </c>
      <c r="T263" s="236">
        <f>S263*H263</f>
        <v>0</v>
      </c>
      <c r="U263" s="38"/>
      <c r="V263" s="38"/>
      <c r="W263" s="38"/>
      <c r="X263" s="38"/>
      <c r="Y263" s="38"/>
      <c r="Z263" s="38"/>
      <c r="AA263" s="38"/>
      <c r="AB263" s="38"/>
      <c r="AC263" s="38"/>
      <c r="AD263" s="38"/>
      <c r="AE263" s="38"/>
      <c r="AR263" s="237" t="s">
        <v>124</v>
      </c>
      <c r="AT263" s="237" t="s">
        <v>120</v>
      </c>
      <c r="AU263" s="237" t="s">
        <v>125</v>
      </c>
      <c r="AY263" s="17" t="s">
        <v>118</v>
      </c>
      <c r="BE263" s="238">
        <f>IF(N263="základná",J263,0)</f>
        <v>0</v>
      </c>
      <c r="BF263" s="238">
        <f>IF(N263="znížená",J263,0)</f>
        <v>0</v>
      </c>
      <c r="BG263" s="238">
        <f>IF(N263="zákl. prenesená",J263,0)</f>
        <v>0</v>
      </c>
      <c r="BH263" s="238">
        <f>IF(N263="zníž. prenesená",J263,0)</f>
        <v>0</v>
      </c>
      <c r="BI263" s="238">
        <f>IF(N263="nulová",J263,0)</f>
        <v>0</v>
      </c>
      <c r="BJ263" s="17" t="s">
        <v>125</v>
      </c>
      <c r="BK263" s="238">
        <f>ROUND(I263*H263,2)</f>
        <v>0</v>
      </c>
      <c r="BL263" s="17" t="s">
        <v>124</v>
      </c>
      <c r="BM263" s="237" t="s">
        <v>395</v>
      </c>
    </row>
    <row r="264" s="13" customFormat="1">
      <c r="A264" s="13"/>
      <c r="B264" s="239"/>
      <c r="C264" s="240"/>
      <c r="D264" s="241" t="s">
        <v>127</v>
      </c>
      <c r="E264" s="242" t="s">
        <v>1</v>
      </c>
      <c r="F264" s="243" t="s">
        <v>396</v>
      </c>
      <c r="G264" s="240"/>
      <c r="H264" s="244">
        <v>285</v>
      </c>
      <c r="I264" s="245"/>
      <c r="J264" s="240"/>
      <c r="K264" s="240"/>
      <c r="L264" s="246"/>
      <c r="M264" s="247"/>
      <c r="N264" s="248"/>
      <c r="O264" s="248"/>
      <c r="P264" s="248"/>
      <c r="Q264" s="248"/>
      <c r="R264" s="248"/>
      <c r="S264" s="248"/>
      <c r="T264" s="249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T264" s="250" t="s">
        <v>127</v>
      </c>
      <c r="AU264" s="250" t="s">
        <v>125</v>
      </c>
      <c r="AV264" s="13" t="s">
        <v>125</v>
      </c>
      <c r="AW264" s="13" t="s">
        <v>31</v>
      </c>
      <c r="AX264" s="13" t="s">
        <v>83</v>
      </c>
      <c r="AY264" s="250" t="s">
        <v>118</v>
      </c>
    </row>
    <row r="265" s="12" customFormat="1" ht="22.8" customHeight="1">
      <c r="A265" s="12"/>
      <c r="B265" s="209"/>
      <c r="C265" s="210"/>
      <c r="D265" s="211" t="s">
        <v>74</v>
      </c>
      <c r="E265" s="223" t="s">
        <v>163</v>
      </c>
      <c r="F265" s="223" t="s">
        <v>397</v>
      </c>
      <c r="G265" s="210"/>
      <c r="H265" s="210"/>
      <c r="I265" s="213"/>
      <c r="J265" s="224">
        <f>BK265</f>
        <v>0</v>
      </c>
      <c r="K265" s="210"/>
      <c r="L265" s="215"/>
      <c r="M265" s="216"/>
      <c r="N265" s="217"/>
      <c r="O265" s="217"/>
      <c r="P265" s="218">
        <f>SUM(P266:P293)</f>
        <v>0</v>
      </c>
      <c r="Q265" s="217"/>
      <c r="R265" s="218">
        <f>SUM(R266:R293)</f>
        <v>27.946508000000001</v>
      </c>
      <c r="S265" s="217"/>
      <c r="T265" s="219">
        <f>SUM(T266:T293)</f>
        <v>0</v>
      </c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R265" s="220" t="s">
        <v>83</v>
      </c>
      <c r="AT265" s="221" t="s">
        <v>74</v>
      </c>
      <c r="AU265" s="221" t="s">
        <v>83</v>
      </c>
      <c r="AY265" s="220" t="s">
        <v>118</v>
      </c>
      <c r="BK265" s="222">
        <f>SUM(BK266:BK293)</f>
        <v>0</v>
      </c>
    </row>
    <row r="266" s="2" customFormat="1" ht="37.8" customHeight="1">
      <c r="A266" s="38"/>
      <c r="B266" s="39"/>
      <c r="C266" s="225" t="s">
        <v>398</v>
      </c>
      <c r="D266" s="225" t="s">
        <v>120</v>
      </c>
      <c r="E266" s="226" t="s">
        <v>399</v>
      </c>
      <c r="F266" s="227" t="s">
        <v>400</v>
      </c>
      <c r="G266" s="228" t="s">
        <v>401</v>
      </c>
      <c r="H266" s="229">
        <v>1</v>
      </c>
      <c r="I266" s="230"/>
      <c r="J266" s="231">
        <f>ROUND(I266*H266,2)</f>
        <v>0</v>
      </c>
      <c r="K266" s="232"/>
      <c r="L266" s="44"/>
      <c r="M266" s="233" t="s">
        <v>1</v>
      </c>
      <c r="N266" s="234" t="s">
        <v>41</v>
      </c>
      <c r="O266" s="97"/>
      <c r="P266" s="235">
        <f>O266*H266</f>
        <v>0</v>
      </c>
      <c r="Q266" s="235">
        <v>1.0000000000000001E-05</v>
      </c>
      <c r="R266" s="235">
        <f>Q266*H266</f>
        <v>1.0000000000000001E-05</v>
      </c>
      <c r="S266" s="235">
        <v>0</v>
      </c>
      <c r="T266" s="236">
        <f>S266*H266</f>
        <v>0</v>
      </c>
      <c r="U266" s="38"/>
      <c r="V266" s="38"/>
      <c r="W266" s="38"/>
      <c r="X266" s="38"/>
      <c r="Y266" s="38"/>
      <c r="Z266" s="38"/>
      <c r="AA266" s="38"/>
      <c r="AB266" s="38"/>
      <c r="AC266" s="38"/>
      <c r="AD266" s="38"/>
      <c r="AE266" s="38"/>
      <c r="AR266" s="237" t="s">
        <v>124</v>
      </c>
      <c r="AT266" s="237" t="s">
        <v>120</v>
      </c>
      <c r="AU266" s="237" t="s">
        <v>125</v>
      </c>
      <c r="AY266" s="17" t="s">
        <v>118</v>
      </c>
      <c r="BE266" s="238">
        <f>IF(N266="základná",J266,0)</f>
        <v>0</v>
      </c>
      <c r="BF266" s="238">
        <f>IF(N266="znížená",J266,0)</f>
        <v>0</v>
      </c>
      <c r="BG266" s="238">
        <f>IF(N266="zákl. prenesená",J266,0)</f>
        <v>0</v>
      </c>
      <c r="BH266" s="238">
        <f>IF(N266="zníž. prenesená",J266,0)</f>
        <v>0</v>
      </c>
      <c r="BI266" s="238">
        <f>IF(N266="nulová",J266,0)</f>
        <v>0</v>
      </c>
      <c r="BJ266" s="17" t="s">
        <v>125</v>
      </c>
      <c r="BK266" s="238">
        <f>ROUND(I266*H266,2)</f>
        <v>0</v>
      </c>
      <c r="BL266" s="17" t="s">
        <v>124</v>
      </c>
      <c r="BM266" s="237" t="s">
        <v>402</v>
      </c>
    </row>
    <row r="267" s="13" customFormat="1">
      <c r="A267" s="13"/>
      <c r="B267" s="239"/>
      <c r="C267" s="240"/>
      <c r="D267" s="241" t="s">
        <v>127</v>
      </c>
      <c r="E267" s="242" t="s">
        <v>1</v>
      </c>
      <c r="F267" s="243" t="s">
        <v>403</v>
      </c>
      <c r="G267" s="240"/>
      <c r="H267" s="244">
        <v>1</v>
      </c>
      <c r="I267" s="245"/>
      <c r="J267" s="240"/>
      <c r="K267" s="240"/>
      <c r="L267" s="246"/>
      <c r="M267" s="247"/>
      <c r="N267" s="248"/>
      <c r="O267" s="248"/>
      <c r="P267" s="248"/>
      <c r="Q267" s="248"/>
      <c r="R267" s="248"/>
      <c r="S267" s="248"/>
      <c r="T267" s="249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T267" s="250" t="s">
        <v>127</v>
      </c>
      <c r="AU267" s="250" t="s">
        <v>125</v>
      </c>
      <c r="AV267" s="13" t="s">
        <v>125</v>
      </c>
      <c r="AW267" s="13" t="s">
        <v>31</v>
      </c>
      <c r="AX267" s="13" t="s">
        <v>83</v>
      </c>
      <c r="AY267" s="250" t="s">
        <v>118</v>
      </c>
    </row>
    <row r="268" s="2" customFormat="1" ht="24.15" customHeight="1">
      <c r="A268" s="38"/>
      <c r="B268" s="39"/>
      <c r="C268" s="262" t="s">
        <v>404</v>
      </c>
      <c r="D268" s="262" t="s">
        <v>164</v>
      </c>
      <c r="E268" s="263" t="s">
        <v>405</v>
      </c>
      <c r="F268" s="264" t="s">
        <v>406</v>
      </c>
      <c r="G268" s="265" t="s">
        <v>401</v>
      </c>
      <c r="H268" s="266">
        <v>1</v>
      </c>
      <c r="I268" s="267"/>
      <c r="J268" s="268">
        <f>ROUND(I268*H268,2)</f>
        <v>0</v>
      </c>
      <c r="K268" s="269"/>
      <c r="L268" s="270"/>
      <c r="M268" s="271" t="s">
        <v>1</v>
      </c>
      <c r="N268" s="272" t="s">
        <v>41</v>
      </c>
      <c r="O268" s="97"/>
      <c r="P268" s="235">
        <f>O268*H268</f>
        <v>0</v>
      </c>
      <c r="Q268" s="235">
        <v>0.026009999999999998</v>
      </c>
      <c r="R268" s="235">
        <f>Q268*H268</f>
        <v>0.026009999999999998</v>
      </c>
      <c r="S268" s="235">
        <v>0</v>
      </c>
      <c r="T268" s="236">
        <f>S268*H268</f>
        <v>0</v>
      </c>
      <c r="U268" s="38"/>
      <c r="V268" s="38"/>
      <c r="W268" s="38"/>
      <c r="X268" s="38"/>
      <c r="Y268" s="38"/>
      <c r="Z268" s="38"/>
      <c r="AA268" s="38"/>
      <c r="AB268" s="38"/>
      <c r="AC268" s="38"/>
      <c r="AD268" s="38"/>
      <c r="AE268" s="38"/>
      <c r="AR268" s="237" t="s">
        <v>163</v>
      </c>
      <c r="AT268" s="237" t="s">
        <v>164</v>
      </c>
      <c r="AU268" s="237" t="s">
        <v>125</v>
      </c>
      <c r="AY268" s="17" t="s">
        <v>118</v>
      </c>
      <c r="BE268" s="238">
        <f>IF(N268="základná",J268,0)</f>
        <v>0</v>
      </c>
      <c r="BF268" s="238">
        <f>IF(N268="znížená",J268,0)</f>
        <v>0</v>
      </c>
      <c r="BG268" s="238">
        <f>IF(N268="zákl. prenesená",J268,0)</f>
        <v>0</v>
      </c>
      <c r="BH268" s="238">
        <f>IF(N268="zníž. prenesená",J268,0)</f>
        <v>0</v>
      </c>
      <c r="BI268" s="238">
        <f>IF(N268="nulová",J268,0)</f>
        <v>0</v>
      </c>
      <c r="BJ268" s="17" t="s">
        <v>125</v>
      </c>
      <c r="BK268" s="238">
        <f>ROUND(I268*H268,2)</f>
        <v>0</v>
      </c>
      <c r="BL268" s="17" t="s">
        <v>124</v>
      </c>
      <c r="BM268" s="237" t="s">
        <v>407</v>
      </c>
    </row>
    <row r="269" s="15" customFormat="1">
      <c r="A269" s="15"/>
      <c r="B269" s="273"/>
      <c r="C269" s="274"/>
      <c r="D269" s="241" t="s">
        <v>127</v>
      </c>
      <c r="E269" s="275" t="s">
        <v>1</v>
      </c>
      <c r="F269" s="276" t="s">
        <v>408</v>
      </c>
      <c r="G269" s="274"/>
      <c r="H269" s="275" t="s">
        <v>1</v>
      </c>
      <c r="I269" s="277"/>
      <c r="J269" s="274"/>
      <c r="K269" s="274"/>
      <c r="L269" s="278"/>
      <c r="M269" s="279"/>
      <c r="N269" s="280"/>
      <c r="O269" s="280"/>
      <c r="P269" s="280"/>
      <c r="Q269" s="280"/>
      <c r="R269" s="280"/>
      <c r="S269" s="280"/>
      <c r="T269" s="281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T269" s="282" t="s">
        <v>127</v>
      </c>
      <c r="AU269" s="282" t="s">
        <v>125</v>
      </c>
      <c r="AV269" s="15" t="s">
        <v>83</v>
      </c>
      <c r="AW269" s="15" t="s">
        <v>31</v>
      </c>
      <c r="AX269" s="15" t="s">
        <v>75</v>
      </c>
      <c r="AY269" s="282" t="s">
        <v>118</v>
      </c>
    </row>
    <row r="270" s="15" customFormat="1">
      <c r="A270" s="15"/>
      <c r="B270" s="273"/>
      <c r="C270" s="274"/>
      <c r="D270" s="241" t="s">
        <v>127</v>
      </c>
      <c r="E270" s="275" t="s">
        <v>1</v>
      </c>
      <c r="F270" s="276" t="s">
        <v>409</v>
      </c>
      <c r="G270" s="274"/>
      <c r="H270" s="275" t="s">
        <v>1</v>
      </c>
      <c r="I270" s="277"/>
      <c r="J270" s="274"/>
      <c r="K270" s="274"/>
      <c r="L270" s="278"/>
      <c r="M270" s="279"/>
      <c r="N270" s="280"/>
      <c r="O270" s="280"/>
      <c r="P270" s="280"/>
      <c r="Q270" s="280"/>
      <c r="R270" s="280"/>
      <c r="S270" s="280"/>
      <c r="T270" s="281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T270" s="282" t="s">
        <v>127</v>
      </c>
      <c r="AU270" s="282" t="s">
        <v>125</v>
      </c>
      <c r="AV270" s="15" t="s">
        <v>83</v>
      </c>
      <c r="AW270" s="15" t="s">
        <v>31</v>
      </c>
      <c r="AX270" s="15" t="s">
        <v>75</v>
      </c>
      <c r="AY270" s="282" t="s">
        <v>118</v>
      </c>
    </row>
    <row r="271" s="15" customFormat="1">
      <c r="A271" s="15"/>
      <c r="B271" s="273"/>
      <c r="C271" s="274"/>
      <c r="D271" s="241" t="s">
        <v>127</v>
      </c>
      <c r="E271" s="275" t="s">
        <v>1</v>
      </c>
      <c r="F271" s="276" t="s">
        <v>410</v>
      </c>
      <c r="G271" s="274"/>
      <c r="H271" s="275" t="s">
        <v>1</v>
      </c>
      <c r="I271" s="277"/>
      <c r="J271" s="274"/>
      <c r="K271" s="274"/>
      <c r="L271" s="278"/>
      <c r="M271" s="279"/>
      <c r="N271" s="280"/>
      <c r="O271" s="280"/>
      <c r="P271" s="280"/>
      <c r="Q271" s="280"/>
      <c r="R271" s="280"/>
      <c r="S271" s="280"/>
      <c r="T271" s="281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T271" s="282" t="s">
        <v>127</v>
      </c>
      <c r="AU271" s="282" t="s">
        <v>125</v>
      </c>
      <c r="AV271" s="15" t="s">
        <v>83</v>
      </c>
      <c r="AW271" s="15" t="s">
        <v>31</v>
      </c>
      <c r="AX271" s="15" t="s">
        <v>75</v>
      </c>
      <c r="AY271" s="282" t="s">
        <v>118</v>
      </c>
    </row>
    <row r="272" s="13" customFormat="1">
      <c r="A272" s="13"/>
      <c r="B272" s="239"/>
      <c r="C272" s="240"/>
      <c r="D272" s="241" t="s">
        <v>127</v>
      </c>
      <c r="E272" s="242" t="s">
        <v>1</v>
      </c>
      <c r="F272" s="243" t="s">
        <v>411</v>
      </c>
      <c r="G272" s="240"/>
      <c r="H272" s="244">
        <v>1</v>
      </c>
      <c r="I272" s="245"/>
      <c r="J272" s="240"/>
      <c r="K272" s="240"/>
      <c r="L272" s="246"/>
      <c r="M272" s="247"/>
      <c r="N272" s="248"/>
      <c r="O272" s="248"/>
      <c r="P272" s="248"/>
      <c r="Q272" s="248"/>
      <c r="R272" s="248"/>
      <c r="S272" s="248"/>
      <c r="T272" s="249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T272" s="250" t="s">
        <v>127</v>
      </c>
      <c r="AU272" s="250" t="s">
        <v>125</v>
      </c>
      <c r="AV272" s="13" t="s">
        <v>125</v>
      </c>
      <c r="AW272" s="13" t="s">
        <v>31</v>
      </c>
      <c r="AX272" s="13" t="s">
        <v>83</v>
      </c>
      <c r="AY272" s="250" t="s">
        <v>118</v>
      </c>
    </row>
    <row r="273" s="2" customFormat="1" ht="24.15" customHeight="1">
      <c r="A273" s="38"/>
      <c r="B273" s="39"/>
      <c r="C273" s="225" t="s">
        <v>412</v>
      </c>
      <c r="D273" s="225" t="s">
        <v>120</v>
      </c>
      <c r="E273" s="226" t="s">
        <v>413</v>
      </c>
      <c r="F273" s="227" t="s">
        <v>414</v>
      </c>
      <c r="G273" s="228" t="s">
        <v>231</v>
      </c>
      <c r="H273" s="229">
        <v>6</v>
      </c>
      <c r="I273" s="230"/>
      <c r="J273" s="231">
        <f>ROUND(I273*H273,2)</f>
        <v>0</v>
      </c>
      <c r="K273" s="232"/>
      <c r="L273" s="44"/>
      <c r="M273" s="233" t="s">
        <v>1</v>
      </c>
      <c r="N273" s="234" t="s">
        <v>41</v>
      </c>
      <c r="O273" s="97"/>
      <c r="P273" s="235">
        <f>O273*H273</f>
        <v>0</v>
      </c>
      <c r="Q273" s="235">
        <v>0.34099000000000002</v>
      </c>
      <c r="R273" s="235">
        <f>Q273*H273</f>
        <v>2.0459399999999999</v>
      </c>
      <c r="S273" s="235">
        <v>0</v>
      </c>
      <c r="T273" s="236">
        <f>S273*H273</f>
        <v>0</v>
      </c>
      <c r="U273" s="38"/>
      <c r="V273" s="38"/>
      <c r="W273" s="38"/>
      <c r="X273" s="38"/>
      <c r="Y273" s="38"/>
      <c r="Z273" s="38"/>
      <c r="AA273" s="38"/>
      <c r="AB273" s="38"/>
      <c r="AC273" s="38"/>
      <c r="AD273" s="38"/>
      <c r="AE273" s="38"/>
      <c r="AR273" s="237" t="s">
        <v>124</v>
      </c>
      <c r="AT273" s="237" t="s">
        <v>120</v>
      </c>
      <c r="AU273" s="237" t="s">
        <v>125</v>
      </c>
      <c r="AY273" s="17" t="s">
        <v>118</v>
      </c>
      <c r="BE273" s="238">
        <f>IF(N273="základná",J273,0)</f>
        <v>0</v>
      </c>
      <c r="BF273" s="238">
        <f>IF(N273="znížená",J273,0)</f>
        <v>0</v>
      </c>
      <c r="BG273" s="238">
        <f>IF(N273="zákl. prenesená",J273,0)</f>
        <v>0</v>
      </c>
      <c r="BH273" s="238">
        <f>IF(N273="zníž. prenesená",J273,0)</f>
        <v>0</v>
      </c>
      <c r="BI273" s="238">
        <f>IF(N273="nulová",J273,0)</f>
        <v>0</v>
      </c>
      <c r="BJ273" s="17" t="s">
        <v>125</v>
      </c>
      <c r="BK273" s="238">
        <f>ROUND(I273*H273,2)</f>
        <v>0</v>
      </c>
      <c r="BL273" s="17" t="s">
        <v>124</v>
      </c>
      <c r="BM273" s="237" t="s">
        <v>415</v>
      </c>
    </row>
    <row r="274" s="13" customFormat="1">
      <c r="A274" s="13"/>
      <c r="B274" s="239"/>
      <c r="C274" s="240"/>
      <c r="D274" s="241" t="s">
        <v>127</v>
      </c>
      <c r="E274" s="242" t="s">
        <v>1</v>
      </c>
      <c r="F274" s="243" t="s">
        <v>416</v>
      </c>
      <c r="G274" s="240"/>
      <c r="H274" s="244">
        <v>6</v>
      </c>
      <c r="I274" s="245"/>
      <c r="J274" s="240"/>
      <c r="K274" s="240"/>
      <c r="L274" s="246"/>
      <c r="M274" s="247"/>
      <c r="N274" s="248"/>
      <c r="O274" s="248"/>
      <c r="P274" s="248"/>
      <c r="Q274" s="248"/>
      <c r="R274" s="248"/>
      <c r="S274" s="248"/>
      <c r="T274" s="249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T274" s="250" t="s">
        <v>127</v>
      </c>
      <c r="AU274" s="250" t="s">
        <v>125</v>
      </c>
      <c r="AV274" s="13" t="s">
        <v>125</v>
      </c>
      <c r="AW274" s="13" t="s">
        <v>31</v>
      </c>
      <c r="AX274" s="13" t="s">
        <v>83</v>
      </c>
      <c r="AY274" s="250" t="s">
        <v>118</v>
      </c>
    </row>
    <row r="275" s="15" customFormat="1">
      <c r="A275" s="15"/>
      <c r="B275" s="273"/>
      <c r="C275" s="274"/>
      <c r="D275" s="241" t="s">
        <v>127</v>
      </c>
      <c r="E275" s="275" t="s">
        <v>1</v>
      </c>
      <c r="F275" s="276" t="s">
        <v>417</v>
      </c>
      <c r="G275" s="274"/>
      <c r="H275" s="275" t="s">
        <v>1</v>
      </c>
      <c r="I275" s="277"/>
      <c r="J275" s="274"/>
      <c r="K275" s="274"/>
      <c r="L275" s="278"/>
      <c r="M275" s="279"/>
      <c r="N275" s="280"/>
      <c r="O275" s="280"/>
      <c r="P275" s="280"/>
      <c r="Q275" s="280"/>
      <c r="R275" s="280"/>
      <c r="S275" s="280"/>
      <c r="T275" s="281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T275" s="282" t="s">
        <v>127</v>
      </c>
      <c r="AU275" s="282" t="s">
        <v>125</v>
      </c>
      <c r="AV275" s="15" t="s">
        <v>83</v>
      </c>
      <c r="AW275" s="15" t="s">
        <v>31</v>
      </c>
      <c r="AX275" s="15" t="s">
        <v>75</v>
      </c>
      <c r="AY275" s="282" t="s">
        <v>118</v>
      </c>
    </row>
    <row r="276" s="15" customFormat="1">
      <c r="A276" s="15"/>
      <c r="B276" s="273"/>
      <c r="C276" s="274"/>
      <c r="D276" s="241" t="s">
        <v>127</v>
      </c>
      <c r="E276" s="275" t="s">
        <v>1</v>
      </c>
      <c r="F276" s="276" t="s">
        <v>418</v>
      </c>
      <c r="G276" s="274"/>
      <c r="H276" s="275" t="s">
        <v>1</v>
      </c>
      <c r="I276" s="277"/>
      <c r="J276" s="274"/>
      <c r="K276" s="274"/>
      <c r="L276" s="278"/>
      <c r="M276" s="279"/>
      <c r="N276" s="280"/>
      <c r="O276" s="280"/>
      <c r="P276" s="280"/>
      <c r="Q276" s="280"/>
      <c r="R276" s="280"/>
      <c r="S276" s="280"/>
      <c r="T276" s="281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T276" s="282" t="s">
        <v>127</v>
      </c>
      <c r="AU276" s="282" t="s">
        <v>125</v>
      </c>
      <c r="AV276" s="15" t="s">
        <v>83</v>
      </c>
      <c r="AW276" s="15" t="s">
        <v>31</v>
      </c>
      <c r="AX276" s="15" t="s">
        <v>75</v>
      </c>
      <c r="AY276" s="282" t="s">
        <v>118</v>
      </c>
    </row>
    <row r="277" s="15" customFormat="1">
      <c r="A277" s="15"/>
      <c r="B277" s="273"/>
      <c r="C277" s="274"/>
      <c r="D277" s="241" t="s">
        <v>127</v>
      </c>
      <c r="E277" s="275" t="s">
        <v>1</v>
      </c>
      <c r="F277" s="276" t="s">
        <v>419</v>
      </c>
      <c r="G277" s="274"/>
      <c r="H277" s="275" t="s">
        <v>1</v>
      </c>
      <c r="I277" s="277"/>
      <c r="J277" s="274"/>
      <c r="K277" s="274"/>
      <c r="L277" s="278"/>
      <c r="M277" s="279"/>
      <c r="N277" s="280"/>
      <c r="O277" s="280"/>
      <c r="P277" s="280"/>
      <c r="Q277" s="280"/>
      <c r="R277" s="280"/>
      <c r="S277" s="280"/>
      <c r="T277" s="281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T277" s="282" t="s">
        <v>127</v>
      </c>
      <c r="AU277" s="282" t="s">
        <v>125</v>
      </c>
      <c r="AV277" s="15" t="s">
        <v>83</v>
      </c>
      <c r="AW277" s="15" t="s">
        <v>31</v>
      </c>
      <c r="AX277" s="15" t="s">
        <v>75</v>
      </c>
      <c r="AY277" s="282" t="s">
        <v>118</v>
      </c>
    </row>
    <row r="278" s="2" customFormat="1" ht="24.15" customHeight="1">
      <c r="A278" s="38"/>
      <c r="B278" s="39"/>
      <c r="C278" s="262" t="s">
        <v>420</v>
      </c>
      <c r="D278" s="262" t="s">
        <v>164</v>
      </c>
      <c r="E278" s="263" t="s">
        <v>421</v>
      </c>
      <c r="F278" s="264" t="s">
        <v>422</v>
      </c>
      <c r="G278" s="265" t="s">
        <v>231</v>
      </c>
      <c r="H278" s="266">
        <v>6</v>
      </c>
      <c r="I278" s="267"/>
      <c r="J278" s="268">
        <f>ROUND(I278*H278,2)</f>
        <v>0</v>
      </c>
      <c r="K278" s="269"/>
      <c r="L278" s="270"/>
      <c r="M278" s="271" t="s">
        <v>1</v>
      </c>
      <c r="N278" s="272" t="s">
        <v>41</v>
      </c>
      <c r="O278" s="97"/>
      <c r="P278" s="235">
        <f>O278*H278</f>
        <v>0</v>
      </c>
      <c r="Q278" s="235">
        <v>0.17499999999999999</v>
      </c>
      <c r="R278" s="235">
        <f>Q278*H278</f>
        <v>1.0499999999999998</v>
      </c>
      <c r="S278" s="235">
        <v>0</v>
      </c>
      <c r="T278" s="236">
        <f>S278*H278</f>
        <v>0</v>
      </c>
      <c r="U278" s="38"/>
      <c r="V278" s="38"/>
      <c r="W278" s="38"/>
      <c r="X278" s="38"/>
      <c r="Y278" s="38"/>
      <c r="Z278" s="38"/>
      <c r="AA278" s="38"/>
      <c r="AB278" s="38"/>
      <c r="AC278" s="38"/>
      <c r="AD278" s="38"/>
      <c r="AE278" s="38"/>
      <c r="AR278" s="237" t="s">
        <v>163</v>
      </c>
      <c r="AT278" s="237" t="s">
        <v>164</v>
      </c>
      <c r="AU278" s="237" t="s">
        <v>125</v>
      </c>
      <c r="AY278" s="17" t="s">
        <v>118</v>
      </c>
      <c r="BE278" s="238">
        <f>IF(N278="základná",J278,0)</f>
        <v>0</v>
      </c>
      <c r="BF278" s="238">
        <f>IF(N278="znížená",J278,0)</f>
        <v>0</v>
      </c>
      <c r="BG278" s="238">
        <f>IF(N278="zákl. prenesená",J278,0)</f>
        <v>0</v>
      </c>
      <c r="BH278" s="238">
        <f>IF(N278="zníž. prenesená",J278,0)</f>
        <v>0</v>
      </c>
      <c r="BI278" s="238">
        <f>IF(N278="nulová",J278,0)</f>
        <v>0</v>
      </c>
      <c r="BJ278" s="17" t="s">
        <v>125</v>
      </c>
      <c r="BK278" s="238">
        <f>ROUND(I278*H278,2)</f>
        <v>0</v>
      </c>
      <c r="BL278" s="17" t="s">
        <v>124</v>
      </c>
      <c r="BM278" s="237" t="s">
        <v>423</v>
      </c>
    </row>
    <row r="279" s="13" customFormat="1">
      <c r="A279" s="13"/>
      <c r="B279" s="239"/>
      <c r="C279" s="240"/>
      <c r="D279" s="241" t="s">
        <v>127</v>
      </c>
      <c r="E279" s="242" t="s">
        <v>1</v>
      </c>
      <c r="F279" s="243" t="s">
        <v>424</v>
      </c>
      <c r="G279" s="240"/>
      <c r="H279" s="244">
        <v>6</v>
      </c>
      <c r="I279" s="245"/>
      <c r="J279" s="240"/>
      <c r="K279" s="240"/>
      <c r="L279" s="246"/>
      <c r="M279" s="247"/>
      <c r="N279" s="248"/>
      <c r="O279" s="248"/>
      <c r="P279" s="248"/>
      <c r="Q279" s="248"/>
      <c r="R279" s="248"/>
      <c r="S279" s="248"/>
      <c r="T279" s="249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T279" s="250" t="s">
        <v>127</v>
      </c>
      <c r="AU279" s="250" t="s">
        <v>125</v>
      </c>
      <c r="AV279" s="13" t="s">
        <v>125</v>
      </c>
      <c r="AW279" s="13" t="s">
        <v>31</v>
      </c>
      <c r="AX279" s="13" t="s">
        <v>83</v>
      </c>
      <c r="AY279" s="250" t="s">
        <v>118</v>
      </c>
    </row>
    <row r="280" s="2" customFormat="1" ht="16.5" customHeight="1">
      <c r="A280" s="38"/>
      <c r="B280" s="39"/>
      <c r="C280" s="225" t="s">
        <v>425</v>
      </c>
      <c r="D280" s="225" t="s">
        <v>120</v>
      </c>
      <c r="E280" s="226" t="s">
        <v>426</v>
      </c>
      <c r="F280" s="227" t="s">
        <v>427</v>
      </c>
      <c r="G280" s="228" t="s">
        <v>231</v>
      </c>
      <c r="H280" s="229">
        <v>5</v>
      </c>
      <c r="I280" s="230"/>
      <c r="J280" s="231">
        <f>ROUND(I280*H280,2)</f>
        <v>0</v>
      </c>
      <c r="K280" s="232"/>
      <c r="L280" s="44"/>
      <c r="M280" s="233" t="s">
        <v>1</v>
      </c>
      <c r="N280" s="234" t="s">
        <v>41</v>
      </c>
      <c r="O280" s="97"/>
      <c r="P280" s="235">
        <f>O280*H280</f>
        <v>0</v>
      </c>
      <c r="Q280" s="235">
        <v>0.41055000000000003</v>
      </c>
      <c r="R280" s="235">
        <f>Q280*H280</f>
        <v>2.0527500000000001</v>
      </c>
      <c r="S280" s="235">
        <v>0</v>
      </c>
      <c r="T280" s="236">
        <f>S280*H280</f>
        <v>0</v>
      </c>
      <c r="U280" s="38"/>
      <c r="V280" s="38"/>
      <c r="W280" s="38"/>
      <c r="X280" s="38"/>
      <c r="Y280" s="38"/>
      <c r="Z280" s="38"/>
      <c r="AA280" s="38"/>
      <c r="AB280" s="38"/>
      <c r="AC280" s="38"/>
      <c r="AD280" s="38"/>
      <c r="AE280" s="38"/>
      <c r="AR280" s="237" t="s">
        <v>124</v>
      </c>
      <c r="AT280" s="237" t="s">
        <v>120</v>
      </c>
      <c r="AU280" s="237" t="s">
        <v>125</v>
      </c>
      <c r="AY280" s="17" t="s">
        <v>118</v>
      </c>
      <c r="BE280" s="238">
        <f>IF(N280="základná",J280,0)</f>
        <v>0</v>
      </c>
      <c r="BF280" s="238">
        <f>IF(N280="znížená",J280,0)</f>
        <v>0</v>
      </c>
      <c r="BG280" s="238">
        <f>IF(N280="zákl. prenesená",J280,0)</f>
        <v>0</v>
      </c>
      <c r="BH280" s="238">
        <f>IF(N280="zníž. prenesená",J280,0)</f>
        <v>0</v>
      </c>
      <c r="BI280" s="238">
        <f>IF(N280="nulová",J280,0)</f>
        <v>0</v>
      </c>
      <c r="BJ280" s="17" t="s">
        <v>125</v>
      </c>
      <c r="BK280" s="238">
        <f>ROUND(I280*H280,2)</f>
        <v>0</v>
      </c>
      <c r="BL280" s="17" t="s">
        <v>124</v>
      </c>
      <c r="BM280" s="237" t="s">
        <v>428</v>
      </c>
    </row>
    <row r="281" s="2" customFormat="1" ht="16.5" customHeight="1">
      <c r="A281" s="38"/>
      <c r="B281" s="39"/>
      <c r="C281" s="225" t="s">
        <v>429</v>
      </c>
      <c r="D281" s="225" t="s">
        <v>120</v>
      </c>
      <c r="E281" s="226" t="s">
        <v>430</v>
      </c>
      <c r="F281" s="227" t="s">
        <v>431</v>
      </c>
      <c r="G281" s="228" t="s">
        <v>231</v>
      </c>
      <c r="H281" s="229">
        <v>3</v>
      </c>
      <c r="I281" s="230"/>
      <c r="J281" s="231">
        <f>ROUND(I281*H281,2)</f>
        <v>0</v>
      </c>
      <c r="K281" s="232"/>
      <c r="L281" s="44"/>
      <c r="M281" s="233" t="s">
        <v>1</v>
      </c>
      <c r="N281" s="234" t="s">
        <v>41</v>
      </c>
      <c r="O281" s="97"/>
      <c r="P281" s="235">
        <f>O281*H281</f>
        <v>0</v>
      </c>
      <c r="Q281" s="235">
        <v>0.41055000000000003</v>
      </c>
      <c r="R281" s="235">
        <f>Q281*H281</f>
        <v>1.2316500000000001</v>
      </c>
      <c r="S281" s="235">
        <v>0</v>
      </c>
      <c r="T281" s="236">
        <f>S281*H281</f>
        <v>0</v>
      </c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  <c r="AE281" s="38"/>
      <c r="AR281" s="237" t="s">
        <v>124</v>
      </c>
      <c r="AT281" s="237" t="s">
        <v>120</v>
      </c>
      <c r="AU281" s="237" t="s">
        <v>125</v>
      </c>
      <c r="AY281" s="17" t="s">
        <v>118</v>
      </c>
      <c r="BE281" s="238">
        <f>IF(N281="základná",J281,0)</f>
        <v>0</v>
      </c>
      <c r="BF281" s="238">
        <f>IF(N281="znížená",J281,0)</f>
        <v>0</v>
      </c>
      <c r="BG281" s="238">
        <f>IF(N281="zákl. prenesená",J281,0)</f>
        <v>0</v>
      </c>
      <c r="BH281" s="238">
        <f>IF(N281="zníž. prenesená",J281,0)</f>
        <v>0</v>
      </c>
      <c r="BI281" s="238">
        <f>IF(N281="nulová",J281,0)</f>
        <v>0</v>
      </c>
      <c r="BJ281" s="17" t="s">
        <v>125</v>
      </c>
      <c r="BK281" s="238">
        <f>ROUND(I281*H281,2)</f>
        <v>0</v>
      </c>
      <c r="BL281" s="17" t="s">
        <v>124</v>
      </c>
      <c r="BM281" s="237" t="s">
        <v>432</v>
      </c>
    </row>
    <row r="282" s="2" customFormat="1" ht="37.8" customHeight="1">
      <c r="A282" s="38"/>
      <c r="B282" s="39"/>
      <c r="C282" s="225" t="s">
        <v>433</v>
      </c>
      <c r="D282" s="225" t="s">
        <v>120</v>
      </c>
      <c r="E282" s="226" t="s">
        <v>434</v>
      </c>
      <c r="F282" s="227" t="s">
        <v>435</v>
      </c>
      <c r="G282" s="228" t="s">
        <v>190</v>
      </c>
      <c r="H282" s="229">
        <v>35.439999999999998</v>
      </c>
      <c r="I282" s="230"/>
      <c r="J282" s="231">
        <f>ROUND(I282*H282,2)</f>
        <v>0</v>
      </c>
      <c r="K282" s="232"/>
      <c r="L282" s="44"/>
      <c r="M282" s="233" t="s">
        <v>1</v>
      </c>
      <c r="N282" s="234" t="s">
        <v>41</v>
      </c>
      <c r="O282" s="97"/>
      <c r="P282" s="235">
        <f>O282*H282</f>
        <v>0</v>
      </c>
      <c r="Q282" s="235">
        <v>0.60519999999999996</v>
      </c>
      <c r="R282" s="235">
        <f>Q282*H282</f>
        <v>21.448287999999998</v>
      </c>
      <c r="S282" s="235">
        <v>0</v>
      </c>
      <c r="T282" s="236">
        <f>S282*H282</f>
        <v>0</v>
      </c>
      <c r="U282" s="38"/>
      <c r="V282" s="38"/>
      <c r="W282" s="38"/>
      <c r="X282" s="38"/>
      <c r="Y282" s="38"/>
      <c r="Z282" s="38"/>
      <c r="AA282" s="38"/>
      <c r="AB282" s="38"/>
      <c r="AC282" s="38"/>
      <c r="AD282" s="38"/>
      <c r="AE282" s="38"/>
      <c r="AR282" s="237" t="s">
        <v>124</v>
      </c>
      <c r="AT282" s="237" t="s">
        <v>120</v>
      </c>
      <c r="AU282" s="237" t="s">
        <v>125</v>
      </c>
      <c r="AY282" s="17" t="s">
        <v>118</v>
      </c>
      <c r="BE282" s="238">
        <f>IF(N282="základná",J282,0)</f>
        <v>0</v>
      </c>
      <c r="BF282" s="238">
        <f>IF(N282="znížená",J282,0)</f>
        <v>0</v>
      </c>
      <c r="BG282" s="238">
        <f>IF(N282="zákl. prenesená",J282,0)</f>
        <v>0</v>
      </c>
      <c r="BH282" s="238">
        <f>IF(N282="zníž. prenesená",J282,0)</f>
        <v>0</v>
      </c>
      <c r="BI282" s="238">
        <f>IF(N282="nulová",J282,0)</f>
        <v>0</v>
      </c>
      <c r="BJ282" s="17" t="s">
        <v>125</v>
      </c>
      <c r="BK282" s="238">
        <f>ROUND(I282*H282,2)</f>
        <v>0</v>
      </c>
      <c r="BL282" s="17" t="s">
        <v>124</v>
      </c>
      <c r="BM282" s="237" t="s">
        <v>436</v>
      </c>
    </row>
    <row r="283" s="15" customFormat="1">
      <c r="A283" s="15"/>
      <c r="B283" s="273"/>
      <c r="C283" s="274"/>
      <c r="D283" s="241" t="s">
        <v>127</v>
      </c>
      <c r="E283" s="275" t="s">
        <v>1</v>
      </c>
      <c r="F283" s="276" t="s">
        <v>437</v>
      </c>
      <c r="G283" s="274"/>
      <c r="H283" s="275" t="s">
        <v>1</v>
      </c>
      <c r="I283" s="277"/>
      <c r="J283" s="274"/>
      <c r="K283" s="274"/>
      <c r="L283" s="278"/>
      <c r="M283" s="279"/>
      <c r="N283" s="280"/>
      <c r="O283" s="280"/>
      <c r="P283" s="280"/>
      <c r="Q283" s="280"/>
      <c r="R283" s="280"/>
      <c r="S283" s="280"/>
      <c r="T283" s="281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T283" s="282" t="s">
        <v>127</v>
      </c>
      <c r="AU283" s="282" t="s">
        <v>125</v>
      </c>
      <c r="AV283" s="15" t="s">
        <v>83</v>
      </c>
      <c r="AW283" s="15" t="s">
        <v>31</v>
      </c>
      <c r="AX283" s="15" t="s">
        <v>75</v>
      </c>
      <c r="AY283" s="282" t="s">
        <v>118</v>
      </c>
    </row>
    <row r="284" s="13" customFormat="1">
      <c r="A284" s="13"/>
      <c r="B284" s="239"/>
      <c r="C284" s="240"/>
      <c r="D284" s="241" t="s">
        <v>127</v>
      </c>
      <c r="E284" s="242" t="s">
        <v>1</v>
      </c>
      <c r="F284" s="243" t="s">
        <v>438</v>
      </c>
      <c r="G284" s="240"/>
      <c r="H284" s="244">
        <v>28</v>
      </c>
      <c r="I284" s="245"/>
      <c r="J284" s="240"/>
      <c r="K284" s="240"/>
      <c r="L284" s="246"/>
      <c r="M284" s="247"/>
      <c r="N284" s="248"/>
      <c r="O284" s="248"/>
      <c r="P284" s="248"/>
      <c r="Q284" s="248"/>
      <c r="R284" s="248"/>
      <c r="S284" s="248"/>
      <c r="T284" s="249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T284" s="250" t="s">
        <v>127</v>
      </c>
      <c r="AU284" s="250" t="s">
        <v>125</v>
      </c>
      <c r="AV284" s="13" t="s">
        <v>125</v>
      </c>
      <c r="AW284" s="13" t="s">
        <v>31</v>
      </c>
      <c r="AX284" s="13" t="s">
        <v>75</v>
      </c>
      <c r="AY284" s="250" t="s">
        <v>118</v>
      </c>
    </row>
    <row r="285" s="13" customFormat="1">
      <c r="A285" s="13"/>
      <c r="B285" s="239"/>
      <c r="C285" s="240"/>
      <c r="D285" s="241" t="s">
        <v>127</v>
      </c>
      <c r="E285" s="242" t="s">
        <v>1</v>
      </c>
      <c r="F285" s="243" t="s">
        <v>439</v>
      </c>
      <c r="G285" s="240"/>
      <c r="H285" s="244">
        <v>6</v>
      </c>
      <c r="I285" s="245"/>
      <c r="J285" s="240"/>
      <c r="K285" s="240"/>
      <c r="L285" s="246"/>
      <c r="M285" s="247"/>
      <c r="N285" s="248"/>
      <c r="O285" s="248"/>
      <c r="P285" s="248"/>
      <c r="Q285" s="248"/>
      <c r="R285" s="248"/>
      <c r="S285" s="248"/>
      <c r="T285" s="249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T285" s="250" t="s">
        <v>127</v>
      </c>
      <c r="AU285" s="250" t="s">
        <v>125</v>
      </c>
      <c r="AV285" s="13" t="s">
        <v>125</v>
      </c>
      <c r="AW285" s="13" t="s">
        <v>31</v>
      </c>
      <c r="AX285" s="13" t="s">
        <v>75</v>
      </c>
      <c r="AY285" s="250" t="s">
        <v>118</v>
      </c>
    </row>
    <row r="286" s="13" customFormat="1">
      <c r="A286" s="13"/>
      <c r="B286" s="239"/>
      <c r="C286" s="240"/>
      <c r="D286" s="241" t="s">
        <v>127</v>
      </c>
      <c r="E286" s="242" t="s">
        <v>1</v>
      </c>
      <c r="F286" s="243" t="s">
        <v>440</v>
      </c>
      <c r="G286" s="240"/>
      <c r="H286" s="244">
        <v>0.71999999999999997</v>
      </c>
      <c r="I286" s="245"/>
      <c r="J286" s="240"/>
      <c r="K286" s="240"/>
      <c r="L286" s="246"/>
      <c r="M286" s="247"/>
      <c r="N286" s="248"/>
      <c r="O286" s="248"/>
      <c r="P286" s="248"/>
      <c r="Q286" s="248"/>
      <c r="R286" s="248"/>
      <c r="S286" s="248"/>
      <c r="T286" s="249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T286" s="250" t="s">
        <v>127</v>
      </c>
      <c r="AU286" s="250" t="s">
        <v>125</v>
      </c>
      <c r="AV286" s="13" t="s">
        <v>125</v>
      </c>
      <c r="AW286" s="13" t="s">
        <v>31</v>
      </c>
      <c r="AX286" s="13" t="s">
        <v>75</v>
      </c>
      <c r="AY286" s="250" t="s">
        <v>118</v>
      </c>
    </row>
    <row r="287" s="13" customFormat="1">
      <c r="A287" s="13"/>
      <c r="B287" s="239"/>
      <c r="C287" s="240"/>
      <c r="D287" s="241" t="s">
        <v>127</v>
      </c>
      <c r="E287" s="242" t="s">
        <v>1</v>
      </c>
      <c r="F287" s="243" t="s">
        <v>441</v>
      </c>
      <c r="G287" s="240"/>
      <c r="H287" s="244">
        <v>0.71999999999999997</v>
      </c>
      <c r="I287" s="245"/>
      <c r="J287" s="240"/>
      <c r="K287" s="240"/>
      <c r="L287" s="246"/>
      <c r="M287" s="247"/>
      <c r="N287" s="248"/>
      <c r="O287" s="248"/>
      <c r="P287" s="248"/>
      <c r="Q287" s="248"/>
      <c r="R287" s="248"/>
      <c r="S287" s="248"/>
      <c r="T287" s="249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T287" s="250" t="s">
        <v>127</v>
      </c>
      <c r="AU287" s="250" t="s">
        <v>125</v>
      </c>
      <c r="AV287" s="13" t="s">
        <v>125</v>
      </c>
      <c r="AW287" s="13" t="s">
        <v>31</v>
      </c>
      <c r="AX287" s="13" t="s">
        <v>75</v>
      </c>
      <c r="AY287" s="250" t="s">
        <v>118</v>
      </c>
    </row>
    <row r="288" s="14" customFormat="1">
      <c r="A288" s="14"/>
      <c r="B288" s="251"/>
      <c r="C288" s="252"/>
      <c r="D288" s="241" t="s">
        <v>127</v>
      </c>
      <c r="E288" s="253" t="s">
        <v>1</v>
      </c>
      <c r="F288" s="254" t="s">
        <v>131</v>
      </c>
      <c r="G288" s="252"/>
      <c r="H288" s="255">
        <v>35.439999999999998</v>
      </c>
      <c r="I288" s="256"/>
      <c r="J288" s="252"/>
      <c r="K288" s="252"/>
      <c r="L288" s="257"/>
      <c r="M288" s="258"/>
      <c r="N288" s="259"/>
      <c r="O288" s="259"/>
      <c r="P288" s="259"/>
      <c r="Q288" s="259"/>
      <c r="R288" s="259"/>
      <c r="S288" s="259"/>
      <c r="T288" s="260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T288" s="261" t="s">
        <v>127</v>
      </c>
      <c r="AU288" s="261" t="s">
        <v>125</v>
      </c>
      <c r="AV288" s="14" t="s">
        <v>124</v>
      </c>
      <c r="AW288" s="14" t="s">
        <v>31</v>
      </c>
      <c r="AX288" s="14" t="s">
        <v>83</v>
      </c>
      <c r="AY288" s="261" t="s">
        <v>118</v>
      </c>
    </row>
    <row r="289" s="15" customFormat="1">
      <c r="A289" s="15"/>
      <c r="B289" s="273"/>
      <c r="C289" s="274"/>
      <c r="D289" s="241" t="s">
        <v>127</v>
      </c>
      <c r="E289" s="275" t="s">
        <v>1</v>
      </c>
      <c r="F289" s="276" t="s">
        <v>442</v>
      </c>
      <c r="G289" s="274"/>
      <c r="H289" s="275" t="s">
        <v>1</v>
      </c>
      <c r="I289" s="277"/>
      <c r="J289" s="274"/>
      <c r="K289" s="274"/>
      <c r="L289" s="278"/>
      <c r="M289" s="279"/>
      <c r="N289" s="280"/>
      <c r="O289" s="280"/>
      <c r="P289" s="280"/>
      <c r="Q289" s="280"/>
      <c r="R289" s="280"/>
      <c r="S289" s="280"/>
      <c r="T289" s="281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T289" s="282" t="s">
        <v>127</v>
      </c>
      <c r="AU289" s="282" t="s">
        <v>125</v>
      </c>
      <c r="AV289" s="15" t="s">
        <v>83</v>
      </c>
      <c r="AW289" s="15" t="s">
        <v>31</v>
      </c>
      <c r="AX289" s="15" t="s">
        <v>75</v>
      </c>
      <c r="AY289" s="282" t="s">
        <v>118</v>
      </c>
    </row>
    <row r="290" s="15" customFormat="1">
      <c r="A290" s="15"/>
      <c r="B290" s="273"/>
      <c r="C290" s="274"/>
      <c r="D290" s="241" t="s">
        <v>127</v>
      </c>
      <c r="E290" s="275" t="s">
        <v>1</v>
      </c>
      <c r="F290" s="276" t="s">
        <v>443</v>
      </c>
      <c r="G290" s="274"/>
      <c r="H290" s="275" t="s">
        <v>1</v>
      </c>
      <c r="I290" s="277"/>
      <c r="J290" s="274"/>
      <c r="K290" s="274"/>
      <c r="L290" s="278"/>
      <c r="M290" s="279"/>
      <c r="N290" s="280"/>
      <c r="O290" s="280"/>
      <c r="P290" s="280"/>
      <c r="Q290" s="280"/>
      <c r="R290" s="280"/>
      <c r="S290" s="280"/>
      <c r="T290" s="281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T290" s="282" t="s">
        <v>127</v>
      </c>
      <c r="AU290" s="282" t="s">
        <v>125</v>
      </c>
      <c r="AV290" s="15" t="s">
        <v>83</v>
      </c>
      <c r="AW290" s="15" t="s">
        <v>31</v>
      </c>
      <c r="AX290" s="15" t="s">
        <v>75</v>
      </c>
      <c r="AY290" s="282" t="s">
        <v>118</v>
      </c>
    </row>
    <row r="291" s="2" customFormat="1" ht="21.75" customHeight="1">
      <c r="A291" s="38"/>
      <c r="B291" s="39"/>
      <c r="C291" s="225" t="s">
        <v>444</v>
      </c>
      <c r="D291" s="225" t="s">
        <v>120</v>
      </c>
      <c r="E291" s="226" t="s">
        <v>445</v>
      </c>
      <c r="F291" s="227" t="s">
        <v>446</v>
      </c>
      <c r="G291" s="228" t="s">
        <v>155</v>
      </c>
      <c r="H291" s="229">
        <v>42</v>
      </c>
      <c r="I291" s="230"/>
      <c r="J291" s="231">
        <f>ROUND(I291*H291,2)</f>
        <v>0</v>
      </c>
      <c r="K291" s="232"/>
      <c r="L291" s="44"/>
      <c r="M291" s="233" t="s">
        <v>1</v>
      </c>
      <c r="N291" s="234" t="s">
        <v>41</v>
      </c>
      <c r="O291" s="97"/>
      <c r="P291" s="235">
        <f>O291*H291</f>
        <v>0</v>
      </c>
      <c r="Q291" s="235">
        <v>0.0018</v>
      </c>
      <c r="R291" s="235">
        <f>Q291*H291</f>
        <v>0.075600000000000001</v>
      </c>
      <c r="S291" s="235">
        <v>0</v>
      </c>
      <c r="T291" s="236">
        <f>S291*H291</f>
        <v>0</v>
      </c>
      <c r="U291" s="38"/>
      <c r="V291" s="38"/>
      <c r="W291" s="38"/>
      <c r="X291" s="38"/>
      <c r="Y291" s="38"/>
      <c r="Z291" s="38"/>
      <c r="AA291" s="38"/>
      <c r="AB291" s="38"/>
      <c r="AC291" s="38"/>
      <c r="AD291" s="38"/>
      <c r="AE291" s="38"/>
      <c r="AR291" s="237" t="s">
        <v>124</v>
      </c>
      <c r="AT291" s="237" t="s">
        <v>120</v>
      </c>
      <c r="AU291" s="237" t="s">
        <v>125</v>
      </c>
      <c r="AY291" s="17" t="s">
        <v>118</v>
      </c>
      <c r="BE291" s="238">
        <f>IF(N291="základná",J291,0)</f>
        <v>0</v>
      </c>
      <c r="BF291" s="238">
        <f>IF(N291="znížená",J291,0)</f>
        <v>0</v>
      </c>
      <c r="BG291" s="238">
        <f>IF(N291="zákl. prenesená",J291,0)</f>
        <v>0</v>
      </c>
      <c r="BH291" s="238">
        <f>IF(N291="zníž. prenesená",J291,0)</f>
        <v>0</v>
      </c>
      <c r="BI291" s="238">
        <f>IF(N291="nulová",J291,0)</f>
        <v>0</v>
      </c>
      <c r="BJ291" s="17" t="s">
        <v>125</v>
      </c>
      <c r="BK291" s="238">
        <f>ROUND(I291*H291,2)</f>
        <v>0</v>
      </c>
      <c r="BL291" s="17" t="s">
        <v>124</v>
      </c>
      <c r="BM291" s="237" t="s">
        <v>447</v>
      </c>
    </row>
    <row r="292" s="2" customFormat="1" ht="16.5" customHeight="1">
      <c r="A292" s="38"/>
      <c r="B292" s="39"/>
      <c r="C292" s="225" t="s">
        <v>448</v>
      </c>
      <c r="D292" s="225" t="s">
        <v>120</v>
      </c>
      <c r="E292" s="226" t="s">
        <v>449</v>
      </c>
      <c r="F292" s="227" t="s">
        <v>450</v>
      </c>
      <c r="G292" s="228" t="s">
        <v>155</v>
      </c>
      <c r="H292" s="229">
        <v>42</v>
      </c>
      <c r="I292" s="230"/>
      <c r="J292" s="231">
        <f>ROUND(I292*H292,2)</f>
        <v>0</v>
      </c>
      <c r="K292" s="232"/>
      <c r="L292" s="44"/>
      <c r="M292" s="233" t="s">
        <v>1</v>
      </c>
      <c r="N292" s="234" t="s">
        <v>41</v>
      </c>
      <c r="O292" s="97"/>
      <c r="P292" s="235">
        <f>O292*H292</f>
        <v>0</v>
      </c>
      <c r="Q292" s="235">
        <v>6.9999999999999994E-05</v>
      </c>
      <c r="R292" s="235">
        <f>Q292*H292</f>
        <v>0.0029399999999999999</v>
      </c>
      <c r="S292" s="235">
        <v>0</v>
      </c>
      <c r="T292" s="236">
        <f>S292*H292</f>
        <v>0</v>
      </c>
      <c r="U292" s="38"/>
      <c r="V292" s="38"/>
      <c r="W292" s="38"/>
      <c r="X292" s="38"/>
      <c r="Y292" s="38"/>
      <c r="Z292" s="38"/>
      <c r="AA292" s="38"/>
      <c r="AB292" s="38"/>
      <c r="AC292" s="38"/>
      <c r="AD292" s="38"/>
      <c r="AE292" s="38"/>
      <c r="AR292" s="237" t="s">
        <v>124</v>
      </c>
      <c r="AT292" s="237" t="s">
        <v>120</v>
      </c>
      <c r="AU292" s="237" t="s">
        <v>125</v>
      </c>
      <c r="AY292" s="17" t="s">
        <v>118</v>
      </c>
      <c r="BE292" s="238">
        <f>IF(N292="základná",J292,0)</f>
        <v>0</v>
      </c>
      <c r="BF292" s="238">
        <f>IF(N292="znížená",J292,0)</f>
        <v>0</v>
      </c>
      <c r="BG292" s="238">
        <f>IF(N292="zákl. prenesená",J292,0)</f>
        <v>0</v>
      </c>
      <c r="BH292" s="238">
        <f>IF(N292="zníž. prenesená",J292,0)</f>
        <v>0</v>
      </c>
      <c r="BI292" s="238">
        <f>IF(N292="nulová",J292,0)</f>
        <v>0</v>
      </c>
      <c r="BJ292" s="17" t="s">
        <v>125</v>
      </c>
      <c r="BK292" s="238">
        <f>ROUND(I292*H292,2)</f>
        <v>0</v>
      </c>
      <c r="BL292" s="17" t="s">
        <v>124</v>
      </c>
      <c r="BM292" s="237" t="s">
        <v>451</v>
      </c>
    </row>
    <row r="293" s="2" customFormat="1" ht="33" customHeight="1">
      <c r="A293" s="38"/>
      <c r="B293" s="39"/>
      <c r="C293" s="225" t="s">
        <v>452</v>
      </c>
      <c r="D293" s="225" t="s">
        <v>120</v>
      </c>
      <c r="E293" s="226" t="s">
        <v>453</v>
      </c>
      <c r="F293" s="227" t="s">
        <v>454</v>
      </c>
      <c r="G293" s="228" t="s">
        <v>190</v>
      </c>
      <c r="H293" s="229">
        <v>74</v>
      </c>
      <c r="I293" s="230"/>
      <c r="J293" s="231">
        <f>ROUND(I293*H293,2)</f>
        <v>0</v>
      </c>
      <c r="K293" s="232"/>
      <c r="L293" s="44"/>
      <c r="M293" s="233" t="s">
        <v>1</v>
      </c>
      <c r="N293" s="234" t="s">
        <v>41</v>
      </c>
      <c r="O293" s="97"/>
      <c r="P293" s="235">
        <f>O293*H293</f>
        <v>0</v>
      </c>
      <c r="Q293" s="235">
        <v>0.00018000000000000001</v>
      </c>
      <c r="R293" s="235">
        <f>Q293*H293</f>
        <v>0.01332</v>
      </c>
      <c r="S293" s="235">
        <v>0</v>
      </c>
      <c r="T293" s="236">
        <f>S293*H293</f>
        <v>0</v>
      </c>
      <c r="U293" s="38"/>
      <c r="V293" s="38"/>
      <c r="W293" s="38"/>
      <c r="X293" s="38"/>
      <c r="Y293" s="38"/>
      <c r="Z293" s="38"/>
      <c r="AA293" s="38"/>
      <c r="AB293" s="38"/>
      <c r="AC293" s="38"/>
      <c r="AD293" s="38"/>
      <c r="AE293" s="38"/>
      <c r="AR293" s="237" t="s">
        <v>124</v>
      </c>
      <c r="AT293" s="237" t="s">
        <v>120</v>
      </c>
      <c r="AU293" s="237" t="s">
        <v>125</v>
      </c>
      <c r="AY293" s="17" t="s">
        <v>118</v>
      </c>
      <c r="BE293" s="238">
        <f>IF(N293="základná",J293,0)</f>
        <v>0</v>
      </c>
      <c r="BF293" s="238">
        <f>IF(N293="znížená",J293,0)</f>
        <v>0</v>
      </c>
      <c r="BG293" s="238">
        <f>IF(N293="zákl. prenesená",J293,0)</f>
        <v>0</v>
      </c>
      <c r="BH293" s="238">
        <f>IF(N293="zníž. prenesená",J293,0)</f>
        <v>0</v>
      </c>
      <c r="BI293" s="238">
        <f>IF(N293="nulová",J293,0)</f>
        <v>0</v>
      </c>
      <c r="BJ293" s="17" t="s">
        <v>125</v>
      </c>
      <c r="BK293" s="238">
        <f>ROUND(I293*H293,2)</f>
        <v>0</v>
      </c>
      <c r="BL293" s="17" t="s">
        <v>124</v>
      </c>
      <c r="BM293" s="237" t="s">
        <v>455</v>
      </c>
    </row>
    <row r="294" s="12" customFormat="1" ht="22.8" customHeight="1">
      <c r="A294" s="12"/>
      <c r="B294" s="209"/>
      <c r="C294" s="210"/>
      <c r="D294" s="211" t="s">
        <v>74</v>
      </c>
      <c r="E294" s="223" t="s">
        <v>169</v>
      </c>
      <c r="F294" s="223" t="s">
        <v>456</v>
      </c>
      <c r="G294" s="210"/>
      <c r="H294" s="210"/>
      <c r="I294" s="213"/>
      <c r="J294" s="224">
        <f>BK294</f>
        <v>0</v>
      </c>
      <c r="K294" s="210"/>
      <c r="L294" s="215"/>
      <c r="M294" s="216"/>
      <c r="N294" s="217"/>
      <c r="O294" s="217"/>
      <c r="P294" s="218">
        <f>SUM(P295:P313)</f>
        <v>0</v>
      </c>
      <c r="Q294" s="217"/>
      <c r="R294" s="218">
        <f>SUM(R295:R313)</f>
        <v>181.65116599999999</v>
      </c>
      <c r="S294" s="217"/>
      <c r="T294" s="219">
        <f>SUM(T295:T313)</f>
        <v>0</v>
      </c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R294" s="220" t="s">
        <v>83</v>
      </c>
      <c r="AT294" s="221" t="s">
        <v>74</v>
      </c>
      <c r="AU294" s="221" t="s">
        <v>83</v>
      </c>
      <c r="AY294" s="220" t="s">
        <v>118</v>
      </c>
      <c r="BK294" s="222">
        <f>SUM(BK295:BK313)</f>
        <v>0</v>
      </c>
    </row>
    <row r="295" s="2" customFormat="1" ht="33" customHeight="1">
      <c r="A295" s="38"/>
      <c r="B295" s="39"/>
      <c r="C295" s="225" t="s">
        <v>457</v>
      </c>
      <c r="D295" s="225" t="s">
        <v>120</v>
      </c>
      <c r="E295" s="226" t="s">
        <v>458</v>
      </c>
      <c r="F295" s="227" t="s">
        <v>459</v>
      </c>
      <c r="G295" s="228" t="s">
        <v>231</v>
      </c>
      <c r="H295" s="229">
        <v>14</v>
      </c>
      <c r="I295" s="230"/>
      <c r="J295" s="231">
        <f>ROUND(I295*H295,2)</f>
        <v>0</v>
      </c>
      <c r="K295" s="232"/>
      <c r="L295" s="44"/>
      <c r="M295" s="233" t="s">
        <v>1</v>
      </c>
      <c r="N295" s="234" t="s">
        <v>41</v>
      </c>
      <c r="O295" s="97"/>
      <c r="P295" s="235">
        <f>O295*H295</f>
        <v>0</v>
      </c>
      <c r="Q295" s="235">
        <v>2.0000000000000002E-05</v>
      </c>
      <c r="R295" s="235">
        <f>Q295*H295</f>
        <v>0.00028000000000000003</v>
      </c>
      <c r="S295" s="235">
        <v>0</v>
      </c>
      <c r="T295" s="236">
        <f>S295*H295</f>
        <v>0</v>
      </c>
      <c r="U295" s="38"/>
      <c r="V295" s="38"/>
      <c r="W295" s="38"/>
      <c r="X295" s="38"/>
      <c r="Y295" s="38"/>
      <c r="Z295" s="38"/>
      <c r="AA295" s="38"/>
      <c r="AB295" s="38"/>
      <c r="AC295" s="38"/>
      <c r="AD295" s="38"/>
      <c r="AE295" s="38"/>
      <c r="AR295" s="237" t="s">
        <v>124</v>
      </c>
      <c r="AT295" s="237" t="s">
        <v>120</v>
      </c>
      <c r="AU295" s="237" t="s">
        <v>125</v>
      </c>
      <c r="AY295" s="17" t="s">
        <v>118</v>
      </c>
      <c r="BE295" s="238">
        <f>IF(N295="základná",J295,0)</f>
        <v>0</v>
      </c>
      <c r="BF295" s="238">
        <f>IF(N295="znížená",J295,0)</f>
        <v>0</v>
      </c>
      <c r="BG295" s="238">
        <f>IF(N295="zákl. prenesená",J295,0)</f>
        <v>0</v>
      </c>
      <c r="BH295" s="238">
        <f>IF(N295="zníž. prenesená",J295,0)</f>
        <v>0</v>
      </c>
      <c r="BI295" s="238">
        <f>IF(N295="nulová",J295,0)</f>
        <v>0</v>
      </c>
      <c r="BJ295" s="17" t="s">
        <v>125</v>
      </c>
      <c r="BK295" s="238">
        <f>ROUND(I295*H295,2)</f>
        <v>0</v>
      </c>
      <c r="BL295" s="17" t="s">
        <v>124</v>
      </c>
      <c r="BM295" s="237" t="s">
        <v>460</v>
      </c>
    </row>
    <row r="296" s="2" customFormat="1" ht="24.15" customHeight="1">
      <c r="A296" s="38"/>
      <c r="B296" s="39"/>
      <c r="C296" s="225" t="s">
        <v>461</v>
      </c>
      <c r="D296" s="225" t="s">
        <v>120</v>
      </c>
      <c r="E296" s="226" t="s">
        <v>462</v>
      </c>
      <c r="F296" s="227" t="s">
        <v>463</v>
      </c>
      <c r="G296" s="228" t="s">
        <v>231</v>
      </c>
      <c r="H296" s="229">
        <v>10</v>
      </c>
      <c r="I296" s="230"/>
      <c r="J296" s="231">
        <f>ROUND(I296*H296,2)</f>
        <v>0</v>
      </c>
      <c r="K296" s="232"/>
      <c r="L296" s="44"/>
      <c r="M296" s="233" t="s">
        <v>1</v>
      </c>
      <c r="N296" s="234" t="s">
        <v>41</v>
      </c>
      <c r="O296" s="97"/>
      <c r="P296" s="235">
        <f>O296*H296</f>
        <v>0</v>
      </c>
      <c r="Q296" s="235">
        <v>0.11958000000000001</v>
      </c>
      <c r="R296" s="235">
        <f>Q296*H296</f>
        <v>1.1958</v>
      </c>
      <c r="S296" s="235">
        <v>0</v>
      </c>
      <c r="T296" s="236">
        <f>S296*H296</f>
        <v>0</v>
      </c>
      <c r="U296" s="38"/>
      <c r="V296" s="38"/>
      <c r="W296" s="38"/>
      <c r="X296" s="38"/>
      <c r="Y296" s="38"/>
      <c r="Z296" s="38"/>
      <c r="AA296" s="38"/>
      <c r="AB296" s="38"/>
      <c r="AC296" s="38"/>
      <c r="AD296" s="38"/>
      <c r="AE296" s="38"/>
      <c r="AR296" s="237" t="s">
        <v>124</v>
      </c>
      <c r="AT296" s="237" t="s">
        <v>120</v>
      </c>
      <c r="AU296" s="237" t="s">
        <v>125</v>
      </c>
      <c r="AY296" s="17" t="s">
        <v>118</v>
      </c>
      <c r="BE296" s="238">
        <f>IF(N296="základná",J296,0)</f>
        <v>0</v>
      </c>
      <c r="BF296" s="238">
        <f>IF(N296="znížená",J296,0)</f>
        <v>0</v>
      </c>
      <c r="BG296" s="238">
        <f>IF(N296="zákl. prenesená",J296,0)</f>
        <v>0</v>
      </c>
      <c r="BH296" s="238">
        <f>IF(N296="zníž. prenesená",J296,0)</f>
        <v>0</v>
      </c>
      <c r="BI296" s="238">
        <f>IF(N296="nulová",J296,0)</f>
        <v>0</v>
      </c>
      <c r="BJ296" s="17" t="s">
        <v>125</v>
      </c>
      <c r="BK296" s="238">
        <f>ROUND(I296*H296,2)</f>
        <v>0</v>
      </c>
      <c r="BL296" s="17" t="s">
        <v>124</v>
      </c>
      <c r="BM296" s="237" t="s">
        <v>464</v>
      </c>
    </row>
    <row r="297" s="13" customFormat="1">
      <c r="A297" s="13"/>
      <c r="B297" s="239"/>
      <c r="C297" s="240"/>
      <c r="D297" s="241" t="s">
        <v>127</v>
      </c>
      <c r="E297" s="242" t="s">
        <v>1</v>
      </c>
      <c r="F297" s="243" t="s">
        <v>465</v>
      </c>
      <c r="G297" s="240"/>
      <c r="H297" s="244">
        <v>10</v>
      </c>
      <c r="I297" s="245"/>
      <c r="J297" s="240"/>
      <c r="K297" s="240"/>
      <c r="L297" s="246"/>
      <c r="M297" s="247"/>
      <c r="N297" s="248"/>
      <c r="O297" s="248"/>
      <c r="P297" s="248"/>
      <c r="Q297" s="248"/>
      <c r="R297" s="248"/>
      <c r="S297" s="248"/>
      <c r="T297" s="249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T297" s="250" t="s">
        <v>127</v>
      </c>
      <c r="AU297" s="250" t="s">
        <v>125</v>
      </c>
      <c r="AV297" s="13" t="s">
        <v>125</v>
      </c>
      <c r="AW297" s="13" t="s">
        <v>31</v>
      </c>
      <c r="AX297" s="13" t="s">
        <v>83</v>
      </c>
      <c r="AY297" s="250" t="s">
        <v>118</v>
      </c>
    </row>
    <row r="298" s="15" customFormat="1">
      <c r="A298" s="15"/>
      <c r="B298" s="273"/>
      <c r="C298" s="274"/>
      <c r="D298" s="241" t="s">
        <v>127</v>
      </c>
      <c r="E298" s="275" t="s">
        <v>1</v>
      </c>
      <c r="F298" s="276" t="s">
        <v>417</v>
      </c>
      <c r="G298" s="274"/>
      <c r="H298" s="275" t="s">
        <v>1</v>
      </c>
      <c r="I298" s="277"/>
      <c r="J298" s="274"/>
      <c r="K298" s="274"/>
      <c r="L298" s="278"/>
      <c r="M298" s="279"/>
      <c r="N298" s="280"/>
      <c r="O298" s="280"/>
      <c r="P298" s="280"/>
      <c r="Q298" s="280"/>
      <c r="R298" s="280"/>
      <c r="S298" s="280"/>
      <c r="T298" s="281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T298" s="282" t="s">
        <v>127</v>
      </c>
      <c r="AU298" s="282" t="s">
        <v>125</v>
      </c>
      <c r="AV298" s="15" t="s">
        <v>83</v>
      </c>
      <c r="AW298" s="15" t="s">
        <v>31</v>
      </c>
      <c r="AX298" s="15" t="s">
        <v>75</v>
      </c>
      <c r="AY298" s="282" t="s">
        <v>118</v>
      </c>
    </row>
    <row r="299" s="15" customFormat="1">
      <c r="A299" s="15"/>
      <c r="B299" s="273"/>
      <c r="C299" s="274"/>
      <c r="D299" s="241" t="s">
        <v>127</v>
      </c>
      <c r="E299" s="275" t="s">
        <v>1</v>
      </c>
      <c r="F299" s="276" t="s">
        <v>466</v>
      </c>
      <c r="G299" s="274"/>
      <c r="H299" s="275" t="s">
        <v>1</v>
      </c>
      <c r="I299" s="277"/>
      <c r="J299" s="274"/>
      <c r="K299" s="274"/>
      <c r="L299" s="278"/>
      <c r="M299" s="279"/>
      <c r="N299" s="280"/>
      <c r="O299" s="280"/>
      <c r="P299" s="280"/>
      <c r="Q299" s="280"/>
      <c r="R299" s="280"/>
      <c r="S299" s="280"/>
      <c r="T299" s="281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T299" s="282" t="s">
        <v>127</v>
      </c>
      <c r="AU299" s="282" t="s">
        <v>125</v>
      </c>
      <c r="AV299" s="15" t="s">
        <v>83</v>
      </c>
      <c r="AW299" s="15" t="s">
        <v>31</v>
      </c>
      <c r="AX299" s="15" t="s">
        <v>75</v>
      </c>
      <c r="AY299" s="282" t="s">
        <v>118</v>
      </c>
    </row>
    <row r="300" s="2" customFormat="1" ht="24.15" customHeight="1">
      <c r="A300" s="38"/>
      <c r="B300" s="39"/>
      <c r="C300" s="262" t="s">
        <v>172</v>
      </c>
      <c r="D300" s="262" t="s">
        <v>164</v>
      </c>
      <c r="E300" s="263" t="s">
        <v>467</v>
      </c>
      <c r="F300" s="264" t="s">
        <v>468</v>
      </c>
      <c r="G300" s="265" t="s">
        <v>231</v>
      </c>
      <c r="H300" s="266">
        <v>10</v>
      </c>
      <c r="I300" s="267"/>
      <c r="J300" s="268">
        <f>ROUND(I300*H300,2)</f>
        <v>0</v>
      </c>
      <c r="K300" s="269"/>
      <c r="L300" s="270"/>
      <c r="M300" s="271" t="s">
        <v>1</v>
      </c>
      <c r="N300" s="272" t="s">
        <v>41</v>
      </c>
      <c r="O300" s="97"/>
      <c r="P300" s="235">
        <f>O300*H300</f>
        <v>0</v>
      </c>
      <c r="Q300" s="235">
        <v>0.0014</v>
      </c>
      <c r="R300" s="235">
        <f>Q300*H300</f>
        <v>0.014</v>
      </c>
      <c r="S300" s="235">
        <v>0</v>
      </c>
      <c r="T300" s="236">
        <f>S300*H300</f>
        <v>0</v>
      </c>
      <c r="U300" s="38"/>
      <c r="V300" s="38"/>
      <c r="W300" s="38"/>
      <c r="X300" s="38"/>
      <c r="Y300" s="38"/>
      <c r="Z300" s="38"/>
      <c r="AA300" s="38"/>
      <c r="AB300" s="38"/>
      <c r="AC300" s="38"/>
      <c r="AD300" s="38"/>
      <c r="AE300" s="38"/>
      <c r="AR300" s="237" t="s">
        <v>163</v>
      </c>
      <c r="AT300" s="237" t="s">
        <v>164</v>
      </c>
      <c r="AU300" s="237" t="s">
        <v>125</v>
      </c>
      <c r="AY300" s="17" t="s">
        <v>118</v>
      </c>
      <c r="BE300" s="238">
        <f>IF(N300="základná",J300,0)</f>
        <v>0</v>
      </c>
      <c r="BF300" s="238">
        <f>IF(N300="znížená",J300,0)</f>
        <v>0</v>
      </c>
      <c r="BG300" s="238">
        <f>IF(N300="zákl. prenesená",J300,0)</f>
        <v>0</v>
      </c>
      <c r="BH300" s="238">
        <f>IF(N300="zníž. prenesená",J300,0)</f>
        <v>0</v>
      </c>
      <c r="BI300" s="238">
        <f>IF(N300="nulová",J300,0)</f>
        <v>0</v>
      </c>
      <c r="BJ300" s="17" t="s">
        <v>125</v>
      </c>
      <c r="BK300" s="238">
        <f>ROUND(I300*H300,2)</f>
        <v>0</v>
      </c>
      <c r="BL300" s="17" t="s">
        <v>124</v>
      </c>
      <c r="BM300" s="237" t="s">
        <v>469</v>
      </c>
    </row>
    <row r="301" s="2" customFormat="1" ht="33" customHeight="1">
      <c r="A301" s="38"/>
      <c r="B301" s="39"/>
      <c r="C301" s="225" t="s">
        <v>470</v>
      </c>
      <c r="D301" s="225" t="s">
        <v>120</v>
      </c>
      <c r="E301" s="226" t="s">
        <v>471</v>
      </c>
      <c r="F301" s="227" t="s">
        <v>472</v>
      </c>
      <c r="G301" s="228" t="s">
        <v>190</v>
      </c>
      <c r="H301" s="229">
        <v>380</v>
      </c>
      <c r="I301" s="230"/>
      <c r="J301" s="231">
        <f>ROUND(I301*H301,2)</f>
        <v>0</v>
      </c>
      <c r="K301" s="232"/>
      <c r="L301" s="44"/>
      <c r="M301" s="233" t="s">
        <v>1</v>
      </c>
      <c r="N301" s="234" t="s">
        <v>41</v>
      </c>
      <c r="O301" s="97"/>
      <c r="P301" s="235">
        <f>O301*H301</f>
        <v>0</v>
      </c>
      <c r="Q301" s="235">
        <v>0.00018000000000000001</v>
      </c>
      <c r="R301" s="235">
        <f>Q301*H301</f>
        <v>0.068400000000000002</v>
      </c>
      <c r="S301" s="235">
        <v>0</v>
      </c>
      <c r="T301" s="236">
        <f>S301*H301</f>
        <v>0</v>
      </c>
      <c r="U301" s="38"/>
      <c r="V301" s="38"/>
      <c r="W301" s="38"/>
      <c r="X301" s="38"/>
      <c r="Y301" s="38"/>
      <c r="Z301" s="38"/>
      <c r="AA301" s="38"/>
      <c r="AB301" s="38"/>
      <c r="AC301" s="38"/>
      <c r="AD301" s="38"/>
      <c r="AE301" s="38"/>
      <c r="AR301" s="237" t="s">
        <v>124</v>
      </c>
      <c r="AT301" s="237" t="s">
        <v>120</v>
      </c>
      <c r="AU301" s="237" t="s">
        <v>125</v>
      </c>
      <c r="AY301" s="17" t="s">
        <v>118</v>
      </c>
      <c r="BE301" s="238">
        <f>IF(N301="základná",J301,0)</f>
        <v>0</v>
      </c>
      <c r="BF301" s="238">
        <f>IF(N301="znížená",J301,0)</f>
        <v>0</v>
      </c>
      <c r="BG301" s="238">
        <f>IF(N301="zákl. prenesená",J301,0)</f>
        <v>0</v>
      </c>
      <c r="BH301" s="238">
        <f>IF(N301="zníž. prenesená",J301,0)</f>
        <v>0</v>
      </c>
      <c r="BI301" s="238">
        <f>IF(N301="nulová",J301,0)</f>
        <v>0</v>
      </c>
      <c r="BJ301" s="17" t="s">
        <v>125</v>
      </c>
      <c r="BK301" s="238">
        <f>ROUND(I301*H301,2)</f>
        <v>0</v>
      </c>
      <c r="BL301" s="17" t="s">
        <v>124</v>
      </c>
      <c r="BM301" s="237" t="s">
        <v>473</v>
      </c>
    </row>
    <row r="302" s="13" customFormat="1">
      <c r="A302" s="13"/>
      <c r="B302" s="239"/>
      <c r="C302" s="240"/>
      <c r="D302" s="241" t="s">
        <v>127</v>
      </c>
      <c r="E302" s="242" t="s">
        <v>1</v>
      </c>
      <c r="F302" s="243" t="s">
        <v>474</v>
      </c>
      <c r="G302" s="240"/>
      <c r="H302" s="244">
        <v>380</v>
      </c>
      <c r="I302" s="245"/>
      <c r="J302" s="240"/>
      <c r="K302" s="240"/>
      <c r="L302" s="246"/>
      <c r="M302" s="247"/>
      <c r="N302" s="248"/>
      <c r="O302" s="248"/>
      <c r="P302" s="248"/>
      <c r="Q302" s="248"/>
      <c r="R302" s="248"/>
      <c r="S302" s="248"/>
      <c r="T302" s="249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T302" s="250" t="s">
        <v>127</v>
      </c>
      <c r="AU302" s="250" t="s">
        <v>125</v>
      </c>
      <c r="AV302" s="13" t="s">
        <v>125</v>
      </c>
      <c r="AW302" s="13" t="s">
        <v>31</v>
      </c>
      <c r="AX302" s="13" t="s">
        <v>83</v>
      </c>
      <c r="AY302" s="250" t="s">
        <v>118</v>
      </c>
    </row>
    <row r="303" s="2" customFormat="1" ht="16.5" customHeight="1">
      <c r="A303" s="38"/>
      <c r="B303" s="39"/>
      <c r="C303" s="225" t="s">
        <v>475</v>
      </c>
      <c r="D303" s="225" t="s">
        <v>120</v>
      </c>
      <c r="E303" s="226" t="s">
        <v>476</v>
      </c>
      <c r="F303" s="227" t="s">
        <v>477</v>
      </c>
      <c r="G303" s="228" t="s">
        <v>123</v>
      </c>
      <c r="H303" s="229">
        <v>2.3999999999999999</v>
      </c>
      <c r="I303" s="230"/>
      <c r="J303" s="231">
        <f>ROUND(I303*H303,2)</f>
        <v>0</v>
      </c>
      <c r="K303" s="232"/>
      <c r="L303" s="44"/>
      <c r="M303" s="233" t="s">
        <v>1</v>
      </c>
      <c r="N303" s="234" t="s">
        <v>41</v>
      </c>
      <c r="O303" s="97"/>
      <c r="P303" s="235">
        <f>O303*H303</f>
        <v>0</v>
      </c>
      <c r="Q303" s="235">
        <v>2.3618899999999998</v>
      </c>
      <c r="R303" s="235">
        <f>Q303*H303</f>
        <v>5.6685359999999996</v>
      </c>
      <c r="S303" s="235">
        <v>0</v>
      </c>
      <c r="T303" s="236">
        <f>S303*H303</f>
        <v>0</v>
      </c>
      <c r="U303" s="38"/>
      <c r="V303" s="38"/>
      <c r="W303" s="38"/>
      <c r="X303" s="38"/>
      <c r="Y303" s="38"/>
      <c r="Z303" s="38"/>
      <c r="AA303" s="38"/>
      <c r="AB303" s="38"/>
      <c r="AC303" s="38"/>
      <c r="AD303" s="38"/>
      <c r="AE303" s="38"/>
      <c r="AR303" s="237" t="s">
        <v>124</v>
      </c>
      <c r="AT303" s="237" t="s">
        <v>120</v>
      </c>
      <c r="AU303" s="237" t="s">
        <v>125</v>
      </c>
      <c r="AY303" s="17" t="s">
        <v>118</v>
      </c>
      <c r="BE303" s="238">
        <f>IF(N303="základná",J303,0)</f>
        <v>0</v>
      </c>
      <c r="BF303" s="238">
        <f>IF(N303="znížená",J303,0)</f>
        <v>0</v>
      </c>
      <c r="BG303" s="238">
        <f>IF(N303="zákl. prenesená",J303,0)</f>
        <v>0</v>
      </c>
      <c r="BH303" s="238">
        <f>IF(N303="zníž. prenesená",J303,0)</f>
        <v>0</v>
      </c>
      <c r="BI303" s="238">
        <f>IF(N303="nulová",J303,0)</f>
        <v>0</v>
      </c>
      <c r="BJ303" s="17" t="s">
        <v>125</v>
      </c>
      <c r="BK303" s="238">
        <f>ROUND(I303*H303,2)</f>
        <v>0</v>
      </c>
      <c r="BL303" s="17" t="s">
        <v>124</v>
      </c>
      <c r="BM303" s="237" t="s">
        <v>478</v>
      </c>
    </row>
    <row r="304" s="13" customFormat="1">
      <c r="A304" s="13"/>
      <c r="B304" s="239"/>
      <c r="C304" s="240"/>
      <c r="D304" s="241" t="s">
        <v>127</v>
      </c>
      <c r="E304" s="242" t="s">
        <v>1</v>
      </c>
      <c r="F304" s="243" t="s">
        <v>479</v>
      </c>
      <c r="G304" s="240"/>
      <c r="H304" s="244">
        <v>2.3999999999999999</v>
      </c>
      <c r="I304" s="245"/>
      <c r="J304" s="240"/>
      <c r="K304" s="240"/>
      <c r="L304" s="246"/>
      <c r="M304" s="247"/>
      <c r="N304" s="248"/>
      <c r="O304" s="248"/>
      <c r="P304" s="248"/>
      <c r="Q304" s="248"/>
      <c r="R304" s="248"/>
      <c r="S304" s="248"/>
      <c r="T304" s="249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T304" s="250" t="s">
        <v>127</v>
      </c>
      <c r="AU304" s="250" t="s">
        <v>125</v>
      </c>
      <c r="AV304" s="13" t="s">
        <v>125</v>
      </c>
      <c r="AW304" s="13" t="s">
        <v>31</v>
      </c>
      <c r="AX304" s="13" t="s">
        <v>83</v>
      </c>
      <c r="AY304" s="250" t="s">
        <v>118</v>
      </c>
    </row>
    <row r="305" s="2" customFormat="1" ht="24.15" customHeight="1">
      <c r="A305" s="38"/>
      <c r="B305" s="39"/>
      <c r="C305" s="225" t="s">
        <v>480</v>
      </c>
      <c r="D305" s="225" t="s">
        <v>120</v>
      </c>
      <c r="E305" s="226" t="s">
        <v>481</v>
      </c>
      <c r="F305" s="227" t="s">
        <v>482</v>
      </c>
      <c r="G305" s="228" t="s">
        <v>401</v>
      </c>
      <c r="H305" s="229">
        <v>1</v>
      </c>
      <c r="I305" s="230"/>
      <c r="J305" s="231">
        <f>ROUND(I305*H305,2)</f>
        <v>0</v>
      </c>
      <c r="K305" s="232"/>
      <c r="L305" s="44"/>
      <c r="M305" s="233" t="s">
        <v>1</v>
      </c>
      <c r="N305" s="234" t="s">
        <v>41</v>
      </c>
      <c r="O305" s="97"/>
      <c r="P305" s="235">
        <f>O305*H305</f>
        <v>0</v>
      </c>
      <c r="Q305" s="235">
        <v>2.3618899999999998</v>
      </c>
      <c r="R305" s="235">
        <f>Q305*H305</f>
        <v>2.3618899999999998</v>
      </c>
      <c r="S305" s="235">
        <v>0</v>
      </c>
      <c r="T305" s="236">
        <f>S305*H305</f>
        <v>0</v>
      </c>
      <c r="U305" s="38"/>
      <c r="V305" s="38"/>
      <c r="W305" s="38"/>
      <c r="X305" s="38"/>
      <c r="Y305" s="38"/>
      <c r="Z305" s="38"/>
      <c r="AA305" s="38"/>
      <c r="AB305" s="38"/>
      <c r="AC305" s="38"/>
      <c r="AD305" s="38"/>
      <c r="AE305" s="38"/>
      <c r="AR305" s="237" t="s">
        <v>124</v>
      </c>
      <c r="AT305" s="237" t="s">
        <v>120</v>
      </c>
      <c r="AU305" s="237" t="s">
        <v>125</v>
      </c>
      <c r="AY305" s="17" t="s">
        <v>118</v>
      </c>
      <c r="BE305" s="238">
        <f>IF(N305="základná",J305,0)</f>
        <v>0</v>
      </c>
      <c r="BF305" s="238">
        <f>IF(N305="znížená",J305,0)</f>
        <v>0</v>
      </c>
      <c r="BG305" s="238">
        <f>IF(N305="zákl. prenesená",J305,0)</f>
        <v>0</v>
      </c>
      <c r="BH305" s="238">
        <f>IF(N305="zníž. prenesená",J305,0)</f>
        <v>0</v>
      </c>
      <c r="BI305" s="238">
        <f>IF(N305="nulová",J305,0)</f>
        <v>0</v>
      </c>
      <c r="BJ305" s="17" t="s">
        <v>125</v>
      </c>
      <c r="BK305" s="238">
        <f>ROUND(I305*H305,2)</f>
        <v>0</v>
      </c>
      <c r="BL305" s="17" t="s">
        <v>124</v>
      </c>
      <c r="BM305" s="237" t="s">
        <v>483</v>
      </c>
    </row>
    <row r="306" s="13" customFormat="1">
      <c r="A306" s="13"/>
      <c r="B306" s="239"/>
      <c r="C306" s="240"/>
      <c r="D306" s="241" t="s">
        <v>127</v>
      </c>
      <c r="E306" s="242" t="s">
        <v>1</v>
      </c>
      <c r="F306" s="243" t="s">
        <v>484</v>
      </c>
      <c r="G306" s="240"/>
      <c r="H306" s="244">
        <v>1</v>
      </c>
      <c r="I306" s="245"/>
      <c r="J306" s="240"/>
      <c r="K306" s="240"/>
      <c r="L306" s="246"/>
      <c r="M306" s="247"/>
      <c r="N306" s="248"/>
      <c r="O306" s="248"/>
      <c r="P306" s="248"/>
      <c r="Q306" s="248"/>
      <c r="R306" s="248"/>
      <c r="S306" s="248"/>
      <c r="T306" s="249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T306" s="250" t="s">
        <v>127</v>
      </c>
      <c r="AU306" s="250" t="s">
        <v>125</v>
      </c>
      <c r="AV306" s="13" t="s">
        <v>125</v>
      </c>
      <c r="AW306" s="13" t="s">
        <v>31</v>
      </c>
      <c r="AX306" s="13" t="s">
        <v>83</v>
      </c>
      <c r="AY306" s="250" t="s">
        <v>118</v>
      </c>
    </row>
    <row r="307" s="2" customFormat="1" ht="33" customHeight="1">
      <c r="A307" s="38"/>
      <c r="B307" s="39"/>
      <c r="C307" s="225" t="s">
        <v>485</v>
      </c>
      <c r="D307" s="225" t="s">
        <v>120</v>
      </c>
      <c r="E307" s="226" t="s">
        <v>486</v>
      </c>
      <c r="F307" s="227" t="s">
        <v>487</v>
      </c>
      <c r="G307" s="228" t="s">
        <v>190</v>
      </c>
      <c r="H307" s="229">
        <v>677</v>
      </c>
      <c r="I307" s="230"/>
      <c r="J307" s="231">
        <f>ROUND(I307*H307,2)</f>
        <v>0</v>
      </c>
      <c r="K307" s="232"/>
      <c r="L307" s="44"/>
      <c r="M307" s="233" t="s">
        <v>1</v>
      </c>
      <c r="N307" s="234" t="s">
        <v>41</v>
      </c>
      <c r="O307" s="97"/>
      <c r="P307" s="235">
        <f>O307*H307</f>
        <v>0</v>
      </c>
      <c r="Q307" s="235">
        <v>0.15112999999999999</v>
      </c>
      <c r="R307" s="235">
        <f>Q307*H307</f>
        <v>102.31500999999999</v>
      </c>
      <c r="S307" s="235">
        <v>0</v>
      </c>
      <c r="T307" s="236">
        <f>S307*H307</f>
        <v>0</v>
      </c>
      <c r="U307" s="38"/>
      <c r="V307" s="38"/>
      <c r="W307" s="38"/>
      <c r="X307" s="38"/>
      <c r="Y307" s="38"/>
      <c r="Z307" s="38"/>
      <c r="AA307" s="38"/>
      <c r="AB307" s="38"/>
      <c r="AC307" s="38"/>
      <c r="AD307" s="38"/>
      <c r="AE307" s="38"/>
      <c r="AR307" s="237" t="s">
        <v>124</v>
      </c>
      <c r="AT307" s="237" t="s">
        <v>120</v>
      </c>
      <c r="AU307" s="237" t="s">
        <v>125</v>
      </c>
      <c r="AY307" s="17" t="s">
        <v>118</v>
      </c>
      <c r="BE307" s="238">
        <f>IF(N307="základná",J307,0)</f>
        <v>0</v>
      </c>
      <c r="BF307" s="238">
        <f>IF(N307="znížená",J307,0)</f>
        <v>0</v>
      </c>
      <c r="BG307" s="238">
        <f>IF(N307="zákl. prenesená",J307,0)</f>
        <v>0</v>
      </c>
      <c r="BH307" s="238">
        <f>IF(N307="zníž. prenesená",J307,0)</f>
        <v>0</v>
      </c>
      <c r="BI307" s="238">
        <f>IF(N307="nulová",J307,0)</f>
        <v>0</v>
      </c>
      <c r="BJ307" s="17" t="s">
        <v>125</v>
      </c>
      <c r="BK307" s="238">
        <f>ROUND(I307*H307,2)</f>
        <v>0</v>
      </c>
      <c r="BL307" s="17" t="s">
        <v>124</v>
      </c>
      <c r="BM307" s="237" t="s">
        <v>488</v>
      </c>
    </row>
    <row r="308" s="13" customFormat="1">
      <c r="A308" s="13"/>
      <c r="B308" s="239"/>
      <c r="C308" s="240"/>
      <c r="D308" s="241" t="s">
        <v>127</v>
      </c>
      <c r="E308" s="242" t="s">
        <v>1</v>
      </c>
      <c r="F308" s="243" t="s">
        <v>489</v>
      </c>
      <c r="G308" s="240"/>
      <c r="H308" s="244">
        <v>677</v>
      </c>
      <c r="I308" s="245"/>
      <c r="J308" s="240"/>
      <c r="K308" s="240"/>
      <c r="L308" s="246"/>
      <c r="M308" s="247"/>
      <c r="N308" s="248"/>
      <c r="O308" s="248"/>
      <c r="P308" s="248"/>
      <c r="Q308" s="248"/>
      <c r="R308" s="248"/>
      <c r="S308" s="248"/>
      <c r="T308" s="249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T308" s="250" t="s">
        <v>127</v>
      </c>
      <c r="AU308" s="250" t="s">
        <v>125</v>
      </c>
      <c r="AV308" s="13" t="s">
        <v>125</v>
      </c>
      <c r="AW308" s="13" t="s">
        <v>31</v>
      </c>
      <c r="AX308" s="13" t="s">
        <v>83</v>
      </c>
      <c r="AY308" s="250" t="s">
        <v>118</v>
      </c>
    </row>
    <row r="309" s="2" customFormat="1" ht="24.15" customHeight="1">
      <c r="A309" s="38"/>
      <c r="B309" s="39"/>
      <c r="C309" s="262" t="s">
        <v>490</v>
      </c>
      <c r="D309" s="262" t="s">
        <v>164</v>
      </c>
      <c r="E309" s="263" t="s">
        <v>491</v>
      </c>
      <c r="F309" s="264" t="s">
        <v>492</v>
      </c>
      <c r="G309" s="265" t="s">
        <v>231</v>
      </c>
      <c r="H309" s="266">
        <v>683.76999999999998</v>
      </c>
      <c r="I309" s="267"/>
      <c r="J309" s="268">
        <f>ROUND(I309*H309,2)</f>
        <v>0</v>
      </c>
      <c r="K309" s="269"/>
      <c r="L309" s="270"/>
      <c r="M309" s="271" t="s">
        <v>1</v>
      </c>
      <c r="N309" s="272" t="s">
        <v>41</v>
      </c>
      <c r="O309" s="97"/>
      <c r="P309" s="235">
        <f>O309*H309</f>
        <v>0</v>
      </c>
      <c r="Q309" s="235">
        <v>0.085000000000000006</v>
      </c>
      <c r="R309" s="235">
        <f>Q309*H309</f>
        <v>58.120450000000005</v>
      </c>
      <c r="S309" s="235">
        <v>0</v>
      </c>
      <c r="T309" s="236">
        <f>S309*H309</f>
        <v>0</v>
      </c>
      <c r="U309" s="38"/>
      <c r="V309" s="38"/>
      <c r="W309" s="38"/>
      <c r="X309" s="38"/>
      <c r="Y309" s="38"/>
      <c r="Z309" s="38"/>
      <c r="AA309" s="38"/>
      <c r="AB309" s="38"/>
      <c r="AC309" s="38"/>
      <c r="AD309" s="38"/>
      <c r="AE309" s="38"/>
      <c r="AR309" s="237" t="s">
        <v>163</v>
      </c>
      <c r="AT309" s="237" t="s">
        <v>164</v>
      </c>
      <c r="AU309" s="237" t="s">
        <v>125</v>
      </c>
      <c r="AY309" s="17" t="s">
        <v>118</v>
      </c>
      <c r="BE309" s="238">
        <f>IF(N309="základná",J309,0)</f>
        <v>0</v>
      </c>
      <c r="BF309" s="238">
        <f>IF(N309="znížená",J309,0)</f>
        <v>0</v>
      </c>
      <c r="BG309" s="238">
        <f>IF(N309="zákl. prenesená",J309,0)</f>
        <v>0</v>
      </c>
      <c r="BH309" s="238">
        <f>IF(N309="zníž. prenesená",J309,0)</f>
        <v>0</v>
      </c>
      <c r="BI309" s="238">
        <f>IF(N309="nulová",J309,0)</f>
        <v>0</v>
      </c>
      <c r="BJ309" s="17" t="s">
        <v>125</v>
      </c>
      <c r="BK309" s="238">
        <f>ROUND(I309*H309,2)</f>
        <v>0</v>
      </c>
      <c r="BL309" s="17" t="s">
        <v>124</v>
      </c>
      <c r="BM309" s="237" t="s">
        <v>493</v>
      </c>
    </row>
    <row r="310" s="13" customFormat="1">
      <c r="A310" s="13"/>
      <c r="B310" s="239"/>
      <c r="C310" s="240"/>
      <c r="D310" s="241" t="s">
        <v>127</v>
      </c>
      <c r="E310" s="240"/>
      <c r="F310" s="243" t="s">
        <v>494</v>
      </c>
      <c r="G310" s="240"/>
      <c r="H310" s="244">
        <v>683.76999999999998</v>
      </c>
      <c r="I310" s="245"/>
      <c r="J310" s="240"/>
      <c r="K310" s="240"/>
      <c r="L310" s="246"/>
      <c r="M310" s="247"/>
      <c r="N310" s="248"/>
      <c r="O310" s="248"/>
      <c r="P310" s="248"/>
      <c r="Q310" s="248"/>
      <c r="R310" s="248"/>
      <c r="S310" s="248"/>
      <c r="T310" s="249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T310" s="250" t="s">
        <v>127</v>
      </c>
      <c r="AU310" s="250" t="s">
        <v>125</v>
      </c>
      <c r="AV310" s="13" t="s">
        <v>125</v>
      </c>
      <c r="AW310" s="13" t="s">
        <v>4</v>
      </c>
      <c r="AX310" s="13" t="s">
        <v>83</v>
      </c>
      <c r="AY310" s="250" t="s">
        <v>118</v>
      </c>
    </row>
    <row r="311" s="2" customFormat="1" ht="33" customHeight="1">
      <c r="A311" s="38"/>
      <c r="B311" s="39"/>
      <c r="C311" s="225" t="s">
        <v>495</v>
      </c>
      <c r="D311" s="225" t="s">
        <v>120</v>
      </c>
      <c r="E311" s="226" t="s">
        <v>496</v>
      </c>
      <c r="F311" s="227" t="s">
        <v>497</v>
      </c>
      <c r="G311" s="228" t="s">
        <v>190</v>
      </c>
      <c r="H311" s="229">
        <v>68</v>
      </c>
      <c r="I311" s="230"/>
      <c r="J311" s="231">
        <f>ROUND(I311*H311,2)</f>
        <v>0</v>
      </c>
      <c r="K311" s="232"/>
      <c r="L311" s="44"/>
      <c r="M311" s="233" t="s">
        <v>1</v>
      </c>
      <c r="N311" s="234" t="s">
        <v>41</v>
      </c>
      <c r="O311" s="97"/>
      <c r="P311" s="235">
        <f>O311*H311</f>
        <v>0</v>
      </c>
      <c r="Q311" s="235">
        <v>0.12662000000000001</v>
      </c>
      <c r="R311" s="235">
        <f>Q311*H311</f>
        <v>8.6101600000000005</v>
      </c>
      <c r="S311" s="235">
        <v>0</v>
      </c>
      <c r="T311" s="236">
        <f>S311*H311</f>
        <v>0</v>
      </c>
      <c r="U311" s="38"/>
      <c r="V311" s="38"/>
      <c r="W311" s="38"/>
      <c r="X311" s="38"/>
      <c r="Y311" s="38"/>
      <c r="Z311" s="38"/>
      <c r="AA311" s="38"/>
      <c r="AB311" s="38"/>
      <c r="AC311" s="38"/>
      <c r="AD311" s="38"/>
      <c r="AE311" s="38"/>
      <c r="AR311" s="237" t="s">
        <v>124</v>
      </c>
      <c r="AT311" s="237" t="s">
        <v>120</v>
      </c>
      <c r="AU311" s="237" t="s">
        <v>125</v>
      </c>
      <c r="AY311" s="17" t="s">
        <v>118</v>
      </c>
      <c r="BE311" s="238">
        <f>IF(N311="základná",J311,0)</f>
        <v>0</v>
      </c>
      <c r="BF311" s="238">
        <f>IF(N311="znížená",J311,0)</f>
        <v>0</v>
      </c>
      <c r="BG311" s="238">
        <f>IF(N311="zákl. prenesená",J311,0)</f>
        <v>0</v>
      </c>
      <c r="BH311" s="238">
        <f>IF(N311="zníž. prenesená",J311,0)</f>
        <v>0</v>
      </c>
      <c r="BI311" s="238">
        <f>IF(N311="nulová",J311,0)</f>
        <v>0</v>
      </c>
      <c r="BJ311" s="17" t="s">
        <v>125</v>
      </c>
      <c r="BK311" s="238">
        <f>ROUND(I311*H311,2)</f>
        <v>0</v>
      </c>
      <c r="BL311" s="17" t="s">
        <v>124</v>
      </c>
      <c r="BM311" s="237" t="s">
        <v>498</v>
      </c>
    </row>
    <row r="312" s="2" customFormat="1" ht="24.15" customHeight="1">
      <c r="A312" s="38"/>
      <c r="B312" s="39"/>
      <c r="C312" s="262" t="s">
        <v>499</v>
      </c>
      <c r="D312" s="262" t="s">
        <v>164</v>
      </c>
      <c r="E312" s="263" t="s">
        <v>500</v>
      </c>
      <c r="F312" s="264" t="s">
        <v>501</v>
      </c>
      <c r="G312" s="265" t="s">
        <v>231</v>
      </c>
      <c r="H312" s="266">
        <v>68.680000000000007</v>
      </c>
      <c r="I312" s="267"/>
      <c r="J312" s="268">
        <f>ROUND(I312*H312,2)</f>
        <v>0</v>
      </c>
      <c r="K312" s="269"/>
      <c r="L312" s="270"/>
      <c r="M312" s="271" t="s">
        <v>1</v>
      </c>
      <c r="N312" s="272" t="s">
        <v>41</v>
      </c>
      <c r="O312" s="97"/>
      <c r="P312" s="235">
        <f>O312*H312</f>
        <v>0</v>
      </c>
      <c r="Q312" s="235">
        <v>0.048000000000000001</v>
      </c>
      <c r="R312" s="235">
        <f>Q312*H312</f>
        <v>3.2966400000000005</v>
      </c>
      <c r="S312" s="235">
        <v>0</v>
      </c>
      <c r="T312" s="236">
        <f>S312*H312</f>
        <v>0</v>
      </c>
      <c r="U312" s="38"/>
      <c r="V312" s="38"/>
      <c r="W312" s="38"/>
      <c r="X312" s="38"/>
      <c r="Y312" s="38"/>
      <c r="Z312" s="38"/>
      <c r="AA312" s="38"/>
      <c r="AB312" s="38"/>
      <c r="AC312" s="38"/>
      <c r="AD312" s="38"/>
      <c r="AE312" s="38"/>
      <c r="AR312" s="237" t="s">
        <v>163</v>
      </c>
      <c r="AT312" s="237" t="s">
        <v>164</v>
      </c>
      <c r="AU312" s="237" t="s">
        <v>125</v>
      </c>
      <c r="AY312" s="17" t="s">
        <v>118</v>
      </c>
      <c r="BE312" s="238">
        <f>IF(N312="základná",J312,0)</f>
        <v>0</v>
      </c>
      <c r="BF312" s="238">
        <f>IF(N312="znížená",J312,0)</f>
        <v>0</v>
      </c>
      <c r="BG312" s="238">
        <f>IF(N312="zákl. prenesená",J312,0)</f>
        <v>0</v>
      </c>
      <c r="BH312" s="238">
        <f>IF(N312="zníž. prenesená",J312,0)</f>
        <v>0</v>
      </c>
      <c r="BI312" s="238">
        <f>IF(N312="nulová",J312,0)</f>
        <v>0</v>
      </c>
      <c r="BJ312" s="17" t="s">
        <v>125</v>
      </c>
      <c r="BK312" s="238">
        <f>ROUND(I312*H312,2)</f>
        <v>0</v>
      </c>
      <c r="BL312" s="17" t="s">
        <v>124</v>
      </c>
      <c r="BM312" s="237" t="s">
        <v>502</v>
      </c>
    </row>
    <row r="313" s="13" customFormat="1">
      <c r="A313" s="13"/>
      <c r="B313" s="239"/>
      <c r="C313" s="240"/>
      <c r="D313" s="241" t="s">
        <v>127</v>
      </c>
      <c r="E313" s="240"/>
      <c r="F313" s="243" t="s">
        <v>503</v>
      </c>
      <c r="G313" s="240"/>
      <c r="H313" s="244">
        <v>68.680000000000007</v>
      </c>
      <c r="I313" s="245"/>
      <c r="J313" s="240"/>
      <c r="K313" s="240"/>
      <c r="L313" s="246"/>
      <c r="M313" s="247"/>
      <c r="N313" s="248"/>
      <c r="O313" s="248"/>
      <c r="P313" s="248"/>
      <c r="Q313" s="248"/>
      <c r="R313" s="248"/>
      <c r="S313" s="248"/>
      <c r="T313" s="249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T313" s="250" t="s">
        <v>127</v>
      </c>
      <c r="AU313" s="250" t="s">
        <v>125</v>
      </c>
      <c r="AV313" s="13" t="s">
        <v>125</v>
      </c>
      <c r="AW313" s="13" t="s">
        <v>4</v>
      </c>
      <c r="AX313" s="13" t="s">
        <v>83</v>
      </c>
      <c r="AY313" s="250" t="s">
        <v>118</v>
      </c>
    </row>
    <row r="314" s="12" customFormat="1" ht="25.92" customHeight="1">
      <c r="A314" s="12"/>
      <c r="B314" s="209"/>
      <c r="C314" s="210"/>
      <c r="D314" s="211" t="s">
        <v>74</v>
      </c>
      <c r="E314" s="212" t="s">
        <v>504</v>
      </c>
      <c r="F314" s="212" t="s">
        <v>505</v>
      </c>
      <c r="G314" s="210"/>
      <c r="H314" s="210"/>
      <c r="I314" s="213"/>
      <c r="J314" s="214">
        <f>BK314</f>
        <v>0</v>
      </c>
      <c r="K314" s="210"/>
      <c r="L314" s="215"/>
      <c r="M314" s="216"/>
      <c r="N314" s="217"/>
      <c r="O314" s="217"/>
      <c r="P314" s="218">
        <f>SUM(P315:P317)</f>
        <v>0</v>
      </c>
      <c r="Q314" s="217"/>
      <c r="R314" s="218">
        <f>SUM(R315:R317)</f>
        <v>0</v>
      </c>
      <c r="S314" s="217"/>
      <c r="T314" s="219">
        <f>SUM(T315:T317)</f>
        <v>0</v>
      </c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R314" s="220" t="s">
        <v>146</v>
      </c>
      <c r="AT314" s="221" t="s">
        <v>74</v>
      </c>
      <c r="AU314" s="221" t="s">
        <v>75</v>
      </c>
      <c r="AY314" s="220" t="s">
        <v>118</v>
      </c>
      <c r="BK314" s="222">
        <f>SUM(BK315:BK317)</f>
        <v>0</v>
      </c>
    </row>
    <row r="315" s="2" customFormat="1" ht="21.75" customHeight="1">
      <c r="A315" s="38"/>
      <c r="B315" s="39"/>
      <c r="C315" s="225" t="s">
        <v>506</v>
      </c>
      <c r="D315" s="225" t="s">
        <v>120</v>
      </c>
      <c r="E315" s="226" t="s">
        <v>507</v>
      </c>
      <c r="F315" s="227" t="s">
        <v>508</v>
      </c>
      <c r="G315" s="228" t="s">
        <v>401</v>
      </c>
      <c r="H315" s="229">
        <v>1</v>
      </c>
      <c r="I315" s="230"/>
      <c r="J315" s="231">
        <f>ROUND(I315*H315,2)</f>
        <v>0</v>
      </c>
      <c r="K315" s="232"/>
      <c r="L315" s="44"/>
      <c r="M315" s="233" t="s">
        <v>1</v>
      </c>
      <c r="N315" s="234" t="s">
        <v>41</v>
      </c>
      <c r="O315" s="97"/>
      <c r="P315" s="235">
        <f>O315*H315</f>
        <v>0</v>
      </c>
      <c r="Q315" s="235">
        <v>0</v>
      </c>
      <c r="R315" s="235">
        <f>Q315*H315</f>
        <v>0</v>
      </c>
      <c r="S315" s="235">
        <v>0</v>
      </c>
      <c r="T315" s="236">
        <f>S315*H315</f>
        <v>0</v>
      </c>
      <c r="U315" s="38"/>
      <c r="V315" s="38"/>
      <c r="W315" s="38"/>
      <c r="X315" s="38"/>
      <c r="Y315" s="38"/>
      <c r="Z315" s="38"/>
      <c r="AA315" s="38"/>
      <c r="AB315" s="38"/>
      <c r="AC315" s="38"/>
      <c r="AD315" s="38"/>
      <c r="AE315" s="38"/>
      <c r="AR315" s="237" t="s">
        <v>509</v>
      </c>
      <c r="AT315" s="237" t="s">
        <v>120</v>
      </c>
      <c r="AU315" s="237" t="s">
        <v>83</v>
      </c>
      <c r="AY315" s="17" t="s">
        <v>118</v>
      </c>
      <c r="BE315" s="238">
        <f>IF(N315="základná",J315,0)</f>
        <v>0</v>
      </c>
      <c r="BF315" s="238">
        <f>IF(N315="znížená",J315,0)</f>
        <v>0</v>
      </c>
      <c r="BG315" s="238">
        <f>IF(N315="zákl. prenesená",J315,0)</f>
        <v>0</v>
      </c>
      <c r="BH315" s="238">
        <f>IF(N315="zníž. prenesená",J315,0)</f>
        <v>0</v>
      </c>
      <c r="BI315" s="238">
        <f>IF(N315="nulová",J315,0)</f>
        <v>0</v>
      </c>
      <c r="BJ315" s="17" t="s">
        <v>125</v>
      </c>
      <c r="BK315" s="238">
        <f>ROUND(I315*H315,2)</f>
        <v>0</v>
      </c>
      <c r="BL315" s="17" t="s">
        <v>509</v>
      </c>
      <c r="BM315" s="237" t="s">
        <v>510</v>
      </c>
    </row>
    <row r="316" s="2" customFormat="1" ht="44.25" customHeight="1">
      <c r="A316" s="38"/>
      <c r="B316" s="39"/>
      <c r="C316" s="225" t="s">
        <v>511</v>
      </c>
      <c r="D316" s="225" t="s">
        <v>120</v>
      </c>
      <c r="E316" s="226" t="s">
        <v>512</v>
      </c>
      <c r="F316" s="227" t="s">
        <v>513</v>
      </c>
      <c r="G316" s="228" t="s">
        <v>401</v>
      </c>
      <c r="H316" s="229">
        <v>1</v>
      </c>
      <c r="I316" s="230"/>
      <c r="J316" s="231">
        <f>ROUND(I316*H316,2)</f>
        <v>0</v>
      </c>
      <c r="K316" s="232"/>
      <c r="L316" s="44"/>
      <c r="M316" s="233" t="s">
        <v>1</v>
      </c>
      <c r="N316" s="234" t="s">
        <v>41</v>
      </c>
      <c r="O316" s="97"/>
      <c r="P316" s="235">
        <f>O316*H316</f>
        <v>0</v>
      </c>
      <c r="Q316" s="235">
        <v>0</v>
      </c>
      <c r="R316" s="235">
        <f>Q316*H316</f>
        <v>0</v>
      </c>
      <c r="S316" s="235">
        <v>0</v>
      </c>
      <c r="T316" s="236">
        <f>S316*H316</f>
        <v>0</v>
      </c>
      <c r="U316" s="38"/>
      <c r="V316" s="38"/>
      <c r="W316" s="38"/>
      <c r="X316" s="38"/>
      <c r="Y316" s="38"/>
      <c r="Z316" s="38"/>
      <c r="AA316" s="38"/>
      <c r="AB316" s="38"/>
      <c r="AC316" s="38"/>
      <c r="AD316" s="38"/>
      <c r="AE316" s="38"/>
      <c r="AR316" s="237" t="s">
        <v>509</v>
      </c>
      <c r="AT316" s="237" t="s">
        <v>120</v>
      </c>
      <c r="AU316" s="237" t="s">
        <v>83</v>
      </c>
      <c r="AY316" s="17" t="s">
        <v>118</v>
      </c>
      <c r="BE316" s="238">
        <f>IF(N316="základná",J316,0)</f>
        <v>0</v>
      </c>
      <c r="BF316" s="238">
        <f>IF(N316="znížená",J316,0)</f>
        <v>0</v>
      </c>
      <c r="BG316" s="238">
        <f>IF(N316="zákl. prenesená",J316,0)</f>
        <v>0</v>
      </c>
      <c r="BH316" s="238">
        <f>IF(N316="zníž. prenesená",J316,0)</f>
        <v>0</v>
      </c>
      <c r="BI316" s="238">
        <f>IF(N316="nulová",J316,0)</f>
        <v>0</v>
      </c>
      <c r="BJ316" s="17" t="s">
        <v>125</v>
      </c>
      <c r="BK316" s="238">
        <f>ROUND(I316*H316,2)</f>
        <v>0</v>
      </c>
      <c r="BL316" s="17" t="s">
        <v>509</v>
      </c>
      <c r="BM316" s="237" t="s">
        <v>514</v>
      </c>
    </row>
    <row r="317" s="2" customFormat="1" ht="24.15" customHeight="1">
      <c r="A317" s="38"/>
      <c r="B317" s="39"/>
      <c r="C317" s="225" t="s">
        <v>515</v>
      </c>
      <c r="D317" s="225" t="s">
        <v>120</v>
      </c>
      <c r="E317" s="226" t="s">
        <v>516</v>
      </c>
      <c r="F317" s="227" t="s">
        <v>517</v>
      </c>
      <c r="G317" s="228" t="s">
        <v>401</v>
      </c>
      <c r="H317" s="229">
        <v>1</v>
      </c>
      <c r="I317" s="230"/>
      <c r="J317" s="231">
        <f>ROUND(I317*H317,2)</f>
        <v>0</v>
      </c>
      <c r="K317" s="232"/>
      <c r="L317" s="44"/>
      <c r="M317" s="283" t="s">
        <v>1</v>
      </c>
      <c r="N317" s="284" t="s">
        <v>41</v>
      </c>
      <c r="O317" s="285"/>
      <c r="P317" s="286">
        <f>O317*H317</f>
        <v>0</v>
      </c>
      <c r="Q317" s="286">
        <v>0</v>
      </c>
      <c r="R317" s="286">
        <f>Q317*H317</f>
        <v>0</v>
      </c>
      <c r="S317" s="286">
        <v>0</v>
      </c>
      <c r="T317" s="287">
        <f>S317*H317</f>
        <v>0</v>
      </c>
      <c r="U317" s="38"/>
      <c r="V317" s="38"/>
      <c r="W317" s="38"/>
      <c r="X317" s="38"/>
      <c r="Y317" s="38"/>
      <c r="Z317" s="38"/>
      <c r="AA317" s="38"/>
      <c r="AB317" s="38"/>
      <c r="AC317" s="38"/>
      <c r="AD317" s="38"/>
      <c r="AE317" s="38"/>
      <c r="AR317" s="237" t="s">
        <v>509</v>
      </c>
      <c r="AT317" s="237" t="s">
        <v>120</v>
      </c>
      <c r="AU317" s="237" t="s">
        <v>83</v>
      </c>
      <c r="AY317" s="17" t="s">
        <v>118</v>
      </c>
      <c r="BE317" s="238">
        <f>IF(N317="základná",J317,0)</f>
        <v>0</v>
      </c>
      <c r="BF317" s="238">
        <f>IF(N317="znížená",J317,0)</f>
        <v>0</v>
      </c>
      <c r="BG317" s="238">
        <f>IF(N317="zákl. prenesená",J317,0)</f>
        <v>0</v>
      </c>
      <c r="BH317" s="238">
        <f>IF(N317="zníž. prenesená",J317,0)</f>
        <v>0</v>
      </c>
      <c r="BI317" s="238">
        <f>IF(N317="nulová",J317,0)</f>
        <v>0</v>
      </c>
      <c r="BJ317" s="17" t="s">
        <v>125</v>
      </c>
      <c r="BK317" s="238">
        <f>ROUND(I317*H317,2)</f>
        <v>0</v>
      </c>
      <c r="BL317" s="17" t="s">
        <v>509</v>
      </c>
      <c r="BM317" s="237" t="s">
        <v>518</v>
      </c>
    </row>
    <row r="318" s="2" customFormat="1" ht="6.96" customHeight="1">
      <c r="A318" s="38"/>
      <c r="B318" s="72"/>
      <c r="C318" s="73"/>
      <c r="D318" s="73"/>
      <c r="E318" s="73"/>
      <c r="F318" s="73"/>
      <c r="G318" s="73"/>
      <c r="H318" s="73"/>
      <c r="I318" s="73"/>
      <c r="J318" s="73"/>
      <c r="K318" s="73"/>
      <c r="L318" s="44"/>
      <c r="M318" s="38"/>
      <c r="O318" s="38"/>
      <c r="P318" s="38"/>
      <c r="Q318" s="38"/>
      <c r="R318" s="38"/>
      <c r="S318" s="38"/>
      <c r="T318" s="38"/>
      <c r="U318" s="38"/>
      <c r="V318" s="38"/>
      <c r="W318" s="38"/>
      <c r="X318" s="38"/>
      <c r="Y318" s="38"/>
      <c r="Z318" s="38"/>
      <c r="AA318" s="38"/>
      <c r="AB318" s="38"/>
      <c r="AC318" s="38"/>
      <c r="AD318" s="38"/>
      <c r="AE318" s="38"/>
    </row>
  </sheetData>
  <sheetProtection sheet="1" autoFilter="0" formatColumns="0" formatRows="0" objects="1" scenarios="1" spinCount="100000" saltValue="RGYQZHxgGy2YmN3BeCztp2JW1AnnOEyPHCfCfCxocs7eEnWm7WIf5UCLzcmQQywykd9vctp7Z1SKHr1iSBm+7Q==" hashValue="B5L+1IEiGel9IRj/35xjMXKjBzWjZFCMMAM41HM/ZP9kXq86KQ7eNb8VVrrwlnshU8TSgQYo91WlF4EOxD6WNg==" algorithmName="SHA-512" password="CC35"/>
  <autoFilter ref="C126:K317"/>
  <mergeCells count="9">
    <mergeCell ref="E7:H7"/>
    <mergeCell ref="E9:H9"/>
    <mergeCell ref="E18:H18"/>
    <mergeCell ref="E27:H27"/>
    <mergeCell ref="E85:H85"/>
    <mergeCell ref="E87:H87"/>
    <mergeCell ref="E117:H117"/>
    <mergeCell ref="E119:H119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2025-05-23T09:32:29Z</dcterms:created>
  <dcterms:modified xsi:type="dcterms:W3CDTF">2025-05-23T09:32:31Z</dcterms:modified>
</cp:coreProperties>
</file>