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02_Zakazky_Moje\202_Cesty Kosice_2025\"/>
    </mc:Choice>
  </mc:AlternateContent>
  <bookViews>
    <workbookView xWindow="0" yWindow="0" windowWidth="0" windowHeight="0"/>
  </bookViews>
  <sheets>
    <sheet name="Rekapitulácia stavby" sheetId="1" r:id="rId1"/>
    <sheet name="107-00 - Rekonštrukcia mi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'107-00 - Rekonštrukcia mi...'!$C$126:$K$296</definedName>
    <definedName name="_xlnm.Print_Area" localSheetId="1">'107-00 - Rekonštrukcia mi...'!$C$4:$J$76,'107-00 - Rekonštrukcia mi...'!$C$82:$J$108,'107-00 - Rekonštrukcia mi...'!$C$114:$J$296</definedName>
    <definedName name="_xlnm.Print_Titles" localSheetId="1">'107-00 - Rekonštrukcia mi...'!$126:$126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1"/>
  <c r="BH291"/>
  <c r="BG291"/>
  <c r="BE291"/>
  <c r="T291"/>
  <c r="R291"/>
  <c r="P291"/>
  <c r="BI290"/>
  <c r="BH290"/>
  <c r="BG290"/>
  <c r="BE290"/>
  <c r="T290"/>
  <c r="R290"/>
  <c r="P290"/>
  <c r="BI288"/>
  <c r="BH288"/>
  <c r="BG288"/>
  <c r="BE288"/>
  <c r="T288"/>
  <c r="R288"/>
  <c r="P288"/>
  <c r="BI286"/>
  <c r="BH286"/>
  <c r="BG286"/>
  <c r="BE286"/>
  <c r="T286"/>
  <c r="R286"/>
  <c r="P286"/>
  <c r="BI284"/>
  <c r="BH284"/>
  <c r="BG284"/>
  <c r="BE284"/>
  <c r="T284"/>
  <c r="R284"/>
  <c r="P284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7"/>
  <c r="BH277"/>
  <c r="BG277"/>
  <c r="BE277"/>
  <c r="T277"/>
  <c r="R277"/>
  <c r="P277"/>
  <c r="BI271"/>
  <c r="BH271"/>
  <c r="BG271"/>
  <c r="BE271"/>
  <c r="T271"/>
  <c r="R271"/>
  <c r="P271"/>
  <c r="BI266"/>
  <c r="BH266"/>
  <c r="BG266"/>
  <c r="BE266"/>
  <c r="T266"/>
  <c r="R266"/>
  <c r="P266"/>
  <c r="BI264"/>
  <c r="BH264"/>
  <c r="BG264"/>
  <c r="BE264"/>
  <c r="T264"/>
  <c r="R264"/>
  <c r="P264"/>
  <c r="BI261"/>
  <c r="BH261"/>
  <c r="BG261"/>
  <c r="BE261"/>
  <c r="T261"/>
  <c r="R261"/>
  <c r="P261"/>
  <c r="BI257"/>
  <c r="BH257"/>
  <c r="BG257"/>
  <c r="BE257"/>
  <c r="T257"/>
  <c r="R257"/>
  <c r="P257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48"/>
  <c r="BH248"/>
  <c r="BG248"/>
  <c r="BE248"/>
  <c r="T248"/>
  <c r="R248"/>
  <c r="P248"/>
  <c r="BI245"/>
  <c r="BH245"/>
  <c r="BG245"/>
  <c r="BE245"/>
  <c r="T245"/>
  <c r="R245"/>
  <c r="P245"/>
  <c r="BI242"/>
  <c r="BH242"/>
  <c r="BG242"/>
  <c r="BE242"/>
  <c r="T242"/>
  <c r="R242"/>
  <c r="P242"/>
  <c r="BI238"/>
  <c r="BH238"/>
  <c r="BG238"/>
  <c r="BE238"/>
  <c r="T238"/>
  <c r="R238"/>
  <c r="P238"/>
  <c r="BI235"/>
  <c r="BH235"/>
  <c r="BG235"/>
  <c r="BE235"/>
  <c r="T235"/>
  <c r="R235"/>
  <c r="P235"/>
  <c r="BI232"/>
  <c r="BH232"/>
  <c r="BG232"/>
  <c r="BE232"/>
  <c r="T232"/>
  <c r="R232"/>
  <c r="P232"/>
  <c r="BI230"/>
  <c r="BH230"/>
  <c r="BG230"/>
  <c r="BE230"/>
  <c r="T230"/>
  <c r="R230"/>
  <c r="P230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1"/>
  <c r="BH221"/>
  <c r="BG221"/>
  <c r="BE221"/>
  <c r="T221"/>
  <c r="R221"/>
  <c r="P221"/>
  <c r="BI219"/>
  <c r="BH219"/>
  <c r="BG219"/>
  <c r="BE219"/>
  <c r="T219"/>
  <c r="R219"/>
  <c r="P219"/>
  <c r="BI217"/>
  <c r="BH217"/>
  <c r="BG217"/>
  <c r="BE217"/>
  <c r="T217"/>
  <c r="R217"/>
  <c r="P217"/>
  <c r="BI215"/>
  <c r="BH215"/>
  <c r="BG215"/>
  <c r="BE215"/>
  <c r="T215"/>
  <c r="R215"/>
  <c r="P215"/>
  <c r="BI213"/>
  <c r="BH213"/>
  <c r="BG213"/>
  <c r="BE213"/>
  <c r="T213"/>
  <c r="R213"/>
  <c r="P213"/>
  <c r="BI211"/>
  <c r="BH211"/>
  <c r="BG211"/>
  <c r="BE211"/>
  <c r="T211"/>
  <c r="R211"/>
  <c r="P211"/>
  <c r="BI209"/>
  <c r="BH209"/>
  <c r="BG209"/>
  <c r="BE209"/>
  <c r="T209"/>
  <c r="R209"/>
  <c r="P209"/>
  <c r="BI205"/>
  <c r="BH205"/>
  <c r="BG205"/>
  <c r="BE205"/>
  <c r="T205"/>
  <c r="R205"/>
  <c r="P205"/>
  <c r="BI203"/>
  <c r="BH203"/>
  <c r="BG203"/>
  <c r="BE203"/>
  <c r="T203"/>
  <c r="R203"/>
  <c r="P203"/>
  <c r="BI201"/>
  <c r="BH201"/>
  <c r="BG201"/>
  <c r="BE201"/>
  <c r="T201"/>
  <c r="R201"/>
  <c r="P201"/>
  <c r="BI193"/>
  <c r="BH193"/>
  <c r="BG193"/>
  <c r="BE193"/>
  <c r="T193"/>
  <c r="R193"/>
  <c r="P193"/>
  <c r="BI188"/>
  <c r="BH188"/>
  <c r="BG188"/>
  <c r="BE188"/>
  <c r="T188"/>
  <c r="R188"/>
  <c r="P188"/>
  <c r="BI186"/>
  <c r="BH186"/>
  <c r="BG186"/>
  <c r="BE186"/>
  <c r="T186"/>
  <c r="R186"/>
  <c r="P186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5"/>
  <c r="BH135"/>
  <c r="BG135"/>
  <c r="BE135"/>
  <c r="T135"/>
  <c r="R135"/>
  <c r="P135"/>
  <c r="BI130"/>
  <c r="BH130"/>
  <c r="BG130"/>
  <c r="BE130"/>
  <c r="T130"/>
  <c r="R130"/>
  <c r="P130"/>
  <c r="J123"/>
  <c r="F123"/>
  <c r="F121"/>
  <c r="E119"/>
  <c r="J91"/>
  <c r="F91"/>
  <c r="F89"/>
  <c r="E87"/>
  <c r="J24"/>
  <c r="E24"/>
  <c r="J92"/>
  <c r="J23"/>
  <c r="J18"/>
  <c r="E18"/>
  <c r="F92"/>
  <c r="J17"/>
  <c r="J12"/>
  <c r="J121"/>
  <c r="E7"/>
  <c r="E117"/>
  <c i="1" r="L90"/>
  <c r="AM90"/>
  <c r="AM89"/>
  <c r="L89"/>
  <c r="AM87"/>
  <c r="L87"/>
  <c r="L85"/>
  <c r="L84"/>
  <c i="2" r="J280"/>
  <c r="BK161"/>
  <c r="BK261"/>
  <c r="BK252"/>
  <c r="J261"/>
  <c r="J174"/>
  <c r="J143"/>
  <c r="BK253"/>
  <c r="BK150"/>
  <c r="BK266"/>
  <c r="J145"/>
  <c r="BK188"/>
  <c r="J201"/>
  <c r="BK235"/>
  <c r="BK245"/>
  <c r="J219"/>
  <c r="BK163"/>
  <c r="J257"/>
  <c r="BK130"/>
  <c r="J186"/>
  <c r="J296"/>
  <c r="J255"/>
  <c r="J163"/>
  <c r="BK257"/>
  <c r="J242"/>
  <c r="J221"/>
  <c r="BK225"/>
  <c r="J271"/>
  <c r="BK157"/>
  <c r="BK255"/>
  <c r="BK203"/>
  <c r="BK143"/>
  <c r="BK281"/>
  <c r="BK271"/>
  <c r="J294"/>
  <c r="J215"/>
  <c r="J235"/>
  <c r="BK211"/>
  <c r="J188"/>
  <c r="BK248"/>
  <c r="BK288"/>
  <c r="J209"/>
  <c r="BK141"/>
  <c r="BK221"/>
  <c r="BK254"/>
  <c r="J211"/>
  <c r="BK223"/>
  <c r="BK164"/>
  <c r="BK193"/>
  <c r="BK296"/>
  <c r="J217"/>
  <c r="BK205"/>
  <c r="BK176"/>
  <c r="BK213"/>
  <c r="J279"/>
  <c r="BK264"/>
  <c r="J203"/>
  <c r="BK147"/>
  <c r="J286"/>
  <c r="BK217"/>
  <c r="J290"/>
  <c r="J161"/>
  <c r="J130"/>
  <c r="BK291"/>
  <c r="J266"/>
  <c r="BK168"/>
  <c r="J168"/>
  <c r="J254"/>
  <c r="BK201"/>
  <c r="BK166"/>
  <c r="J150"/>
  <c r="J245"/>
  <c r="BK149"/>
  <c r="J238"/>
  <c r="J147"/>
  <c r="J135"/>
  <c r="BK230"/>
  <c r="J295"/>
  <c r="BK280"/>
  <c r="J281"/>
  <c r="J193"/>
  <c r="BK145"/>
  <c r="BK282"/>
  <c r="BK219"/>
  <c r="BK294"/>
  <c r="J205"/>
  <c r="BK215"/>
  <c r="BK286"/>
  <c r="BK277"/>
  <c r="BK172"/>
  <c r="BK284"/>
  <c r="BK159"/>
  <c r="J151"/>
  <c r="BK242"/>
  <c i="1" r="AS94"/>
  <c i="2" r="BK174"/>
  <c r="J277"/>
  <c r="J166"/>
  <c r="J157"/>
  <c r="J149"/>
  <c r="J252"/>
  <c r="BK151"/>
  <c r="J248"/>
  <c r="J230"/>
  <c r="BK186"/>
  <c r="J223"/>
  <c r="J264"/>
  <c r="BK290"/>
  <c r="BK295"/>
  <c r="J253"/>
  <c r="J176"/>
  <c r="J172"/>
  <c r="J284"/>
  <c r="J227"/>
  <c r="J282"/>
  <c r="BK232"/>
  <c r="J141"/>
  <c r="BK209"/>
  <c r="J288"/>
  <c r="J164"/>
  <c r="BK238"/>
  <c r="J159"/>
  <c r="J225"/>
  <c r="J213"/>
  <c r="J291"/>
  <c r="J232"/>
  <c r="BK279"/>
  <c r="BK227"/>
  <c r="BK135"/>
  <c l="1" r="T129"/>
  <c r="BK200"/>
  <c r="J200"/>
  <c r="J100"/>
  <c r="R156"/>
  <c r="BK237"/>
  <c r="J237"/>
  <c r="J103"/>
  <c r="T156"/>
  <c r="R200"/>
  <c r="BK229"/>
  <c r="J229"/>
  <c r="J102"/>
  <c r="R263"/>
  <c r="P208"/>
  <c r="P237"/>
  <c r="T263"/>
  <c r="T283"/>
  <c r="BK129"/>
  <c r="J129"/>
  <c r="J98"/>
  <c r="BK208"/>
  <c r="J208"/>
  <c r="J101"/>
  <c r="R229"/>
  <c r="BK263"/>
  <c r="J263"/>
  <c r="J105"/>
  <c r="BK293"/>
  <c r="J293"/>
  <c r="J107"/>
  <c r="P129"/>
  <c r="R208"/>
  <c r="T237"/>
  <c r="R251"/>
  <c r="P283"/>
  <c r="P293"/>
  <c r="BK156"/>
  <c r="J156"/>
  <c r="J99"/>
  <c r="P200"/>
  <c r="R237"/>
  <c r="T251"/>
  <c r="R283"/>
  <c r="P156"/>
  <c r="T200"/>
  <c r="P229"/>
  <c r="P263"/>
  <c r="R293"/>
  <c r="R129"/>
  <c r="R128"/>
  <c r="R127"/>
  <c r="T208"/>
  <c r="T229"/>
  <c r="BK251"/>
  <c r="J251"/>
  <c r="J104"/>
  <c r="P251"/>
  <c r="BK283"/>
  <c r="J283"/>
  <c r="J106"/>
  <c r="T293"/>
  <c r="J124"/>
  <c r="BF143"/>
  <c r="F124"/>
  <c r="BF150"/>
  <c r="BF161"/>
  <c r="BF166"/>
  <c r="BF215"/>
  <c r="BF223"/>
  <c r="BF295"/>
  <c r="J89"/>
  <c r="BF159"/>
  <c r="BF163"/>
  <c r="BF188"/>
  <c r="BF193"/>
  <c r="BF225"/>
  <c r="BF253"/>
  <c r="BF271"/>
  <c r="BF280"/>
  <c r="BF291"/>
  <c r="BF294"/>
  <c r="BF296"/>
  <c r="BF141"/>
  <c r="BF145"/>
  <c r="BF203"/>
  <c r="BF211"/>
  <c r="BF254"/>
  <c r="BF255"/>
  <c r="BF279"/>
  <c r="E85"/>
  <c r="BF130"/>
  <c r="BF172"/>
  <c r="BF205"/>
  <c r="BF209"/>
  <c r="BF221"/>
  <c r="BF149"/>
  <c r="BF213"/>
  <c r="BF238"/>
  <c r="BF242"/>
  <c r="BF248"/>
  <c r="BF288"/>
  <c r="BF290"/>
  <c r="BF135"/>
  <c r="BF164"/>
  <c r="BF219"/>
  <c r="BF252"/>
  <c r="BF257"/>
  <c r="BF266"/>
  <c r="BF157"/>
  <c r="BF176"/>
  <c r="BF201"/>
  <c r="BF217"/>
  <c r="BF227"/>
  <c r="BF230"/>
  <c r="BF232"/>
  <c r="BF245"/>
  <c r="BF281"/>
  <c r="BF286"/>
  <c r="BF147"/>
  <c r="BF151"/>
  <c r="BF168"/>
  <c r="BF174"/>
  <c r="BF186"/>
  <c r="BF235"/>
  <c r="BF261"/>
  <c r="BF264"/>
  <c r="BF277"/>
  <c r="BF282"/>
  <c r="BF284"/>
  <c r="J33"/>
  <c i="1" r="AV95"/>
  <c i="2" r="F36"/>
  <c i="1" r="BC95"/>
  <c r="BC94"/>
  <c r="W32"/>
  <c i="2" r="F37"/>
  <c i="1" r="BD95"/>
  <c r="BD94"/>
  <c r="W33"/>
  <c i="2" r="F35"/>
  <c i="1" r="BB95"/>
  <c r="BB94"/>
  <c r="AX94"/>
  <c i="2" r="F33"/>
  <c i="1" r="AZ95"/>
  <c r="AZ94"/>
  <c r="W29"/>
  <c i="2" l="1" r="P128"/>
  <c r="P127"/>
  <c i="1" r="AU95"/>
  <c i="2" r="T128"/>
  <c r="T127"/>
  <c r="BK128"/>
  <c r="BK127"/>
  <c r="J127"/>
  <c i="1" r="AU94"/>
  <c i="2" r="J30"/>
  <c i="1" r="AG95"/>
  <c r="AG94"/>
  <c r="AK26"/>
  <c r="AY94"/>
  <c i="2" r="F34"/>
  <c i="1" r="BA95"/>
  <c r="BA94"/>
  <c r="W30"/>
  <c r="AV94"/>
  <c r="AK29"/>
  <c r="W31"/>
  <c i="2" r="J34"/>
  <c i="1" r="AW95"/>
  <c r="AT95"/>
  <c r="AN95"/>
  <c i="2" l="1" r="J96"/>
  <c r="J128"/>
  <c r="J97"/>
  <c r="J39"/>
  <c i="1"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<sst xmlns="http://schemas.openxmlformats.org/spreadsheetml/2006/main">
  <si>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</si>
  <si>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</si>
  <si>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</si>
  <si>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</si>
  <si>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</si>
  <si>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{4600cc20-ba84-44f2-aa7f-b1ae251d6881}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</si>
  <si>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</si>
  <si>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</si>
  <si>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</si>
  <si>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</si>
  <si>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</si>
  <si>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</si>
  <si>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</si>
  <si>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2025-005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</si>
  <si>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</si>
  <si>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</si>
  <si>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ciest v meste Košice 2025</t>
  </si>
  <si>
    <t>JKSO:</t>
  </si>
  <si>
    <t>KS:</t>
  </si>
  <si>
    <t>Miesto:</t>
  </si>
  <si>
    <t>Košice</t>
  </si>
  <si>
    <t>Dátum:</t>
  </si>
  <si>
    <t>26. 4. 2025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</si>
  <si>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</si>
  <si>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</si>
  <si>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</si>
  <si>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</si>
  <si>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</si>
  <si>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</si>
  <si>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</si>
  <si>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MP Construct s.r.o.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</si>
  <si>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</si>
  <si>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</si>
  <si>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</si>
  <si>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</si>
  <si>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</si>
  <si>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</si>
  <si>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</si>
  <si>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</si>
  <si>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</si>
  <si>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</si>
  <si>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</si>
  <si>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</si>
  <si>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</si>
  <si>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</si>
  <si>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</si>
  <si>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</si>
  <si>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</si>
  <si>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</si>
  <si>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</si>
  <si>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</si>
  <si>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</si>
  <si>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</si>
  <si>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</si>
  <si>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</si>
  <si>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</si>
  <si>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</si>
  <si>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</si>
  <si>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</si>
  <si>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</si>
  <si>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</si>
  <si>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</si>
  <si>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</si>
  <si>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</si>
  <si>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</si>
  <si>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</si>
  <si>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</si>
  <si>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</si>
  <si>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</si>
  <si>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</si>
  <si>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</si>
  <si>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</si>
  <si>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</si>
  <si>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</si>
  <si>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</si>
  <si>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</si>
  <si>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</si>
  <si>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</si>
  <si>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</si>
  <si>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</si>
  <si>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107-00</t>
  </si>
  <si>
    <t>Rekonštrukcia miestnej cesty - Americká Trieda (vnútorná)</t>
  </si>
  <si>
    <t>STA</t>
  </si>
  <si>
    <t>1</t>
  </si>
  <si>
    <t>{f5931e4f-e9a9-407b-8196-710b5832eed2}</t>
  </si>
  <si>
    <t>KRYCÍ LIST ROZPOČTU</t>
  </si>
  <si>
    <t>Objekt:</t>
  </si>
  <si>
    <t>107-00 - Rekonštrukcia miestnej cesty - Americká Trieda (vnútorná)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</si>
  <si>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</si>
  <si>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</si>
  <si>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</si>
  <si>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</si>
  <si>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</si>
  <si>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</si>
  <si>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</si>
  <si>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Demolačné práce</t>
  </si>
  <si>
    <t xml:space="preserve">    5.1 - Vozovka v mieste frézovania </t>
  </si>
  <si>
    <t xml:space="preserve">    5.2 - Nová vozovka</t>
  </si>
  <si>
    <t xml:space="preserve">    5.4 - Chodník asfaltový</t>
  </si>
  <si>
    <t xml:space="preserve">    5.5 - Chodník dláždený</t>
  </si>
  <si>
    <t xml:space="preserve">    5.7 - Komunikácie - vodorovné značenie</t>
  </si>
  <si>
    <t xml:space="preserve">    8 - Odvodnenie a Rúrové vedenie</t>
  </si>
  <si>
    <t xml:space="preserve">    9 - Ostatné konštrukcie a práce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</si>
  <si>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</si>
  <si>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</si>
  <si>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</si>
  <si>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</si>
  <si>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</si>
  <si>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</si>
  <si>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</si>
  <si>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</si>
  <si>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</si>
  <si>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</si>
  <si>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</si>
  <si>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</si>
  <si>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</si>
  <si>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</si>
  <si>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</si>
  <si>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</si>
  <si>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</si>
  <si>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</si>
  <si>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</si>
  <si>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</si>
  <si>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</si>
  <si>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</si>
  <si>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2</t>
  </si>
  <si>
    <t>-1165106623</t>
  </si>
  <si>
    <t>VV</t>
  </si>
  <si>
    <t xml:space="preserve">0.25*(1001+227) "výkop pre vybúranie obrubníkov 0,25m3/m´ + úprava terénu </t>
  </si>
  <si>
    <t xml:space="preserve">30 "výkop pre výmenu podložia hr. 0,55 m </t>
  </si>
  <si>
    <t>37 "výkop pre výmenu podložia chodníka hr. 0,15 m</t>
  </si>
  <si>
    <t>Súčet</t>
  </si>
  <si>
    <t>162301142.S</t>
  </si>
  <si>
    <t>Vodorovné premiestnenie výkopku po spevnenej ceste z horniny tr.1-4, nad 1000 do 10000 m3 na vzdialenosť do 1000 m</t>
  </si>
  <si>
    <t>789184196</t>
  </si>
  <si>
    <t xml:space="preserve">0.5*0.25*(1001+227) "50% výkopu pre vybúranie obrubníkov 0,25m3/m´ </t>
  </si>
  <si>
    <t>30*0,2 "vybúranie podkladu vozovky hr. 0,2m</t>
  </si>
  <si>
    <t>3</t>
  </si>
  <si>
    <t>162501163.S</t>
  </si>
  <si>
    <t>Vodorovné premiestnenie výkopku po nespevnenej ceste z horniny tr.1-4, nad 1000 do 10000 m3, príplatok k cene za každých ďalšich a začatých 1000 m</t>
  </si>
  <si>
    <t>-1019637774</t>
  </si>
  <si>
    <t>14*226,5"odvoz na skládku do 15 km</t>
  </si>
  <si>
    <t>171201203.S</t>
  </si>
  <si>
    <t>Uloženie sypaniny na skládky nad 1000 do 10000 m3</t>
  </si>
  <si>
    <t>1094290573</t>
  </si>
  <si>
    <t>226,5 "uloženie výkopu na skládku</t>
  </si>
  <si>
    <t>5</t>
  </si>
  <si>
    <t>171209111.S</t>
  </si>
  <si>
    <t>Poplatok za uloženie stavebného odpadu na recykláciu - zemina a kamenivo (17 05 04)</t>
  </si>
  <si>
    <t>t</t>
  </si>
  <si>
    <t>1688001936</t>
  </si>
  <si>
    <t>226,5*1,9 "uloženie výkopu na skládku</t>
  </si>
  <si>
    <t>6</t>
  </si>
  <si>
    <t>181101101.S</t>
  </si>
  <si>
    <t>Úprava pláne v zárezoch v hornine 1-4 bez zhutnenia</t>
  </si>
  <si>
    <t>m2</t>
  </si>
  <si>
    <t>1007961786</t>
  </si>
  <si>
    <t>1065 "úprava terénu rozhrnutím zeminy</t>
  </si>
  <si>
    <t>7</t>
  </si>
  <si>
    <t>460620006.S</t>
  </si>
  <si>
    <t>Osiatie povrchu trávnym semenom ručne, zasekanie hrablami,postrek,</t>
  </si>
  <si>
    <t>64</t>
  </si>
  <si>
    <t>-281036055</t>
  </si>
  <si>
    <t>8</t>
  </si>
  <si>
    <t>M</t>
  </si>
  <si>
    <t>005720001400.S</t>
  </si>
  <si>
    <t>Osivá tráv - semená parkovej zmesi</t>
  </si>
  <si>
    <t>kg</t>
  </si>
  <si>
    <t>1236894548</t>
  </si>
  <si>
    <t>9</t>
  </si>
  <si>
    <t>181101102.S</t>
  </si>
  <si>
    <t>Úprava pláne v zárezoch v hornine 1-4 so zhutnením</t>
  </si>
  <si>
    <t>-229497215</t>
  </si>
  <si>
    <t>" Hutnenie pláne</t>
  </si>
  <si>
    <t>30 "nová vozovka</t>
  </si>
  <si>
    <t>294 "dláždený chodník</t>
  </si>
  <si>
    <t>Demolačné práce</t>
  </si>
  <si>
    <t>10</t>
  </si>
  <si>
    <t>113209021.S1</t>
  </si>
  <si>
    <t>Vybúranie cestných obrubníkov vrátane lôžka</t>
  </si>
  <si>
    <t>m</t>
  </si>
  <si>
    <t>1524282104</t>
  </si>
  <si>
    <t>1001+227 "vybúranie betónového a kamenného obrubníka s lôžkom</t>
  </si>
  <si>
    <t>11</t>
  </si>
  <si>
    <t>113106021.S</t>
  </si>
  <si>
    <t xml:space="preserve">Rozoberanie dlažby, z betónových alebo kameninových dlaždíc, dosiek alebo tvaroviek ručne,  -0,13800t</t>
  </si>
  <si>
    <t>1820591031</t>
  </si>
  <si>
    <t>202 "rozobratie zámkovej dlažby chodníka</t>
  </si>
  <si>
    <t>12</t>
  </si>
  <si>
    <t>113152640.S</t>
  </si>
  <si>
    <t xml:space="preserve">Frézovanie asf. podkladu alebo krytu bez prek., plochy cez 1000 do 10000 m2, pruh š. cez 1 m do 2 m, hr. 100 mm  0,250 t</t>
  </si>
  <si>
    <t>-1502990927</t>
  </si>
  <si>
    <t>5093 "frézovanie hr. 100 mm</t>
  </si>
  <si>
    <t>13</t>
  </si>
  <si>
    <t>113307131.S</t>
  </si>
  <si>
    <t xml:space="preserve">Odstránenie podkladu v ploche do 200 m2 z betónu prostého, hr. vrstvy do 150 mm,  -0,22500t</t>
  </si>
  <si>
    <t>1701558434</t>
  </si>
  <si>
    <t>14</t>
  </si>
  <si>
    <t>113307132.S</t>
  </si>
  <si>
    <t xml:space="preserve">Odstránenie podkladu v ploche do 200 m2 z betónu prostého, hr. vrstvy 150 do 300 mm,  -0,50000t</t>
  </si>
  <si>
    <t>779932936</t>
  </si>
  <si>
    <t>30 "Vybúranie - betónu vozovky 0,20 m</t>
  </si>
  <si>
    <t>15</t>
  </si>
  <si>
    <t>113307222.S</t>
  </si>
  <si>
    <t xml:space="preserve">Odstránenie podkladu v ploche nad 200 m2 z kameniva hrubého drveného, hr.100 do 200 mm,  -0,23500t</t>
  </si>
  <si>
    <t>1288638833</t>
  </si>
  <si>
    <t>30 "odstránenie podkladu vozovky hr. 0,2 m</t>
  </si>
  <si>
    <t>16</t>
  </si>
  <si>
    <t>113307241.S</t>
  </si>
  <si>
    <t xml:space="preserve">Odstránenie podkladu v ploche nad 200 m2 asfaltového, hr. vrstvy do 50 mm,  -0,12500t</t>
  </si>
  <si>
    <t>1790081630</t>
  </si>
  <si>
    <t xml:space="preserve">1024 "vybúranie asfaltov chodnika hr.  40 mm</t>
  </si>
  <si>
    <t xml:space="preserve">30 "vybúranie asfaltov vozovky hr.  50 mm</t>
  </si>
  <si>
    <t>17</t>
  </si>
  <si>
    <t>919735111.S</t>
  </si>
  <si>
    <t>Rezanie existujúceho asfaltového krytu alebo podkladu hĺbky do 50 mm</t>
  </si>
  <si>
    <t>520742339</t>
  </si>
  <si>
    <t>730 "Rezanie vozovky š. 10 mm hĺ. 40 mm</t>
  </si>
  <si>
    <t>18</t>
  </si>
  <si>
    <t>919735112.S</t>
  </si>
  <si>
    <t>Rezanie existujúceho asfaltového krytu alebo podkladu hĺbky nad 50 do 100 mm</t>
  </si>
  <si>
    <t>-493679041</t>
  </si>
  <si>
    <t>227 " Rezanie vozovky š. 5 mm hĺ. 100 mm</t>
  </si>
  <si>
    <t>19</t>
  </si>
  <si>
    <t>979082113.S</t>
  </si>
  <si>
    <t>Vodorovná doprava sutiny, so zložením a hrubým urovnaním, na vzdialenosť do 1000 m</t>
  </si>
  <si>
    <t>2017319735</t>
  </si>
  <si>
    <t>1228*0,3*0,3*2,5 "vybúranie betónového a kamenného obrubníka s lôžkom</t>
  </si>
  <si>
    <t>202*0,06*2,5 "rozobratie zámkovej dlažby chodníka</t>
  </si>
  <si>
    <t>5093*0,1*2,5 "frézovanie hr. 100 mm</t>
  </si>
  <si>
    <t>30*0,2*2,5 "vybúranie betónu vozovky hr. 0,2 m</t>
  </si>
  <si>
    <t>37*0,15*2,5 "vybúranie betónu chodníka hr. 0,15 m</t>
  </si>
  <si>
    <t xml:space="preserve">30*0,05*2,5 "vybúranie asfaltov vozovky hr.  50 mm</t>
  </si>
  <si>
    <t xml:space="preserve">1024*0,04*2,5 "vybúranie asfaltov chodnika hr.  40 mm</t>
  </si>
  <si>
    <t>20*0,5*2,5 "uličný vpust 0,5m3</t>
  </si>
  <si>
    <t>20</t>
  </si>
  <si>
    <t>979082119.S</t>
  </si>
  <si>
    <t>Príplatok k cene za každých ďalších i začatých 1000 m nad 1000 m pre vodorovnú dopravu sutiny</t>
  </si>
  <si>
    <t>2099172060</t>
  </si>
  <si>
    <t>1739,875*14 " odvoz na skládku do 15 km</t>
  </si>
  <si>
    <t>21</t>
  </si>
  <si>
    <t>979089761.S</t>
  </si>
  <si>
    <t>Poplatok za uloženie stavebného odpadu na recykláciu - bitúmenové zmesi (17 03 02)</t>
  </si>
  <si>
    <t>31087895</t>
  </si>
  <si>
    <t>22</t>
  </si>
  <si>
    <t>979089721.S</t>
  </si>
  <si>
    <t>Poplatok za uloženie stavebného odpadu na recykláciu - betón bez armovania, veľkosť do 50 x 50 cm (17 01 01)</t>
  </si>
  <si>
    <t>-625838330</t>
  </si>
  <si>
    <t>5.1</t>
  </si>
  <si>
    <t xml:space="preserve">Vozovka v mieste frézovania </t>
  </si>
  <si>
    <t>577144251.S</t>
  </si>
  <si>
    <t>Asfaltový betón vrstva obrusná AC 11 O v pruhu š. do 3 m z modifik. asfaltu tr. I, po zhutnení hr. 50 mm</t>
  </si>
  <si>
    <t>96486990</t>
  </si>
  <si>
    <t>5063 "asfaltový betón, AC 11 O I; PMB 45/80-75; 50 mm, vozovka v mieste frézovania</t>
  </si>
  <si>
    <t>24</t>
  </si>
  <si>
    <t>577144351.S</t>
  </si>
  <si>
    <t>Asfaltový betón vrstva obrusná alebo ložná AC 16 v pruhu š. do 3 m z modifik. asfaltu tr. I, po zhutnení hr. 50 mm</t>
  </si>
  <si>
    <t>2145724278</t>
  </si>
  <si>
    <t>5063+1518,9 "asfaltový betón, AC 16 L I; PMB45/80-75; 50 mm, vozovka v mieste frézovania</t>
  </si>
  <si>
    <t>25</t>
  </si>
  <si>
    <t>573231107.S</t>
  </si>
  <si>
    <t>Postrek asfaltový spojovací bez posypu kamenivom z cestnej emulzie v množstve 0,50 kg/m2</t>
  </si>
  <si>
    <t>-1272384349</t>
  </si>
  <si>
    <t>"spojovací postrek, emulzný, PS, A, 0,5 kg/m2 - celkova plocha"</t>
  </si>
  <si>
    <t>2*5063+1518,9 "vozovka v mieste frézovania</t>
  </si>
  <si>
    <t>5.2</t>
  </si>
  <si>
    <t>Nová vozovka</t>
  </si>
  <si>
    <t>26</t>
  </si>
  <si>
    <t>285037476</t>
  </si>
  <si>
    <t>30 "asfaltový betón, AC 11 O I; PMB 45/80-75; 50 mm</t>
  </si>
  <si>
    <t>27</t>
  </si>
  <si>
    <t>-612951881</t>
  </si>
  <si>
    <t>30 "asfaltový betón, AC 16 L I; PMB45/80-75; 50 mm</t>
  </si>
  <si>
    <t>28</t>
  </si>
  <si>
    <t>-1206376206</t>
  </si>
  <si>
    <t>2*30 "spojovací postrek, emulzný, PS, A, 0,5 kg/m2 - celkova plocha"</t>
  </si>
  <si>
    <t>29</t>
  </si>
  <si>
    <t>577174431.S</t>
  </si>
  <si>
    <t>Asfaltový betón vrstva ložná AC 22 L v pruhu š. do 3 m z nemodifik. asfaltu tr. II, po zhutnení hr. 80 mm</t>
  </si>
  <si>
    <t>377708572</t>
  </si>
  <si>
    <t>30 "asfaltový betón, AC 22 P I; CA 30/45; 80 mm</t>
  </si>
  <si>
    <t>30</t>
  </si>
  <si>
    <t>573131102.S</t>
  </si>
  <si>
    <t>Postrek asfaltový infiltračný s posypom kamenivom z cestnej emulzie v množstve 0,80 kg/m2</t>
  </si>
  <si>
    <t>1757284823</t>
  </si>
  <si>
    <t>30 "infiltračný postrek, emulzný, PI; A 0.8kg/m2 - celková plocha"</t>
  </si>
  <si>
    <t>31</t>
  </si>
  <si>
    <t>567132115.S</t>
  </si>
  <si>
    <t>Podklad z kameniva stmeleného cementom s rozprestretím a zhutnením, CBGM C 8/10 (C 6/8), po zhutnení hr. 200 mm</t>
  </si>
  <si>
    <t>-1344036844</t>
  </si>
  <si>
    <t xml:space="preserve">30 "kamenivo spevnené cementom, CBGM C8/10, CEM III/B,    200 mm    </t>
  </si>
  <si>
    <t>32</t>
  </si>
  <si>
    <t>564861111.S</t>
  </si>
  <si>
    <t>Podklad zo štrkodrviny s rozprestretím a zhutnením, po zhutnení hr. 200 mm</t>
  </si>
  <si>
    <t>885898326</t>
  </si>
  <si>
    <t>30 " Štrkodrva fr.0-32 hr. 200 mm</t>
  </si>
  <si>
    <t>33</t>
  </si>
  <si>
    <t>564871111.S</t>
  </si>
  <si>
    <t>Podklad zo štrkodrviny s rozprestretím a zhutnením, po zhutnení hr. 500 mm</t>
  </si>
  <si>
    <t>634950385</t>
  </si>
  <si>
    <t>30 " Štrkodrva fr.0-63 hr. 500 mm</t>
  </si>
  <si>
    <t>34</t>
  </si>
  <si>
    <t>289971211.S</t>
  </si>
  <si>
    <t>Zhotovenie vrstvy z geotextílie na upravenom povrchu sklon do 1 : 5 , šírky od 0 do 3 m</t>
  </si>
  <si>
    <t>-1426812769</t>
  </si>
  <si>
    <t>30 " zhotovenie vrstvy zo separačnej geotextílie</t>
  </si>
  <si>
    <t>35</t>
  </si>
  <si>
    <t>693110002000.S</t>
  </si>
  <si>
    <t>Geotextília polypropylénová netkaná 200 g/m2</t>
  </si>
  <si>
    <t>-528951172</t>
  </si>
  <si>
    <t>30*1,2 'Prepočítané koeficientom množstva</t>
  </si>
  <si>
    <t>5.4</t>
  </si>
  <si>
    <t>Chodník asfaltový</t>
  </si>
  <si>
    <t>36</t>
  </si>
  <si>
    <t>577134111.S</t>
  </si>
  <si>
    <t>Asfaltový betón vrstva obrusná AC 8 O v pruhu š. do 3 m z nemodifik. asfaltu tr. II, po zhutnení hr. 40 mm</t>
  </si>
  <si>
    <t>-1348327230</t>
  </si>
  <si>
    <t>987 "Asfaltový betón AC 8 O II; 40 mm, asfaltový chodník</t>
  </si>
  <si>
    <t>37</t>
  </si>
  <si>
    <t>-1300679650</t>
  </si>
  <si>
    <t>"infiltračný postrek, emulzný, PI; A 0.8kg/m2 - celková plocha"</t>
  </si>
  <si>
    <t>987 "asfaltový chodník</t>
  </si>
  <si>
    <t>38</t>
  </si>
  <si>
    <t>631312611.S</t>
  </si>
  <si>
    <t>Mazanina z betónu prostého (m3) tr. C 16/20 hr.nad 50 do 80 mm</t>
  </si>
  <si>
    <t>298207534</t>
  </si>
  <si>
    <t>987*0,05 "podkladný betón pod asfaltový chodník hr. 50 mm, Betón C16/20</t>
  </si>
  <si>
    <t>5.5</t>
  </si>
  <si>
    <t>Chodník dláždený</t>
  </si>
  <si>
    <t>39</t>
  </si>
  <si>
    <t>596911310.S</t>
  </si>
  <si>
    <t>Kladenie zámkovej dlažby strojne s vyplnením škár hr. 60 mm</t>
  </si>
  <si>
    <t>1068177793</t>
  </si>
  <si>
    <t>266 " Zámková dlažba sivá hr. 60 mm + lôžko fr. 4-8 mm 40 mm, na chodníku dláždenom</t>
  </si>
  <si>
    <t>28 " Zámková dlažba pre nevidiacich červená hr. 60 mm + lôžko fr. 4-8 mm 40 mm, na chodníku dláždenom</t>
  </si>
  <si>
    <t>40</t>
  </si>
  <si>
    <t>592460007700.S</t>
  </si>
  <si>
    <t>Dlažba betónová škárová, rozmer 200x165x60 mm, prírodná</t>
  </si>
  <si>
    <t>-1202262144</t>
  </si>
  <si>
    <t>266 " Zámková dlažba pre nevidiacich sivá hr. 60 mm + lôžko fr. 4-8 mm 40 mm, na chodníku dláždenom</t>
  </si>
  <si>
    <t>266*1,1 'Prepočítané koeficientom množstva</t>
  </si>
  <si>
    <t>41</t>
  </si>
  <si>
    <t>592460008200.S</t>
  </si>
  <si>
    <t>Dlažba betónová bezškárová, rozmer 200x165x80 mm, farebná</t>
  </si>
  <si>
    <t>566005006</t>
  </si>
  <si>
    <t>28*1,1 'Prepočítané koeficientom množstva</t>
  </si>
  <si>
    <t>42</t>
  </si>
  <si>
    <t>968877424</t>
  </si>
  <si>
    <t>" Štrkodrva fr.0-32 hr. 200 mm</t>
  </si>
  <si>
    <t>294 "chodník dláždený</t>
  </si>
  <si>
    <t>5.7</t>
  </si>
  <si>
    <t>Komunikácie - vodorovné značenie</t>
  </si>
  <si>
    <t>43</t>
  </si>
  <si>
    <t>915791111.S</t>
  </si>
  <si>
    <t>Predznačenie pre značenie striekané farbou z náterových hmôt deliace čiary, vodiace prúžky</t>
  </si>
  <si>
    <t>-196509531</t>
  </si>
  <si>
    <t>44</t>
  </si>
  <si>
    <t>915791112.S</t>
  </si>
  <si>
    <t>Predznačenie pre vodorovné značenie striekané farbou alebo vykonávané z náterových hmôt</t>
  </si>
  <si>
    <t>-1887654094</t>
  </si>
  <si>
    <t>45</t>
  </si>
  <si>
    <t>915715132.S1</t>
  </si>
  <si>
    <t>Vodiaci pás pre nevidiacich a slabozrakých – š.400 mm (dva biele trojpruhy o š.150 mm, vzájomná vzdialenosť 100mm), výška reliéfu vodiaceho pásu 5mm/+-1mm/) zhotovené z dvojzložkového plastu za studena, typ hladké značenie</t>
  </si>
  <si>
    <t>-14830634</t>
  </si>
  <si>
    <t>46</t>
  </si>
  <si>
    <t>915716222.S</t>
  </si>
  <si>
    <t>Vodorovné dopravné značenie dvojzložkovým studeným plastom čiar tenkých súvislých, farba biela retroreflexná šírky 120 mm</t>
  </si>
  <si>
    <t>670122224</t>
  </si>
  <si>
    <t xml:space="preserve">189 "vodorovné značenie 622 (plná čiara.) š 120 mm -  hladký plast</t>
  </si>
  <si>
    <t>47</t>
  </si>
  <si>
    <t>915721312.S</t>
  </si>
  <si>
    <t>Vodorovné dopravné značenie dvojzložkovým studeným plastom prechodov pre chodcov, šípky, symboly a pod., biela retroreflexná</t>
  </si>
  <si>
    <t>-138095476</t>
  </si>
  <si>
    <t xml:space="preserve">0,6 "symboly -  hladký plast</t>
  </si>
  <si>
    <t>185 "prechody pre chodcov 610 - štrukturovaný plast</t>
  </si>
  <si>
    <t>48</t>
  </si>
  <si>
    <t>915709113.S</t>
  </si>
  <si>
    <t>Príplatok k cene za reflexnú úpravu balotinovú - stopčiary, zebry, šipky a pod.</t>
  </si>
  <si>
    <t>-362304260</t>
  </si>
  <si>
    <t>Odvodnenie a Rúrové vedenie</t>
  </si>
  <si>
    <t>49</t>
  </si>
  <si>
    <t>871354006.S</t>
  </si>
  <si>
    <t xml:space="preserve">Montáž kanalizačného plastového potrubia DN 200, vrátane tvarových kusov+ výkop ryhy a obsyp potrubia 0,5m3/m´  </t>
  </si>
  <si>
    <t>kpl</t>
  </si>
  <si>
    <t>631376681</t>
  </si>
  <si>
    <t xml:space="preserve">1 " komplet, celková dĺžka 100,00 m   </t>
  </si>
  <si>
    <t>50</t>
  </si>
  <si>
    <t>286140001600.S1</t>
  </si>
  <si>
    <t xml:space="preserve">Materiál pre kanalizačné prípojky - rúry, tvarové kusy - komplet   </t>
  </si>
  <si>
    <t>351122215</t>
  </si>
  <si>
    <t xml:space="preserve">" Položka zahŕňa:   </t>
  </si>
  <si>
    <t xml:space="preserve">" - plastové rúry priame DN 200   </t>
  </si>
  <si>
    <t xml:space="preserve">" - tvarové kusy , kolená, odbočky podľa situácie na stavenisku   </t>
  </si>
  <si>
    <t xml:space="preserve">1 " komplet pre celkovú dĺžku 100,00 m   </t>
  </si>
  <si>
    <t>51</t>
  </si>
  <si>
    <t>895941111.S2</t>
  </si>
  <si>
    <t xml:space="preserve">Demontáž pôvodného a zriadenie nového kanalizačného vpustu uličného z betónových dielcov typ UV-50, UVB-50   </t>
  </si>
  <si>
    <t>ks</t>
  </si>
  <si>
    <t>-1077714933</t>
  </si>
  <si>
    <t xml:space="preserve">20 " Položka zahŕňa:   </t>
  </si>
  <si>
    <t xml:space="preserve">" - odbúranie pôvodného vpustu   </t>
  </si>
  <si>
    <t xml:space="preserve">" - podkladný betón pod spodný diel   </t>
  </si>
  <si>
    <t>" - osadenie betónových častí UV</t>
  </si>
  <si>
    <t xml:space="preserve">" - osadenie mreže a kalového koša   </t>
  </si>
  <si>
    <t>52</t>
  </si>
  <si>
    <t>592230001500.S1</t>
  </si>
  <si>
    <t xml:space="preserve">Uličný vpust betónový - horný diel + stredný diel + spodný diel + vyrovnávajúci prstenec  </t>
  </si>
  <si>
    <t>1820892925</t>
  </si>
  <si>
    <t xml:space="preserve">20 "Uličný vpust betonový  prstenec, Diel  horný, diel stredný, diel spodný s odtokom , podkl. betón  </t>
  </si>
  <si>
    <t>53</t>
  </si>
  <si>
    <t>592270007200.S1</t>
  </si>
  <si>
    <t>Kalový kôš k zachytávaniu nečistôt pre uličný vpust</t>
  </si>
  <si>
    <t>-558287743</t>
  </si>
  <si>
    <t>54</t>
  </si>
  <si>
    <t>552410003500.S1</t>
  </si>
  <si>
    <t xml:space="preserve">Mreža pre uličný vpust, tr. zaťaženia D400  </t>
  </si>
  <si>
    <t>128</t>
  </si>
  <si>
    <t>1580868369</t>
  </si>
  <si>
    <t>55</t>
  </si>
  <si>
    <t>899331111.S1</t>
  </si>
  <si>
    <t>Výšková úprava poklopov šácht</t>
  </si>
  <si>
    <t>773747991</t>
  </si>
  <si>
    <t>56</t>
  </si>
  <si>
    <t>899331111.S2</t>
  </si>
  <si>
    <t>Výšková úprava poklopov šúpatiek</t>
  </si>
  <si>
    <t>1457770777</t>
  </si>
  <si>
    <t>Ostatné konštrukcie a práce</t>
  </si>
  <si>
    <t>57</t>
  </si>
  <si>
    <t>919726712.S1</t>
  </si>
  <si>
    <t>Tesnenie dilatačných škár zálievkou za tepla pre komôrku bez tesniaceho profilu š. 10 mm hl. do 40 mm</t>
  </si>
  <si>
    <t>2021984047</t>
  </si>
  <si>
    <t>730 " Trvalo pružná asfaltová zálievka hr. 10mm hĺbka 40 mm</t>
  </si>
  <si>
    <t>58</t>
  </si>
  <si>
    <t>916362112.S</t>
  </si>
  <si>
    <t>Osadenie cestného obrubníka betónového stojatého do lôžka z betónu prostého tr. C 16/20 s bočnou oporou</t>
  </si>
  <si>
    <t>-836823284</t>
  </si>
  <si>
    <t xml:space="preserve">1001 "Obrubník cestný 120x250x1000 - do opory </t>
  </si>
  <si>
    <t>59</t>
  </si>
  <si>
    <t>592170001000.S1</t>
  </si>
  <si>
    <t>Obrubník cestný, lxšxv 1000x120x250 mm</t>
  </si>
  <si>
    <t>773557699</t>
  </si>
  <si>
    <t>1001*1,01 'Prepočítané koeficientom množstva</t>
  </si>
  <si>
    <t>60</t>
  </si>
  <si>
    <t>917862112.S</t>
  </si>
  <si>
    <t>Osadenie chodník. obrubníka betónového stojatého do lôžka z betónu prosteho tr. C 16/20 s bočnou oporou</t>
  </si>
  <si>
    <t>1819240829</t>
  </si>
  <si>
    <t>61</t>
  </si>
  <si>
    <t>592170003500.S1</t>
  </si>
  <si>
    <t>Obrubník chodníkový, lxšxv 1000x80x250 mm, prírodný</t>
  </si>
  <si>
    <t>121970356</t>
  </si>
  <si>
    <t>227*1,01 'Prepočítané koeficientom množstva</t>
  </si>
  <si>
    <t>VRN</t>
  </si>
  <si>
    <t>Investičné náklady neobsiahnuté v cenách</t>
  </si>
  <si>
    <t>62</t>
  </si>
  <si>
    <t>000600020.P1</t>
  </si>
  <si>
    <t xml:space="preserve">Dočasné dopravné značenie vrátane projektu DDZ  </t>
  </si>
  <si>
    <t>1024</t>
  </si>
  <si>
    <t>1739589696</t>
  </si>
  <si>
    <t>63</t>
  </si>
  <si>
    <t>000300013.S</t>
  </si>
  <si>
    <t>Geodetické práce - vykonávané pred výstavbou určenie priebehu nadzemného alebo podzemného existujúceho aj plánovaného vedenia</t>
  </si>
  <si>
    <t>-1449809010</t>
  </si>
  <si>
    <t>000300031.S</t>
  </si>
  <si>
    <t>Geodetické práce - vykonávané po výstavbe zameranie skutočného vyhotovenia stavby</t>
  </si>
  <si>
    <t>626959044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</si>
</sst>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164" fontId="18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48" t="s">
        <v>40</v>
      </c>
      <c r="G29" s="47"/>
      <c r="H29" s="47"/>
      <c r="I29" s="47"/>
      <c r="J29" s="47"/>
      <c r="K29" s="47"/>
      <c r="L29" s="49">
        <v>0.23000000000000001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>
        <f>ROUND(AZ94,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ROUND(AV94, 2)</f>
        <v>0</v>
      </c>
      <c r="AL29" s="50"/>
      <c r="AM29" s="50"/>
      <c r="AN29" s="50"/>
      <c r="AO29" s="50"/>
      <c r="AP29" s="50"/>
      <c r="AQ29" s="50"/>
      <c r="AR29" s="52"/>
      <c r="AS29" s="53"/>
      <c r="AT29" s="53"/>
      <c r="AU29" s="53"/>
      <c r="AV29" s="53"/>
      <c r="AW29" s="53"/>
      <c r="AX29" s="53"/>
      <c r="AY29" s="53"/>
      <c r="AZ29" s="53"/>
      <c r="BE29" s="54"/>
    </row>
    <row r="30" s="3" customFormat="1" ht="14.4" customHeight="1">
      <c r="A30" s="3"/>
      <c r="B30" s="46"/>
      <c r="C30" s="47"/>
      <c r="D30" s="47"/>
      <c r="E30" s="47"/>
      <c r="F30" s="48" t="s">
        <v>41</v>
      </c>
      <c r="G30" s="47"/>
      <c r="H30" s="47"/>
      <c r="I30" s="47"/>
      <c r="J30" s="47"/>
      <c r="K30" s="47"/>
      <c r="L30" s="49">
        <v>0.23000000000000001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>
        <f>ROUND(BA94,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1">
        <f>ROUND(AW94, 2)</f>
        <v>0</v>
      </c>
      <c r="AL30" s="50"/>
      <c r="AM30" s="50"/>
      <c r="AN30" s="50"/>
      <c r="AO30" s="50"/>
      <c r="AP30" s="50"/>
      <c r="AQ30" s="50"/>
      <c r="AR30" s="52"/>
      <c r="AS30" s="53"/>
      <c r="AT30" s="53"/>
      <c r="AU30" s="53"/>
      <c r="AV30" s="53"/>
      <c r="AW30" s="53"/>
      <c r="AX30" s="53"/>
      <c r="AY30" s="53"/>
      <c r="AZ30" s="53"/>
      <c r="BE30" s="54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55">
        <v>0.23000000000000001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6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56">
        <v>0</v>
      </c>
      <c r="AL31" s="47"/>
      <c r="AM31" s="47"/>
      <c r="AN31" s="47"/>
      <c r="AO31" s="47"/>
      <c r="AP31" s="47"/>
      <c r="AQ31" s="47"/>
      <c r="AR31" s="57"/>
      <c r="BE31" s="54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55">
        <v>0.23000000000000001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6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56">
        <v>0</v>
      </c>
      <c r="AL32" s="47"/>
      <c r="AM32" s="47"/>
      <c r="AN32" s="47"/>
      <c r="AO32" s="47"/>
      <c r="AP32" s="47"/>
      <c r="AQ32" s="47"/>
      <c r="AR32" s="57"/>
      <c r="BE32" s="54"/>
    </row>
    <row r="33" hidden="1" s="3" customFormat="1" ht="14.4" customHeight="1">
      <c r="A33" s="3"/>
      <c r="B33" s="46"/>
      <c r="C33" s="47"/>
      <c r="D33" s="47"/>
      <c r="E33" s="47"/>
      <c r="F33" s="48" t="s">
        <v>44</v>
      </c>
      <c r="G33" s="47"/>
      <c r="H33" s="47"/>
      <c r="I33" s="47"/>
      <c r="J33" s="47"/>
      <c r="K33" s="47"/>
      <c r="L33" s="49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>
        <f>ROUND(BD94,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>
        <v>0</v>
      </c>
      <c r="AL33" s="50"/>
      <c r="AM33" s="50"/>
      <c r="AN33" s="50"/>
      <c r="AO33" s="50"/>
      <c r="AP33" s="50"/>
      <c r="AQ33" s="50"/>
      <c r="AR33" s="52"/>
      <c r="AS33" s="53"/>
      <c r="AT33" s="53"/>
      <c r="AU33" s="53"/>
      <c r="AV33" s="53"/>
      <c r="AW33" s="53"/>
      <c r="AX33" s="53"/>
      <c r="AY33" s="53"/>
      <c r="AZ33" s="53"/>
      <c r="BE33" s="54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8"/>
      <c r="D35" s="59" t="s">
        <v>45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 t="s">
        <v>46</v>
      </c>
      <c r="U35" s="60"/>
      <c r="V35" s="60"/>
      <c r="W35" s="60"/>
      <c r="X35" s="62" t="s">
        <v>47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3">
        <f>SUM(AK26:AK33)</f>
        <v>0</v>
      </c>
      <c r="AL35" s="60"/>
      <c r="AM35" s="60"/>
      <c r="AN35" s="60"/>
      <c r="AO35" s="64"/>
      <c r="AP35" s="58"/>
      <c r="AQ35" s="58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5"/>
      <c r="C49" s="66"/>
      <c r="D49" s="67" t="s">
        <v>48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7" t="s">
        <v>49</v>
      </c>
      <c r="AI49" s="68"/>
      <c r="AJ49" s="68"/>
      <c r="AK49" s="68"/>
      <c r="AL49" s="68"/>
      <c r="AM49" s="68"/>
      <c r="AN49" s="68"/>
      <c r="AO49" s="68"/>
      <c r="AP49" s="66"/>
      <c r="AQ49" s="66"/>
      <c r="AR49" s="69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70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70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0" t="s">
        <v>50</v>
      </c>
      <c r="AI60" s="42"/>
      <c r="AJ60" s="42"/>
      <c r="AK60" s="42"/>
      <c r="AL60" s="42"/>
      <c r="AM60" s="70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7" t="s">
        <v>52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7" t="s">
        <v>53</v>
      </c>
      <c r="AI64" s="71"/>
      <c r="AJ64" s="71"/>
      <c r="AK64" s="71"/>
      <c r="AL64" s="71"/>
      <c r="AM64" s="71"/>
      <c r="AN64" s="71"/>
      <c r="AO64" s="71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70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70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70" t="s">
        <v>50</v>
      </c>
      <c r="AI75" s="42"/>
      <c r="AJ75" s="42"/>
      <c r="AK75" s="42"/>
      <c r="AL75" s="42"/>
      <c r="AM75" s="70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72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44"/>
      <c r="BE77" s="38"/>
    </row>
    <row r="81" s="2" customFormat="1" ht="6.96" customHeight="1">
      <c r="A81" s="38"/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6"/>
      <c r="C84" s="32" t="s">
        <v>12</v>
      </c>
      <c r="D84" s="77"/>
      <c r="E84" s="77"/>
      <c r="F84" s="77"/>
      <c r="G84" s="77"/>
      <c r="H84" s="77"/>
      <c r="I84" s="77"/>
      <c r="J84" s="77"/>
      <c r="K84" s="77"/>
      <c r="L84" s="77" t="str">
        <f>K5</f>
        <v>2025-005</v>
      </c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8"/>
      <c r="BE84" s="4"/>
    </row>
    <row r="85" s="5" customFormat="1" ht="36.96" customHeight="1">
      <c r="A85" s="5"/>
      <c r="B85" s="79"/>
      <c r="C85" s="80" t="s">
        <v>15</v>
      </c>
      <c r="D85" s="81"/>
      <c r="E85" s="81"/>
      <c r="F85" s="81"/>
      <c r="G85" s="81"/>
      <c r="H85" s="81"/>
      <c r="I85" s="81"/>
      <c r="J85" s="81"/>
      <c r="K85" s="81"/>
      <c r="L85" s="82" t="str">
        <f>K6</f>
        <v>Rekonštrukcia ciest v meste Košice 2025</v>
      </c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3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84" t="str">
        <f>IF(K8="","",K8)</f>
        <v>Košice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85" t="str">
        <f>IF(AN8= "","",AN8)</f>
        <v>26. 4. 2025</v>
      </c>
      <c r="AN87" s="85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7" t="str">
        <f>IF(E11= "","",E11)</f>
        <v>mesto Košice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6" t="str">
        <f>IF(E17="","",E17)</f>
        <v>MP Construct s.r.o.</v>
      </c>
      <c r="AN89" s="77"/>
      <c r="AO89" s="77"/>
      <c r="AP89" s="77"/>
      <c r="AQ89" s="40"/>
      <c r="AR89" s="44"/>
      <c r="AS89" s="87" t="s">
        <v>55</v>
      </c>
      <c r="AT89" s="88"/>
      <c r="AU89" s="89"/>
      <c r="AV89" s="89"/>
      <c r="AW89" s="89"/>
      <c r="AX89" s="89"/>
      <c r="AY89" s="89"/>
      <c r="AZ89" s="89"/>
      <c r="BA89" s="89"/>
      <c r="BB89" s="89"/>
      <c r="BC89" s="89"/>
      <c r="BD89" s="90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7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6" t="str">
        <f>IF(E20="","",E20)</f>
        <v xml:space="preserve"> </v>
      </c>
      <c r="AN90" s="77"/>
      <c r="AO90" s="77"/>
      <c r="AP90" s="77"/>
      <c r="AQ90" s="40"/>
      <c r="AR90" s="44"/>
      <c r="AS90" s="91"/>
      <c r="AT90" s="92"/>
      <c r="AU90" s="93"/>
      <c r="AV90" s="93"/>
      <c r="AW90" s="93"/>
      <c r="AX90" s="93"/>
      <c r="AY90" s="93"/>
      <c r="AZ90" s="93"/>
      <c r="BA90" s="93"/>
      <c r="BB90" s="93"/>
      <c r="BC90" s="93"/>
      <c r="BD90" s="94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95"/>
      <c r="AT91" s="96"/>
      <c r="AU91" s="97"/>
      <c r="AV91" s="97"/>
      <c r="AW91" s="97"/>
      <c r="AX91" s="97"/>
      <c r="AY91" s="97"/>
      <c r="AZ91" s="97"/>
      <c r="BA91" s="97"/>
      <c r="BB91" s="97"/>
      <c r="BC91" s="97"/>
      <c r="BD91" s="98"/>
      <c r="BE91" s="38"/>
    </row>
    <row r="92" s="2" customFormat="1" ht="29.28" customHeight="1">
      <c r="A92" s="38"/>
      <c r="B92" s="39"/>
      <c r="C92" s="99" t="s">
        <v>56</v>
      </c>
      <c r="D92" s="100"/>
      <c r="E92" s="100"/>
      <c r="F92" s="100"/>
      <c r="G92" s="100"/>
      <c r="H92" s="101"/>
      <c r="I92" s="102" t="s">
        <v>57</v>
      </c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3" t="s">
        <v>58</v>
      </c>
      <c r="AH92" s="100"/>
      <c r="AI92" s="100"/>
      <c r="AJ92" s="100"/>
      <c r="AK92" s="100"/>
      <c r="AL92" s="100"/>
      <c r="AM92" s="100"/>
      <c r="AN92" s="102" t="s">
        <v>59</v>
      </c>
      <c r="AO92" s="100"/>
      <c r="AP92" s="104"/>
      <c r="AQ92" s="105" t="s">
        <v>60</v>
      </c>
      <c r="AR92" s="44"/>
      <c r="AS92" s="106" t="s">
        <v>61</v>
      </c>
      <c r="AT92" s="107" t="s">
        <v>62</v>
      </c>
      <c r="AU92" s="107" t="s">
        <v>63</v>
      </c>
      <c r="AV92" s="107" t="s">
        <v>64</v>
      </c>
      <c r="AW92" s="107" t="s">
        <v>65</v>
      </c>
      <c r="AX92" s="107" t="s">
        <v>66</v>
      </c>
      <c r="AY92" s="107" t="s">
        <v>67</v>
      </c>
      <c r="AZ92" s="107" t="s">
        <v>68</v>
      </c>
      <c r="BA92" s="107" t="s">
        <v>69</v>
      </c>
      <c r="BB92" s="107" t="s">
        <v>70</v>
      </c>
      <c r="BC92" s="107" t="s">
        <v>71</v>
      </c>
      <c r="BD92" s="108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9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1"/>
      <c r="BE93" s="38"/>
    </row>
    <row r="94" s="6" customFormat="1" ht="32.4" customHeight="1">
      <c r="A94" s="6"/>
      <c r="B94" s="112"/>
      <c r="C94" s="113" t="s">
        <v>73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5">
        <f>ROUND(AG95,2)</f>
        <v>0</v>
      </c>
      <c r="AH94" s="115"/>
      <c r="AI94" s="115"/>
      <c r="AJ94" s="115"/>
      <c r="AK94" s="115"/>
      <c r="AL94" s="115"/>
      <c r="AM94" s="115"/>
      <c r="AN94" s="116">
        <f>SUM(AG94,AT94)</f>
        <v>0</v>
      </c>
      <c r="AO94" s="116"/>
      <c r="AP94" s="116"/>
      <c r="AQ94" s="117" t="s">
        <v>1</v>
      </c>
      <c r="AR94" s="118"/>
      <c r="AS94" s="119">
        <f>ROUND(AS95,2)</f>
        <v>0</v>
      </c>
      <c r="AT94" s="120">
        <f>ROUND(SUM(AV94:AW94),2)</f>
        <v>0</v>
      </c>
      <c r="AU94" s="121">
        <f>ROUND(AU95,5)</f>
        <v>0</v>
      </c>
      <c r="AV94" s="120">
        <f>ROUND(AZ94*L29,2)</f>
        <v>0</v>
      </c>
      <c r="AW94" s="120">
        <f>ROUND(BA94*L30,2)</f>
        <v>0</v>
      </c>
      <c r="AX94" s="120">
        <f>ROUND(BB94*L29,2)</f>
        <v>0</v>
      </c>
      <c r="AY94" s="120">
        <f>ROUND(BC94*L30,2)</f>
        <v>0</v>
      </c>
      <c r="AZ94" s="120">
        <f>ROUND(AZ95,2)</f>
        <v>0</v>
      </c>
      <c r="BA94" s="120">
        <f>ROUND(BA95,2)</f>
        <v>0</v>
      </c>
      <c r="BB94" s="120">
        <f>ROUND(BB95,2)</f>
        <v>0</v>
      </c>
      <c r="BC94" s="120">
        <f>ROUND(BC95,2)</f>
        <v>0</v>
      </c>
      <c r="BD94" s="122">
        <f>ROUND(BD95,2)</f>
        <v>0</v>
      </c>
      <c r="BE94" s="6"/>
      <c r="BS94" s="123" t="s">
        <v>74</v>
      </c>
      <c r="BT94" s="123" t="s">
        <v>75</v>
      </c>
      <c r="BU94" s="124" t="s">
        <v>76</v>
      </c>
      <c r="BV94" s="123" t="s">
        <v>77</v>
      </c>
      <c r="BW94" s="123" t="s">
        <v>5</v>
      </c>
      <c r="BX94" s="123" t="s">
        <v>78</v>
      </c>
      <c r="CL94" s="123" t="s">
        <v>1</v>
      </c>
    </row>
    <row r="95" s="7" customFormat="1" ht="24.75" customHeight="1">
      <c r="A95" s="125" t="s">
        <v>79</v>
      </c>
      <c r="B95" s="126"/>
      <c r="C95" s="127"/>
      <c r="D95" s="128" t="s">
        <v>80</v>
      </c>
      <c r="E95" s="128"/>
      <c r="F95" s="128"/>
      <c r="G95" s="128"/>
      <c r="H95" s="128"/>
      <c r="I95" s="129"/>
      <c r="J95" s="128" t="s">
        <v>81</v>
      </c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30">
        <f>'107-00 - Rekonštrukcia mi...'!J30</f>
        <v>0</v>
      </c>
      <c r="AH95" s="129"/>
      <c r="AI95" s="129"/>
      <c r="AJ95" s="129"/>
      <c r="AK95" s="129"/>
      <c r="AL95" s="129"/>
      <c r="AM95" s="129"/>
      <c r="AN95" s="130">
        <f>SUM(AG95,AT95)</f>
        <v>0</v>
      </c>
      <c r="AO95" s="129"/>
      <c r="AP95" s="129"/>
      <c r="AQ95" s="131" t="s">
        <v>82</v>
      </c>
      <c r="AR95" s="132"/>
      <c r="AS95" s="133">
        <v>0</v>
      </c>
      <c r="AT95" s="134">
        <f>ROUND(SUM(AV95:AW95),2)</f>
        <v>0</v>
      </c>
      <c r="AU95" s="135">
        <f>'107-00 - Rekonštrukcia mi...'!P127</f>
        <v>0</v>
      </c>
      <c r="AV95" s="134">
        <f>'107-00 - Rekonštrukcia mi...'!J33</f>
        <v>0</v>
      </c>
      <c r="AW95" s="134">
        <f>'107-00 - Rekonštrukcia mi...'!J34</f>
        <v>0</v>
      </c>
      <c r="AX95" s="134">
        <f>'107-00 - Rekonštrukcia mi...'!J35</f>
        <v>0</v>
      </c>
      <c r="AY95" s="134">
        <f>'107-00 - Rekonštrukcia mi...'!J36</f>
        <v>0</v>
      </c>
      <c r="AZ95" s="134">
        <f>'107-00 - Rekonštrukcia mi...'!F33</f>
        <v>0</v>
      </c>
      <c r="BA95" s="134">
        <f>'107-00 - Rekonštrukcia mi...'!F34</f>
        <v>0</v>
      </c>
      <c r="BB95" s="134">
        <f>'107-00 - Rekonštrukcia mi...'!F35</f>
        <v>0</v>
      </c>
      <c r="BC95" s="134">
        <f>'107-00 - Rekonštrukcia mi...'!F36</f>
        <v>0</v>
      </c>
      <c r="BD95" s="136">
        <f>'107-00 - Rekonštrukcia mi...'!F37</f>
        <v>0</v>
      </c>
      <c r="BE95" s="7"/>
      <c r="BT95" s="137" t="s">
        <v>83</v>
      </c>
      <c r="BV95" s="137" t="s">
        <v>77</v>
      </c>
      <c r="BW95" s="137" t="s">
        <v>84</v>
      </c>
      <c r="BX95" s="137" t="s">
        <v>5</v>
      </c>
      <c r="CL95" s="137" t="s">
        <v>1</v>
      </c>
      <c r="CM95" s="137" t="s">
        <v>75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NgZxiiBg4lTLxreaGb6IfgEqJ3ApUo1ntp0ZdMWo8xtNBQMBR3xcAZm8LUyBXQMh8XQbSYoPLYATrf8isGNaFA==" hashValue="Mr4FPh4G0MAVX0b+hfv+DUN08xwHWI8fj5EwrNP+HxPtO7n9U+XYwNPT16xhkvj8pAyK0AuGntp6XrwUReXfA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07-00 - Rekonštrukcia mi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75</v>
      </c>
    </row>
    <row r="4" s="1" customFormat="1" ht="24.96" customHeight="1">
      <c r="B4" s="20"/>
      <c r="D4" s="140" t="s">
        <v>85</v>
      </c>
      <c r="L4" s="20"/>
      <c r="M4" s="141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15</v>
      </c>
      <c r="L6" s="20"/>
    </row>
    <row r="7" s="1" customFormat="1" ht="16.5" customHeight="1">
      <c r="B7" s="20"/>
      <c r="E7" s="143" t="str">
        <f>'Rekapitulácia stavby'!K6</f>
        <v>Rekonštrukcia ciest v meste Košice 2025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86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30" customHeight="1">
      <c r="A9" s="38"/>
      <c r="B9" s="44"/>
      <c r="C9" s="38"/>
      <c r="D9" s="38"/>
      <c r="E9" s="144" t="s">
        <v>87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5" t="s">
        <v>1</v>
      </c>
      <c r="G11" s="38"/>
      <c r="H11" s="38"/>
      <c r="I11" s="142" t="s">
        <v>18</v>
      </c>
      <c r="J11" s="145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5" t="s">
        <v>20</v>
      </c>
      <c r="G12" s="38"/>
      <c r="H12" s="38"/>
      <c r="I12" s="142" t="s">
        <v>21</v>
      </c>
      <c r="J12" s="146" t="str">
        <f>'Rekapitulácia stavby'!AN8</f>
        <v>26. 4. 2025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2" t="s">
        <v>24</v>
      </c>
      <c r="J14" s="145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5" t="s">
        <v>25</v>
      </c>
      <c r="F15" s="38"/>
      <c r="G15" s="38"/>
      <c r="H15" s="38"/>
      <c r="I15" s="142" t="s">
        <v>26</v>
      </c>
      <c r="J15" s="145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2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5"/>
      <c r="G18" s="145"/>
      <c r="H18" s="145"/>
      <c r="I18" s="142" t="s">
        <v>26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2" t="s">
        <v>24</v>
      </c>
      <c r="J20" s="145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5" t="s">
        <v>30</v>
      </c>
      <c r="F21" s="38"/>
      <c r="G21" s="38"/>
      <c r="H21" s="38"/>
      <c r="I21" s="142" t="s">
        <v>26</v>
      </c>
      <c r="J21" s="145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32</v>
      </c>
      <c r="E23" s="38"/>
      <c r="F23" s="38"/>
      <c r="G23" s="38"/>
      <c r="H23" s="38"/>
      <c r="I23" s="142" t="s">
        <v>24</v>
      </c>
      <c r="J23" s="145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5" t="str">
        <f>IF('Rekapitulácia stavby'!E20="","",'Rekapitulácia stavby'!E20)</f>
        <v xml:space="preserve"> </v>
      </c>
      <c r="F24" s="38"/>
      <c r="G24" s="38"/>
      <c r="H24" s="38"/>
      <c r="I24" s="142" t="s">
        <v>26</v>
      </c>
      <c r="J24" s="145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34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35</v>
      </c>
      <c r="E30" s="38"/>
      <c r="F30" s="38"/>
      <c r="G30" s="38"/>
      <c r="H30" s="38"/>
      <c r="I30" s="38"/>
      <c r="J30" s="153">
        <f>ROUND(J127,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37</v>
      </c>
      <c r="G32" s="38"/>
      <c r="H32" s="38"/>
      <c r="I32" s="154" t="s">
        <v>36</v>
      </c>
      <c r="J32" s="154" t="s">
        <v>38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39</v>
      </c>
      <c r="E33" s="156" t="s">
        <v>40</v>
      </c>
      <c r="F33" s="157">
        <f>ROUND((SUM(BE127:BE296)),  2)</f>
        <v>0</v>
      </c>
      <c r="G33" s="158"/>
      <c r="H33" s="158"/>
      <c r="I33" s="159">
        <v>0.23000000000000001</v>
      </c>
      <c r="J33" s="157">
        <f>ROUND(((SUM(BE127:BE296))*I33),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6" t="s">
        <v>41</v>
      </c>
      <c r="F34" s="157">
        <f>ROUND((SUM(BF127:BF296)),  2)</f>
        <v>0</v>
      </c>
      <c r="G34" s="158"/>
      <c r="H34" s="158"/>
      <c r="I34" s="159">
        <v>0.23000000000000001</v>
      </c>
      <c r="J34" s="157">
        <f>ROUND(((SUM(BF127:BF296))*I34),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42</v>
      </c>
      <c r="F35" s="160">
        <f>ROUND((SUM(BG127:BG296)),  2)</f>
        <v>0</v>
      </c>
      <c r="G35" s="38"/>
      <c r="H35" s="38"/>
      <c r="I35" s="161">
        <v>0.23000000000000001</v>
      </c>
      <c r="J35" s="160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43</v>
      </c>
      <c r="F36" s="160">
        <f>ROUND((SUM(BH127:BH296)),  2)</f>
        <v>0</v>
      </c>
      <c r="G36" s="38"/>
      <c r="H36" s="38"/>
      <c r="I36" s="161">
        <v>0.23000000000000001</v>
      </c>
      <c r="J36" s="160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6" t="s">
        <v>44</v>
      </c>
      <c r="F37" s="157">
        <f>ROUND((SUM(BI127:BI296)),  2)</f>
        <v>0</v>
      </c>
      <c r="G37" s="158"/>
      <c r="H37" s="158"/>
      <c r="I37" s="159">
        <v>0</v>
      </c>
      <c r="J37" s="157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2"/>
      <c r="D39" s="163" t="s">
        <v>45</v>
      </c>
      <c r="E39" s="164"/>
      <c r="F39" s="164"/>
      <c r="G39" s="165" t="s">
        <v>46</v>
      </c>
      <c r="H39" s="166" t="s">
        <v>47</v>
      </c>
      <c r="I39" s="164"/>
      <c r="J39" s="167">
        <f>SUM(J30:J37)</f>
        <v>0</v>
      </c>
      <c r="K39" s="168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69" t="s">
        <v>48</v>
      </c>
      <c r="E50" s="170"/>
      <c r="F50" s="170"/>
      <c r="G50" s="169" t="s">
        <v>49</v>
      </c>
      <c r="H50" s="170"/>
      <c r="I50" s="170"/>
      <c r="J50" s="170"/>
      <c r="K50" s="170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1" t="s">
        <v>50</v>
      </c>
      <c r="E61" s="172"/>
      <c r="F61" s="173" t="s">
        <v>51</v>
      </c>
      <c r="G61" s="171" t="s">
        <v>50</v>
      </c>
      <c r="H61" s="172"/>
      <c r="I61" s="172"/>
      <c r="J61" s="174" t="s">
        <v>51</v>
      </c>
      <c r="K61" s="172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9" t="s">
        <v>52</v>
      </c>
      <c r="E65" s="175"/>
      <c r="F65" s="175"/>
      <c r="G65" s="169" t="s">
        <v>53</v>
      </c>
      <c r="H65" s="175"/>
      <c r="I65" s="175"/>
      <c r="J65" s="175"/>
      <c r="K65" s="175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1" t="s">
        <v>50</v>
      </c>
      <c r="E76" s="172"/>
      <c r="F76" s="173" t="s">
        <v>51</v>
      </c>
      <c r="G76" s="171" t="s">
        <v>50</v>
      </c>
      <c r="H76" s="172"/>
      <c r="I76" s="172"/>
      <c r="J76" s="174" t="s">
        <v>51</v>
      </c>
      <c r="K76" s="172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88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0" t="str">
        <f>E7</f>
        <v>Rekonštrukcia ciest v meste Košice 2025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86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30" customHeight="1">
      <c r="A87" s="38"/>
      <c r="B87" s="39"/>
      <c r="C87" s="40"/>
      <c r="D87" s="40"/>
      <c r="E87" s="82" t="str">
        <f>E9</f>
        <v>107-00 - Rekonštrukcia miestnej cesty - Americká Trieda (vnútorná)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Košice</v>
      </c>
      <c r="G89" s="40"/>
      <c r="H89" s="40"/>
      <c r="I89" s="32" t="s">
        <v>21</v>
      </c>
      <c r="J89" s="85" t="str">
        <f>IF(J12="","",J12)</f>
        <v>26. 4. 2025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mesto Košice</v>
      </c>
      <c r="G91" s="40"/>
      <c r="H91" s="40"/>
      <c r="I91" s="32" t="s">
        <v>29</v>
      </c>
      <c r="J91" s="36" t="str">
        <f>E21</f>
        <v>MP Construct s.r.o.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1" t="s">
        <v>89</v>
      </c>
      <c r="D94" s="182"/>
      <c r="E94" s="182"/>
      <c r="F94" s="182"/>
      <c r="G94" s="182"/>
      <c r="H94" s="182"/>
      <c r="I94" s="182"/>
      <c r="J94" s="183" t="s">
        <v>90</v>
      </c>
      <c r="K94" s="182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4" t="s">
        <v>91</v>
      </c>
      <c r="D96" s="40"/>
      <c r="E96" s="40"/>
      <c r="F96" s="40"/>
      <c r="G96" s="40"/>
      <c r="H96" s="40"/>
      <c r="I96" s="40"/>
      <c r="J96" s="116">
        <f>J127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92</v>
      </c>
    </row>
    <row r="97" s="9" customFormat="1" ht="24.96" customHeight="1">
      <c r="A97" s="9"/>
      <c r="B97" s="185"/>
      <c r="C97" s="186"/>
      <c r="D97" s="187" t="s">
        <v>93</v>
      </c>
      <c r="E97" s="188"/>
      <c r="F97" s="188"/>
      <c r="G97" s="188"/>
      <c r="H97" s="188"/>
      <c r="I97" s="188"/>
      <c r="J97" s="189">
        <f>J128</f>
        <v>0</v>
      </c>
      <c r="K97" s="186"/>
      <c r="L97" s="19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1"/>
      <c r="C98" s="192"/>
      <c r="D98" s="193" t="s">
        <v>94</v>
      </c>
      <c r="E98" s="194"/>
      <c r="F98" s="194"/>
      <c r="G98" s="194"/>
      <c r="H98" s="194"/>
      <c r="I98" s="194"/>
      <c r="J98" s="195">
        <f>J129</f>
        <v>0</v>
      </c>
      <c r="K98" s="192"/>
      <c r="L98" s="19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1"/>
      <c r="C99" s="192"/>
      <c r="D99" s="193" t="s">
        <v>95</v>
      </c>
      <c r="E99" s="194"/>
      <c r="F99" s="194"/>
      <c r="G99" s="194"/>
      <c r="H99" s="194"/>
      <c r="I99" s="194"/>
      <c r="J99" s="195">
        <f>J156</f>
        <v>0</v>
      </c>
      <c r="K99" s="192"/>
      <c r="L99" s="19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1"/>
      <c r="C100" s="192"/>
      <c r="D100" s="193" t="s">
        <v>96</v>
      </c>
      <c r="E100" s="194"/>
      <c r="F100" s="194"/>
      <c r="G100" s="194"/>
      <c r="H100" s="194"/>
      <c r="I100" s="194"/>
      <c r="J100" s="195">
        <f>J200</f>
        <v>0</v>
      </c>
      <c r="K100" s="192"/>
      <c r="L100" s="19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1"/>
      <c r="C101" s="192"/>
      <c r="D101" s="193" t="s">
        <v>97</v>
      </c>
      <c r="E101" s="194"/>
      <c r="F101" s="194"/>
      <c r="G101" s="194"/>
      <c r="H101" s="194"/>
      <c r="I101" s="194"/>
      <c r="J101" s="195">
        <f>J208</f>
        <v>0</v>
      </c>
      <c r="K101" s="192"/>
      <c r="L101" s="19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1"/>
      <c r="C102" s="192"/>
      <c r="D102" s="193" t="s">
        <v>98</v>
      </c>
      <c r="E102" s="194"/>
      <c r="F102" s="194"/>
      <c r="G102" s="194"/>
      <c r="H102" s="194"/>
      <c r="I102" s="194"/>
      <c r="J102" s="195">
        <f>J229</f>
        <v>0</v>
      </c>
      <c r="K102" s="192"/>
      <c r="L102" s="19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1"/>
      <c r="C103" s="192"/>
      <c r="D103" s="193" t="s">
        <v>99</v>
      </c>
      <c r="E103" s="194"/>
      <c r="F103" s="194"/>
      <c r="G103" s="194"/>
      <c r="H103" s="194"/>
      <c r="I103" s="194"/>
      <c r="J103" s="195">
        <f>J237</f>
        <v>0</v>
      </c>
      <c r="K103" s="192"/>
      <c r="L103" s="19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1"/>
      <c r="C104" s="192"/>
      <c r="D104" s="193" t="s">
        <v>100</v>
      </c>
      <c r="E104" s="194"/>
      <c r="F104" s="194"/>
      <c r="G104" s="194"/>
      <c r="H104" s="194"/>
      <c r="I104" s="194"/>
      <c r="J104" s="195">
        <f>J251</f>
        <v>0</v>
      </c>
      <c r="K104" s="192"/>
      <c r="L104" s="19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1"/>
      <c r="C105" s="192"/>
      <c r="D105" s="193" t="s">
        <v>101</v>
      </c>
      <c r="E105" s="194"/>
      <c r="F105" s="194"/>
      <c r="G105" s="194"/>
      <c r="H105" s="194"/>
      <c r="I105" s="194"/>
      <c r="J105" s="195">
        <f>J263</f>
        <v>0</v>
      </c>
      <c r="K105" s="192"/>
      <c r="L105" s="19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1"/>
      <c r="C106" s="192"/>
      <c r="D106" s="193" t="s">
        <v>102</v>
      </c>
      <c r="E106" s="194"/>
      <c r="F106" s="194"/>
      <c r="G106" s="194"/>
      <c r="H106" s="194"/>
      <c r="I106" s="194"/>
      <c r="J106" s="195">
        <f>J283</f>
        <v>0</v>
      </c>
      <c r="K106" s="192"/>
      <c r="L106" s="19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5"/>
      <c r="C107" s="186"/>
      <c r="D107" s="187" t="s">
        <v>103</v>
      </c>
      <c r="E107" s="188"/>
      <c r="F107" s="188"/>
      <c r="G107" s="188"/>
      <c r="H107" s="188"/>
      <c r="I107" s="188"/>
      <c r="J107" s="189">
        <f>J293</f>
        <v>0</v>
      </c>
      <c r="K107" s="186"/>
      <c r="L107" s="19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72"/>
      <c r="C109" s="73"/>
      <c r="D109" s="73"/>
      <c r="E109" s="73"/>
      <c r="F109" s="73"/>
      <c r="G109" s="73"/>
      <c r="H109" s="73"/>
      <c r="I109" s="73"/>
      <c r="J109" s="73"/>
      <c r="K109" s="73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74"/>
      <c r="C113" s="75"/>
      <c r="D113" s="75"/>
      <c r="E113" s="75"/>
      <c r="F113" s="75"/>
      <c r="G113" s="75"/>
      <c r="H113" s="75"/>
      <c r="I113" s="75"/>
      <c r="J113" s="75"/>
      <c r="K113" s="75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104</v>
      </c>
      <c r="D114" s="40"/>
      <c r="E114" s="40"/>
      <c r="F114" s="40"/>
      <c r="G114" s="40"/>
      <c r="H114" s="40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15</v>
      </c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80" t="str">
        <f>E7</f>
        <v>Rekonštrukcia ciest v meste Košice 2025</v>
      </c>
      <c r="F117" s="32"/>
      <c r="G117" s="32"/>
      <c r="H117" s="32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86</v>
      </c>
      <c r="D118" s="40"/>
      <c r="E118" s="40"/>
      <c r="F118" s="40"/>
      <c r="G118" s="40"/>
      <c r="H118" s="40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30" customHeight="1">
      <c r="A119" s="38"/>
      <c r="B119" s="39"/>
      <c r="C119" s="40"/>
      <c r="D119" s="40"/>
      <c r="E119" s="82" t="str">
        <f>E9</f>
        <v>107-00 - Rekonštrukcia miestnej cesty - Americká Trieda (vnútorná)</v>
      </c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19</v>
      </c>
      <c r="D121" s="40"/>
      <c r="E121" s="40"/>
      <c r="F121" s="27" t="str">
        <f>F12</f>
        <v>Košice</v>
      </c>
      <c r="G121" s="40"/>
      <c r="H121" s="40"/>
      <c r="I121" s="32" t="s">
        <v>21</v>
      </c>
      <c r="J121" s="85" t="str">
        <f>IF(J12="","",J12)</f>
        <v>26. 4. 2025</v>
      </c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23</v>
      </c>
      <c r="D123" s="40"/>
      <c r="E123" s="40"/>
      <c r="F123" s="27" t="str">
        <f>E15</f>
        <v>mesto Košice</v>
      </c>
      <c r="G123" s="40"/>
      <c r="H123" s="40"/>
      <c r="I123" s="32" t="s">
        <v>29</v>
      </c>
      <c r="J123" s="36" t="str">
        <f>E21</f>
        <v>MP Construct s.r.o.</v>
      </c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27</v>
      </c>
      <c r="D124" s="40"/>
      <c r="E124" s="40"/>
      <c r="F124" s="27" t="str">
        <f>IF(E18="","",E18)</f>
        <v>Vyplň údaj</v>
      </c>
      <c r="G124" s="40"/>
      <c r="H124" s="40"/>
      <c r="I124" s="32" t="s">
        <v>32</v>
      </c>
      <c r="J124" s="36" t="str">
        <f>E24</f>
        <v xml:space="preserve"> </v>
      </c>
      <c r="K124" s="40"/>
      <c r="L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7"/>
      <c r="B126" s="198"/>
      <c r="C126" s="199" t="s">
        <v>105</v>
      </c>
      <c r="D126" s="200" t="s">
        <v>60</v>
      </c>
      <c r="E126" s="200" t="s">
        <v>56</v>
      </c>
      <c r="F126" s="200" t="s">
        <v>57</v>
      </c>
      <c r="G126" s="200" t="s">
        <v>106</v>
      </c>
      <c r="H126" s="200" t="s">
        <v>107</v>
      </c>
      <c r="I126" s="200" t="s">
        <v>108</v>
      </c>
      <c r="J126" s="201" t="s">
        <v>90</v>
      </c>
      <c r="K126" s="202" t="s">
        <v>109</v>
      </c>
      <c r="L126" s="203"/>
      <c r="M126" s="106" t="s">
        <v>1</v>
      </c>
      <c r="N126" s="107" t="s">
        <v>39</v>
      </c>
      <c r="O126" s="107" t="s">
        <v>110</v>
      </c>
      <c r="P126" s="107" t="s">
        <v>111</v>
      </c>
      <c r="Q126" s="107" t="s">
        <v>112</v>
      </c>
      <c r="R126" s="107" t="s">
        <v>113</v>
      </c>
      <c r="S126" s="107" t="s">
        <v>114</v>
      </c>
      <c r="T126" s="108" t="s">
        <v>115</v>
      </c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</row>
    <row r="127" s="2" customFormat="1" ht="22.8" customHeight="1">
      <c r="A127" s="38"/>
      <c r="B127" s="39"/>
      <c r="C127" s="113" t="s">
        <v>91</v>
      </c>
      <c r="D127" s="40"/>
      <c r="E127" s="40"/>
      <c r="F127" s="40"/>
      <c r="G127" s="40"/>
      <c r="H127" s="40"/>
      <c r="I127" s="40"/>
      <c r="J127" s="204">
        <f>BK127</f>
        <v>0</v>
      </c>
      <c r="K127" s="40"/>
      <c r="L127" s="44"/>
      <c r="M127" s="109"/>
      <c r="N127" s="205"/>
      <c r="O127" s="110"/>
      <c r="P127" s="206">
        <f>P128+P293</f>
        <v>0</v>
      </c>
      <c r="Q127" s="110"/>
      <c r="R127" s="206">
        <f>R128+R293</f>
        <v>2302.1487915000002</v>
      </c>
      <c r="S127" s="110"/>
      <c r="T127" s="207">
        <f>T128+T293</f>
        <v>1505.617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74</v>
      </c>
      <c r="AU127" s="17" t="s">
        <v>92</v>
      </c>
      <c r="BK127" s="208">
        <f>BK128+BK293</f>
        <v>0</v>
      </c>
    </row>
    <row r="128" s="12" customFormat="1" ht="25.92" customHeight="1">
      <c r="A128" s="12"/>
      <c r="B128" s="209"/>
      <c r="C128" s="210"/>
      <c r="D128" s="211" t="s">
        <v>74</v>
      </c>
      <c r="E128" s="212" t="s">
        <v>116</v>
      </c>
      <c r="F128" s="212" t="s">
        <v>117</v>
      </c>
      <c r="G128" s="210"/>
      <c r="H128" s="210"/>
      <c r="I128" s="213"/>
      <c r="J128" s="214">
        <f>BK128</f>
        <v>0</v>
      </c>
      <c r="K128" s="210"/>
      <c r="L128" s="215"/>
      <c r="M128" s="216"/>
      <c r="N128" s="217"/>
      <c r="O128" s="217"/>
      <c r="P128" s="218">
        <f>P129+P156+P200+P208+P229+P237+P251+P263+P283</f>
        <v>0</v>
      </c>
      <c r="Q128" s="217"/>
      <c r="R128" s="218">
        <f>R129+R156+R200+R208+R229+R237+R251+R263+R283</f>
        <v>2302.1487915000002</v>
      </c>
      <c r="S128" s="217"/>
      <c r="T128" s="219">
        <f>T129+T156+T200+T208+T229+T237+T251+T263+T283</f>
        <v>1505.617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0" t="s">
        <v>83</v>
      </c>
      <c r="AT128" s="221" t="s">
        <v>74</v>
      </c>
      <c r="AU128" s="221" t="s">
        <v>75</v>
      </c>
      <c r="AY128" s="220" t="s">
        <v>118</v>
      </c>
      <c r="BK128" s="222">
        <f>BK129+BK156+BK200+BK208+BK229+BK237+BK251+BK263+BK283</f>
        <v>0</v>
      </c>
    </row>
    <row r="129" s="12" customFormat="1" ht="22.8" customHeight="1">
      <c r="A129" s="12"/>
      <c r="B129" s="209"/>
      <c r="C129" s="210"/>
      <c r="D129" s="211" t="s">
        <v>74</v>
      </c>
      <c r="E129" s="223" t="s">
        <v>83</v>
      </c>
      <c r="F129" s="223" t="s">
        <v>119</v>
      </c>
      <c r="G129" s="210"/>
      <c r="H129" s="210"/>
      <c r="I129" s="213"/>
      <c r="J129" s="224">
        <f>BK129</f>
        <v>0</v>
      </c>
      <c r="K129" s="210"/>
      <c r="L129" s="215"/>
      <c r="M129" s="216"/>
      <c r="N129" s="217"/>
      <c r="O129" s="217"/>
      <c r="P129" s="218">
        <f>SUM(P130:P155)</f>
        <v>0</v>
      </c>
      <c r="Q129" s="217"/>
      <c r="R129" s="218">
        <f>SUM(R130:R155)</f>
        <v>0.021299999999999999</v>
      </c>
      <c r="S129" s="217"/>
      <c r="T129" s="219">
        <f>SUM(T130:T155)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0" t="s">
        <v>83</v>
      </c>
      <c r="AT129" s="221" t="s">
        <v>74</v>
      </c>
      <c r="AU129" s="221" t="s">
        <v>83</v>
      </c>
      <c r="AY129" s="220" t="s">
        <v>118</v>
      </c>
      <c r="BK129" s="222">
        <f>SUM(BK130:BK155)</f>
        <v>0</v>
      </c>
    </row>
    <row r="130" s="2" customFormat="1" ht="24.15" customHeight="1">
      <c r="A130" s="38"/>
      <c r="B130" s="39"/>
      <c r="C130" s="225" t="s">
        <v>83</v>
      </c>
      <c r="D130" s="225" t="s">
        <v>120</v>
      </c>
      <c r="E130" s="226" t="s">
        <v>121</v>
      </c>
      <c r="F130" s="227" t="s">
        <v>122</v>
      </c>
      <c r="G130" s="228" t="s">
        <v>123</v>
      </c>
      <c r="H130" s="229">
        <v>374</v>
      </c>
      <c r="I130" s="230"/>
      <c r="J130" s="231">
        <f>ROUND(I130*H130,2)</f>
        <v>0</v>
      </c>
      <c r="K130" s="232"/>
      <c r="L130" s="44"/>
      <c r="M130" s="233" t="s">
        <v>1</v>
      </c>
      <c r="N130" s="234" t="s">
        <v>41</v>
      </c>
      <c r="O130" s="97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124</v>
      </c>
      <c r="AT130" s="237" t="s">
        <v>120</v>
      </c>
      <c r="AU130" s="237" t="s">
        <v>125</v>
      </c>
      <c r="AY130" s="17" t="s">
        <v>118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7" t="s">
        <v>125</v>
      </c>
      <c r="BK130" s="238">
        <f>ROUND(I130*H130,2)</f>
        <v>0</v>
      </c>
      <c r="BL130" s="17" t="s">
        <v>124</v>
      </c>
      <c r="BM130" s="237" t="s">
        <v>126</v>
      </c>
    </row>
    <row r="131" s="13" customFormat="1">
      <c r="A131" s="13"/>
      <c r="B131" s="239"/>
      <c r="C131" s="240"/>
      <c r="D131" s="241" t="s">
        <v>127</v>
      </c>
      <c r="E131" s="242" t="s">
        <v>1</v>
      </c>
      <c r="F131" s="243" t="s">
        <v>128</v>
      </c>
      <c r="G131" s="240"/>
      <c r="H131" s="244">
        <v>307</v>
      </c>
      <c r="I131" s="245"/>
      <c r="J131" s="240"/>
      <c r="K131" s="240"/>
      <c r="L131" s="246"/>
      <c r="M131" s="247"/>
      <c r="N131" s="248"/>
      <c r="O131" s="248"/>
      <c r="P131" s="248"/>
      <c r="Q131" s="248"/>
      <c r="R131" s="248"/>
      <c r="S131" s="248"/>
      <c r="T131" s="24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0" t="s">
        <v>127</v>
      </c>
      <c r="AU131" s="250" t="s">
        <v>125</v>
      </c>
      <c r="AV131" s="13" t="s">
        <v>125</v>
      </c>
      <c r="AW131" s="13" t="s">
        <v>31</v>
      </c>
      <c r="AX131" s="13" t="s">
        <v>75</v>
      </c>
      <c r="AY131" s="250" t="s">
        <v>118</v>
      </c>
    </row>
    <row r="132" s="13" customFormat="1">
      <c r="A132" s="13"/>
      <c r="B132" s="239"/>
      <c r="C132" s="240"/>
      <c r="D132" s="241" t="s">
        <v>127</v>
      </c>
      <c r="E132" s="242" t="s">
        <v>1</v>
      </c>
      <c r="F132" s="243" t="s">
        <v>129</v>
      </c>
      <c r="G132" s="240"/>
      <c r="H132" s="244">
        <v>30</v>
      </c>
      <c r="I132" s="245"/>
      <c r="J132" s="240"/>
      <c r="K132" s="240"/>
      <c r="L132" s="246"/>
      <c r="M132" s="247"/>
      <c r="N132" s="248"/>
      <c r="O132" s="248"/>
      <c r="P132" s="248"/>
      <c r="Q132" s="248"/>
      <c r="R132" s="248"/>
      <c r="S132" s="248"/>
      <c r="T132" s="24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0" t="s">
        <v>127</v>
      </c>
      <c r="AU132" s="250" t="s">
        <v>125</v>
      </c>
      <c r="AV132" s="13" t="s">
        <v>125</v>
      </c>
      <c r="AW132" s="13" t="s">
        <v>31</v>
      </c>
      <c r="AX132" s="13" t="s">
        <v>75</v>
      </c>
      <c r="AY132" s="250" t="s">
        <v>118</v>
      </c>
    </row>
    <row r="133" s="13" customFormat="1">
      <c r="A133" s="13"/>
      <c r="B133" s="239"/>
      <c r="C133" s="240"/>
      <c r="D133" s="241" t="s">
        <v>127</v>
      </c>
      <c r="E133" s="242" t="s">
        <v>1</v>
      </c>
      <c r="F133" s="243" t="s">
        <v>130</v>
      </c>
      <c r="G133" s="240"/>
      <c r="H133" s="244">
        <v>37</v>
      </c>
      <c r="I133" s="245"/>
      <c r="J133" s="240"/>
      <c r="K133" s="240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127</v>
      </c>
      <c r="AU133" s="250" t="s">
        <v>125</v>
      </c>
      <c r="AV133" s="13" t="s">
        <v>125</v>
      </c>
      <c r="AW133" s="13" t="s">
        <v>31</v>
      </c>
      <c r="AX133" s="13" t="s">
        <v>75</v>
      </c>
      <c r="AY133" s="250" t="s">
        <v>118</v>
      </c>
    </row>
    <row r="134" s="14" customFormat="1">
      <c r="A134" s="14"/>
      <c r="B134" s="251"/>
      <c r="C134" s="252"/>
      <c r="D134" s="241" t="s">
        <v>127</v>
      </c>
      <c r="E134" s="253" t="s">
        <v>1</v>
      </c>
      <c r="F134" s="254" t="s">
        <v>131</v>
      </c>
      <c r="G134" s="252"/>
      <c r="H134" s="255">
        <v>374</v>
      </c>
      <c r="I134" s="256"/>
      <c r="J134" s="252"/>
      <c r="K134" s="252"/>
      <c r="L134" s="257"/>
      <c r="M134" s="258"/>
      <c r="N134" s="259"/>
      <c r="O134" s="259"/>
      <c r="P134" s="259"/>
      <c r="Q134" s="259"/>
      <c r="R134" s="259"/>
      <c r="S134" s="259"/>
      <c r="T134" s="26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1" t="s">
        <v>127</v>
      </c>
      <c r="AU134" s="261" t="s">
        <v>125</v>
      </c>
      <c r="AV134" s="14" t="s">
        <v>124</v>
      </c>
      <c r="AW134" s="14" t="s">
        <v>31</v>
      </c>
      <c r="AX134" s="14" t="s">
        <v>83</v>
      </c>
      <c r="AY134" s="261" t="s">
        <v>118</v>
      </c>
    </row>
    <row r="135" s="2" customFormat="1" ht="37.8" customHeight="1">
      <c r="A135" s="38"/>
      <c r="B135" s="39"/>
      <c r="C135" s="225" t="s">
        <v>125</v>
      </c>
      <c r="D135" s="225" t="s">
        <v>120</v>
      </c>
      <c r="E135" s="226" t="s">
        <v>132</v>
      </c>
      <c r="F135" s="227" t="s">
        <v>133</v>
      </c>
      <c r="G135" s="228" t="s">
        <v>123</v>
      </c>
      <c r="H135" s="229">
        <v>226.5</v>
      </c>
      <c r="I135" s="230"/>
      <c r="J135" s="231">
        <f>ROUND(I135*H135,2)</f>
        <v>0</v>
      </c>
      <c r="K135" s="232"/>
      <c r="L135" s="44"/>
      <c r="M135" s="233" t="s">
        <v>1</v>
      </c>
      <c r="N135" s="234" t="s">
        <v>41</v>
      </c>
      <c r="O135" s="97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124</v>
      </c>
      <c r="AT135" s="237" t="s">
        <v>120</v>
      </c>
      <c r="AU135" s="237" t="s">
        <v>125</v>
      </c>
      <c r="AY135" s="17" t="s">
        <v>118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7" t="s">
        <v>125</v>
      </c>
      <c r="BK135" s="238">
        <f>ROUND(I135*H135,2)</f>
        <v>0</v>
      </c>
      <c r="BL135" s="17" t="s">
        <v>124</v>
      </c>
      <c r="BM135" s="237" t="s">
        <v>134</v>
      </c>
    </row>
    <row r="136" s="13" customFormat="1">
      <c r="A136" s="13"/>
      <c r="B136" s="239"/>
      <c r="C136" s="240"/>
      <c r="D136" s="241" t="s">
        <v>127</v>
      </c>
      <c r="E136" s="242" t="s">
        <v>1</v>
      </c>
      <c r="F136" s="243" t="s">
        <v>135</v>
      </c>
      <c r="G136" s="240"/>
      <c r="H136" s="244">
        <v>153.5</v>
      </c>
      <c r="I136" s="245"/>
      <c r="J136" s="240"/>
      <c r="K136" s="240"/>
      <c r="L136" s="246"/>
      <c r="M136" s="247"/>
      <c r="N136" s="248"/>
      <c r="O136" s="248"/>
      <c r="P136" s="248"/>
      <c r="Q136" s="248"/>
      <c r="R136" s="248"/>
      <c r="S136" s="248"/>
      <c r="T136" s="24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0" t="s">
        <v>127</v>
      </c>
      <c r="AU136" s="250" t="s">
        <v>125</v>
      </c>
      <c r="AV136" s="13" t="s">
        <v>125</v>
      </c>
      <c r="AW136" s="13" t="s">
        <v>31</v>
      </c>
      <c r="AX136" s="13" t="s">
        <v>75</v>
      </c>
      <c r="AY136" s="250" t="s">
        <v>118</v>
      </c>
    </row>
    <row r="137" s="13" customFormat="1">
      <c r="A137" s="13"/>
      <c r="B137" s="239"/>
      <c r="C137" s="240"/>
      <c r="D137" s="241" t="s">
        <v>127</v>
      </c>
      <c r="E137" s="242" t="s">
        <v>1</v>
      </c>
      <c r="F137" s="243" t="s">
        <v>129</v>
      </c>
      <c r="G137" s="240"/>
      <c r="H137" s="244">
        <v>30</v>
      </c>
      <c r="I137" s="245"/>
      <c r="J137" s="240"/>
      <c r="K137" s="240"/>
      <c r="L137" s="246"/>
      <c r="M137" s="247"/>
      <c r="N137" s="248"/>
      <c r="O137" s="248"/>
      <c r="P137" s="248"/>
      <c r="Q137" s="248"/>
      <c r="R137" s="248"/>
      <c r="S137" s="248"/>
      <c r="T137" s="24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0" t="s">
        <v>127</v>
      </c>
      <c r="AU137" s="250" t="s">
        <v>125</v>
      </c>
      <c r="AV137" s="13" t="s">
        <v>125</v>
      </c>
      <c r="AW137" s="13" t="s">
        <v>31</v>
      </c>
      <c r="AX137" s="13" t="s">
        <v>75</v>
      </c>
      <c r="AY137" s="250" t="s">
        <v>118</v>
      </c>
    </row>
    <row r="138" s="13" customFormat="1">
      <c r="A138" s="13"/>
      <c r="B138" s="239"/>
      <c r="C138" s="240"/>
      <c r="D138" s="241" t="s">
        <v>127</v>
      </c>
      <c r="E138" s="242" t="s">
        <v>1</v>
      </c>
      <c r="F138" s="243" t="s">
        <v>130</v>
      </c>
      <c r="G138" s="240"/>
      <c r="H138" s="244">
        <v>37</v>
      </c>
      <c r="I138" s="245"/>
      <c r="J138" s="240"/>
      <c r="K138" s="240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127</v>
      </c>
      <c r="AU138" s="250" t="s">
        <v>125</v>
      </c>
      <c r="AV138" s="13" t="s">
        <v>125</v>
      </c>
      <c r="AW138" s="13" t="s">
        <v>31</v>
      </c>
      <c r="AX138" s="13" t="s">
        <v>75</v>
      </c>
      <c r="AY138" s="250" t="s">
        <v>118</v>
      </c>
    </row>
    <row r="139" s="13" customFormat="1">
      <c r="A139" s="13"/>
      <c r="B139" s="239"/>
      <c r="C139" s="240"/>
      <c r="D139" s="241" t="s">
        <v>127</v>
      </c>
      <c r="E139" s="242" t="s">
        <v>1</v>
      </c>
      <c r="F139" s="243" t="s">
        <v>136</v>
      </c>
      <c r="G139" s="240"/>
      <c r="H139" s="244">
        <v>6</v>
      </c>
      <c r="I139" s="245"/>
      <c r="J139" s="240"/>
      <c r="K139" s="240"/>
      <c r="L139" s="246"/>
      <c r="M139" s="247"/>
      <c r="N139" s="248"/>
      <c r="O139" s="248"/>
      <c r="P139" s="248"/>
      <c r="Q139" s="248"/>
      <c r="R139" s="248"/>
      <c r="S139" s="248"/>
      <c r="T139" s="24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0" t="s">
        <v>127</v>
      </c>
      <c r="AU139" s="250" t="s">
        <v>125</v>
      </c>
      <c r="AV139" s="13" t="s">
        <v>125</v>
      </c>
      <c r="AW139" s="13" t="s">
        <v>31</v>
      </c>
      <c r="AX139" s="13" t="s">
        <v>75</v>
      </c>
      <c r="AY139" s="250" t="s">
        <v>118</v>
      </c>
    </row>
    <row r="140" s="14" customFormat="1">
      <c r="A140" s="14"/>
      <c r="B140" s="251"/>
      <c r="C140" s="252"/>
      <c r="D140" s="241" t="s">
        <v>127</v>
      </c>
      <c r="E140" s="253" t="s">
        <v>1</v>
      </c>
      <c r="F140" s="254" t="s">
        <v>131</v>
      </c>
      <c r="G140" s="252"/>
      <c r="H140" s="255">
        <v>226.5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127</v>
      </c>
      <c r="AU140" s="261" t="s">
        <v>125</v>
      </c>
      <c r="AV140" s="14" t="s">
        <v>124</v>
      </c>
      <c r="AW140" s="14" t="s">
        <v>31</v>
      </c>
      <c r="AX140" s="14" t="s">
        <v>83</v>
      </c>
      <c r="AY140" s="261" t="s">
        <v>118</v>
      </c>
    </row>
    <row r="141" s="2" customFormat="1" ht="44.25" customHeight="1">
      <c r="A141" s="38"/>
      <c r="B141" s="39"/>
      <c r="C141" s="225" t="s">
        <v>137</v>
      </c>
      <c r="D141" s="225" t="s">
        <v>120</v>
      </c>
      <c r="E141" s="226" t="s">
        <v>138</v>
      </c>
      <c r="F141" s="227" t="s">
        <v>139</v>
      </c>
      <c r="G141" s="228" t="s">
        <v>123</v>
      </c>
      <c r="H141" s="229">
        <v>3171</v>
      </c>
      <c r="I141" s="230"/>
      <c r="J141" s="231">
        <f>ROUND(I141*H141,2)</f>
        <v>0</v>
      </c>
      <c r="K141" s="232"/>
      <c r="L141" s="44"/>
      <c r="M141" s="233" t="s">
        <v>1</v>
      </c>
      <c r="N141" s="234" t="s">
        <v>41</v>
      </c>
      <c r="O141" s="97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124</v>
      </c>
      <c r="AT141" s="237" t="s">
        <v>120</v>
      </c>
      <c r="AU141" s="237" t="s">
        <v>125</v>
      </c>
      <c r="AY141" s="17" t="s">
        <v>118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7" t="s">
        <v>125</v>
      </c>
      <c r="BK141" s="238">
        <f>ROUND(I141*H141,2)</f>
        <v>0</v>
      </c>
      <c r="BL141" s="17" t="s">
        <v>124</v>
      </c>
      <c r="BM141" s="237" t="s">
        <v>140</v>
      </c>
    </row>
    <row r="142" s="13" customFormat="1">
      <c r="A142" s="13"/>
      <c r="B142" s="239"/>
      <c r="C142" s="240"/>
      <c r="D142" s="241" t="s">
        <v>127</v>
      </c>
      <c r="E142" s="242" t="s">
        <v>1</v>
      </c>
      <c r="F142" s="243" t="s">
        <v>141</v>
      </c>
      <c r="G142" s="240"/>
      <c r="H142" s="244">
        <v>3171</v>
      </c>
      <c r="I142" s="245"/>
      <c r="J142" s="240"/>
      <c r="K142" s="240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127</v>
      </c>
      <c r="AU142" s="250" t="s">
        <v>125</v>
      </c>
      <c r="AV142" s="13" t="s">
        <v>125</v>
      </c>
      <c r="AW142" s="13" t="s">
        <v>31</v>
      </c>
      <c r="AX142" s="13" t="s">
        <v>83</v>
      </c>
      <c r="AY142" s="250" t="s">
        <v>118</v>
      </c>
    </row>
    <row r="143" s="2" customFormat="1" ht="21.75" customHeight="1">
      <c r="A143" s="38"/>
      <c r="B143" s="39"/>
      <c r="C143" s="225" t="s">
        <v>124</v>
      </c>
      <c r="D143" s="225" t="s">
        <v>120</v>
      </c>
      <c r="E143" s="226" t="s">
        <v>142</v>
      </c>
      <c r="F143" s="227" t="s">
        <v>143</v>
      </c>
      <c r="G143" s="228" t="s">
        <v>123</v>
      </c>
      <c r="H143" s="229">
        <v>226.5</v>
      </c>
      <c r="I143" s="230"/>
      <c r="J143" s="231">
        <f>ROUND(I143*H143,2)</f>
        <v>0</v>
      </c>
      <c r="K143" s="232"/>
      <c r="L143" s="44"/>
      <c r="M143" s="233" t="s">
        <v>1</v>
      </c>
      <c r="N143" s="234" t="s">
        <v>41</v>
      </c>
      <c r="O143" s="97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7" t="s">
        <v>124</v>
      </c>
      <c r="AT143" s="237" t="s">
        <v>120</v>
      </c>
      <c r="AU143" s="237" t="s">
        <v>125</v>
      </c>
      <c r="AY143" s="17" t="s">
        <v>118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7" t="s">
        <v>125</v>
      </c>
      <c r="BK143" s="238">
        <f>ROUND(I143*H143,2)</f>
        <v>0</v>
      </c>
      <c r="BL143" s="17" t="s">
        <v>124</v>
      </c>
      <c r="BM143" s="237" t="s">
        <v>144</v>
      </c>
    </row>
    <row r="144" s="13" customFormat="1">
      <c r="A144" s="13"/>
      <c r="B144" s="239"/>
      <c r="C144" s="240"/>
      <c r="D144" s="241" t="s">
        <v>127</v>
      </c>
      <c r="E144" s="242" t="s">
        <v>1</v>
      </c>
      <c r="F144" s="243" t="s">
        <v>145</v>
      </c>
      <c r="G144" s="240"/>
      <c r="H144" s="244">
        <v>226.5</v>
      </c>
      <c r="I144" s="245"/>
      <c r="J144" s="240"/>
      <c r="K144" s="240"/>
      <c r="L144" s="246"/>
      <c r="M144" s="247"/>
      <c r="N144" s="248"/>
      <c r="O144" s="248"/>
      <c r="P144" s="248"/>
      <c r="Q144" s="248"/>
      <c r="R144" s="248"/>
      <c r="S144" s="248"/>
      <c r="T144" s="24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0" t="s">
        <v>127</v>
      </c>
      <c r="AU144" s="250" t="s">
        <v>125</v>
      </c>
      <c r="AV144" s="13" t="s">
        <v>125</v>
      </c>
      <c r="AW144" s="13" t="s">
        <v>31</v>
      </c>
      <c r="AX144" s="13" t="s">
        <v>83</v>
      </c>
      <c r="AY144" s="250" t="s">
        <v>118</v>
      </c>
    </row>
    <row r="145" s="2" customFormat="1" ht="24.15" customHeight="1">
      <c r="A145" s="38"/>
      <c r="B145" s="39"/>
      <c r="C145" s="225" t="s">
        <v>146</v>
      </c>
      <c r="D145" s="225" t="s">
        <v>120</v>
      </c>
      <c r="E145" s="226" t="s">
        <v>147</v>
      </c>
      <c r="F145" s="227" t="s">
        <v>148</v>
      </c>
      <c r="G145" s="228" t="s">
        <v>149</v>
      </c>
      <c r="H145" s="229">
        <v>430.35000000000002</v>
      </c>
      <c r="I145" s="230"/>
      <c r="J145" s="231">
        <f>ROUND(I145*H145,2)</f>
        <v>0</v>
      </c>
      <c r="K145" s="232"/>
      <c r="L145" s="44"/>
      <c r="M145" s="233" t="s">
        <v>1</v>
      </c>
      <c r="N145" s="234" t="s">
        <v>41</v>
      </c>
      <c r="O145" s="97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7" t="s">
        <v>124</v>
      </c>
      <c r="AT145" s="237" t="s">
        <v>120</v>
      </c>
      <c r="AU145" s="237" t="s">
        <v>125</v>
      </c>
      <c r="AY145" s="17" t="s">
        <v>118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7" t="s">
        <v>125</v>
      </c>
      <c r="BK145" s="238">
        <f>ROUND(I145*H145,2)</f>
        <v>0</v>
      </c>
      <c r="BL145" s="17" t="s">
        <v>124</v>
      </c>
      <c r="BM145" s="237" t="s">
        <v>150</v>
      </c>
    </row>
    <row r="146" s="13" customFormat="1">
      <c r="A146" s="13"/>
      <c r="B146" s="239"/>
      <c r="C146" s="240"/>
      <c r="D146" s="241" t="s">
        <v>127</v>
      </c>
      <c r="E146" s="242" t="s">
        <v>1</v>
      </c>
      <c r="F146" s="243" t="s">
        <v>151</v>
      </c>
      <c r="G146" s="240"/>
      <c r="H146" s="244">
        <v>430.35000000000002</v>
      </c>
      <c r="I146" s="245"/>
      <c r="J146" s="240"/>
      <c r="K146" s="240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127</v>
      </c>
      <c r="AU146" s="250" t="s">
        <v>125</v>
      </c>
      <c r="AV146" s="13" t="s">
        <v>125</v>
      </c>
      <c r="AW146" s="13" t="s">
        <v>31</v>
      </c>
      <c r="AX146" s="13" t="s">
        <v>83</v>
      </c>
      <c r="AY146" s="250" t="s">
        <v>118</v>
      </c>
    </row>
    <row r="147" s="2" customFormat="1" ht="21.75" customHeight="1">
      <c r="A147" s="38"/>
      <c r="B147" s="39"/>
      <c r="C147" s="225" t="s">
        <v>152</v>
      </c>
      <c r="D147" s="225" t="s">
        <v>120</v>
      </c>
      <c r="E147" s="226" t="s">
        <v>153</v>
      </c>
      <c r="F147" s="227" t="s">
        <v>154</v>
      </c>
      <c r="G147" s="228" t="s">
        <v>155</v>
      </c>
      <c r="H147" s="229">
        <v>1065</v>
      </c>
      <c r="I147" s="230"/>
      <c r="J147" s="231">
        <f>ROUND(I147*H147,2)</f>
        <v>0</v>
      </c>
      <c r="K147" s="232"/>
      <c r="L147" s="44"/>
      <c r="M147" s="233" t="s">
        <v>1</v>
      </c>
      <c r="N147" s="234" t="s">
        <v>41</v>
      </c>
      <c r="O147" s="97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124</v>
      </c>
      <c r="AT147" s="237" t="s">
        <v>120</v>
      </c>
      <c r="AU147" s="237" t="s">
        <v>125</v>
      </c>
      <c r="AY147" s="17" t="s">
        <v>118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7" t="s">
        <v>125</v>
      </c>
      <c r="BK147" s="238">
        <f>ROUND(I147*H147,2)</f>
        <v>0</v>
      </c>
      <c r="BL147" s="17" t="s">
        <v>124</v>
      </c>
      <c r="BM147" s="237" t="s">
        <v>156</v>
      </c>
    </row>
    <row r="148" s="13" customFormat="1">
      <c r="A148" s="13"/>
      <c r="B148" s="239"/>
      <c r="C148" s="240"/>
      <c r="D148" s="241" t="s">
        <v>127</v>
      </c>
      <c r="E148" s="242" t="s">
        <v>1</v>
      </c>
      <c r="F148" s="243" t="s">
        <v>157</v>
      </c>
      <c r="G148" s="240"/>
      <c r="H148" s="244">
        <v>1065</v>
      </c>
      <c r="I148" s="245"/>
      <c r="J148" s="240"/>
      <c r="K148" s="240"/>
      <c r="L148" s="246"/>
      <c r="M148" s="247"/>
      <c r="N148" s="248"/>
      <c r="O148" s="248"/>
      <c r="P148" s="248"/>
      <c r="Q148" s="248"/>
      <c r="R148" s="248"/>
      <c r="S148" s="248"/>
      <c r="T148" s="24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0" t="s">
        <v>127</v>
      </c>
      <c r="AU148" s="250" t="s">
        <v>125</v>
      </c>
      <c r="AV148" s="13" t="s">
        <v>125</v>
      </c>
      <c r="AW148" s="13" t="s">
        <v>31</v>
      </c>
      <c r="AX148" s="13" t="s">
        <v>83</v>
      </c>
      <c r="AY148" s="250" t="s">
        <v>118</v>
      </c>
    </row>
    <row r="149" s="2" customFormat="1" ht="24.15" customHeight="1">
      <c r="A149" s="38"/>
      <c r="B149" s="39"/>
      <c r="C149" s="225" t="s">
        <v>158</v>
      </c>
      <c r="D149" s="225" t="s">
        <v>120</v>
      </c>
      <c r="E149" s="226" t="s">
        <v>159</v>
      </c>
      <c r="F149" s="227" t="s">
        <v>160</v>
      </c>
      <c r="G149" s="228" t="s">
        <v>155</v>
      </c>
      <c r="H149" s="229">
        <v>1065</v>
      </c>
      <c r="I149" s="230"/>
      <c r="J149" s="231">
        <f>ROUND(I149*H149,2)</f>
        <v>0</v>
      </c>
      <c r="K149" s="232"/>
      <c r="L149" s="44"/>
      <c r="M149" s="233" t="s">
        <v>1</v>
      </c>
      <c r="N149" s="234" t="s">
        <v>41</v>
      </c>
      <c r="O149" s="97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7" t="s">
        <v>161</v>
      </c>
      <c r="AT149" s="237" t="s">
        <v>120</v>
      </c>
      <c r="AU149" s="237" t="s">
        <v>125</v>
      </c>
      <c r="AY149" s="17" t="s">
        <v>118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7" t="s">
        <v>125</v>
      </c>
      <c r="BK149" s="238">
        <f>ROUND(I149*H149,2)</f>
        <v>0</v>
      </c>
      <c r="BL149" s="17" t="s">
        <v>161</v>
      </c>
      <c r="BM149" s="237" t="s">
        <v>162</v>
      </c>
    </row>
    <row r="150" s="2" customFormat="1" ht="16.5" customHeight="1">
      <c r="A150" s="38"/>
      <c r="B150" s="39"/>
      <c r="C150" s="262" t="s">
        <v>163</v>
      </c>
      <c r="D150" s="262" t="s">
        <v>164</v>
      </c>
      <c r="E150" s="263" t="s">
        <v>165</v>
      </c>
      <c r="F150" s="264" t="s">
        <v>166</v>
      </c>
      <c r="G150" s="265" t="s">
        <v>167</v>
      </c>
      <c r="H150" s="266">
        <v>21.300000000000001</v>
      </c>
      <c r="I150" s="267"/>
      <c r="J150" s="268">
        <f>ROUND(I150*H150,2)</f>
        <v>0</v>
      </c>
      <c r="K150" s="269"/>
      <c r="L150" s="270"/>
      <c r="M150" s="271" t="s">
        <v>1</v>
      </c>
      <c r="N150" s="272" t="s">
        <v>41</v>
      </c>
      <c r="O150" s="97"/>
      <c r="P150" s="235">
        <f>O150*H150</f>
        <v>0</v>
      </c>
      <c r="Q150" s="235">
        <v>0.001</v>
      </c>
      <c r="R150" s="235">
        <f>Q150*H150</f>
        <v>0.021299999999999999</v>
      </c>
      <c r="S150" s="235">
        <v>0</v>
      </c>
      <c r="T150" s="23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7" t="s">
        <v>163</v>
      </c>
      <c r="AT150" s="237" t="s">
        <v>164</v>
      </c>
      <c r="AU150" s="237" t="s">
        <v>125</v>
      </c>
      <c r="AY150" s="17" t="s">
        <v>118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7" t="s">
        <v>125</v>
      </c>
      <c r="BK150" s="238">
        <f>ROUND(I150*H150,2)</f>
        <v>0</v>
      </c>
      <c r="BL150" s="17" t="s">
        <v>124</v>
      </c>
      <c r="BM150" s="237" t="s">
        <v>168</v>
      </c>
    </row>
    <row r="151" s="2" customFormat="1" ht="21.75" customHeight="1">
      <c r="A151" s="38"/>
      <c r="B151" s="39"/>
      <c r="C151" s="225" t="s">
        <v>169</v>
      </c>
      <c r="D151" s="225" t="s">
        <v>120</v>
      </c>
      <c r="E151" s="226" t="s">
        <v>170</v>
      </c>
      <c r="F151" s="227" t="s">
        <v>171</v>
      </c>
      <c r="G151" s="228" t="s">
        <v>155</v>
      </c>
      <c r="H151" s="229">
        <v>324</v>
      </c>
      <c r="I151" s="230"/>
      <c r="J151" s="231">
        <f>ROUND(I151*H151,2)</f>
        <v>0</v>
      </c>
      <c r="K151" s="232"/>
      <c r="L151" s="44"/>
      <c r="M151" s="233" t="s">
        <v>1</v>
      </c>
      <c r="N151" s="234" t="s">
        <v>41</v>
      </c>
      <c r="O151" s="97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124</v>
      </c>
      <c r="AT151" s="237" t="s">
        <v>120</v>
      </c>
      <c r="AU151" s="237" t="s">
        <v>125</v>
      </c>
      <c r="AY151" s="17" t="s">
        <v>118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7" t="s">
        <v>125</v>
      </c>
      <c r="BK151" s="238">
        <f>ROUND(I151*H151,2)</f>
        <v>0</v>
      </c>
      <c r="BL151" s="17" t="s">
        <v>124</v>
      </c>
      <c r="BM151" s="237" t="s">
        <v>172</v>
      </c>
    </row>
    <row r="152" s="15" customFormat="1">
      <c r="A152" s="15"/>
      <c r="B152" s="273"/>
      <c r="C152" s="274"/>
      <c r="D152" s="241" t="s">
        <v>127</v>
      </c>
      <c r="E152" s="275" t="s">
        <v>1</v>
      </c>
      <c r="F152" s="276" t="s">
        <v>173</v>
      </c>
      <c r="G152" s="274"/>
      <c r="H152" s="275" t="s">
        <v>1</v>
      </c>
      <c r="I152" s="277"/>
      <c r="J152" s="274"/>
      <c r="K152" s="274"/>
      <c r="L152" s="278"/>
      <c r="M152" s="279"/>
      <c r="N152" s="280"/>
      <c r="O152" s="280"/>
      <c r="P152" s="280"/>
      <c r="Q152" s="280"/>
      <c r="R152" s="280"/>
      <c r="S152" s="280"/>
      <c r="T152" s="281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82" t="s">
        <v>127</v>
      </c>
      <c r="AU152" s="282" t="s">
        <v>125</v>
      </c>
      <c r="AV152" s="15" t="s">
        <v>83</v>
      </c>
      <c r="AW152" s="15" t="s">
        <v>31</v>
      </c>
      <c r="AX152" s="15" t="s">
        <v>75</v>
      </c>
      <c r="AY152" s="282" t="s">
        <v>118</v>
      </c>
    </row>
    <row r="153" s="13" customFormat="1">
      <c r="A153" s="13"/>
      <c r="B153" s="239"/>
      <c r="C153" s="240"/>
      <c r="D153" s="241" t="s">
        <v>127</v>
      </c>
      <c r="E153" s="242" t="s">
        <v>1</v>
      </c>
      <c r="F153" s="243" t="s">
        <v>174</v>
      </c>
      <c r="G153" s="240"/>
      <c r="H153" s="244">
        <v>30</v>
      </c>
      <c r="I153" s="245"/>
      <c r="J153" s="240"/>
      <c r="K153" s="240"/>
      <c r="L153" s="246"/>
      <c r="M153" s="247"/>
      <c r="N153" s="248"/>
      <c r="O153" s="248"/>
      <c r="P153" s="248"/>
      <c r="Q153" s="248"/>
      <c r="R153" s="248"/>
      <c r="S153" s="248"/>
      <c r="T153" s="24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0" t="s">
        <v>127</v>
      </c>
      <c r="AU153" s="250" t="s">
        <v>125</v>
      </c>
      <c r="AV153" s="13" t="s">
        <v>125</v>
      </c>
      <c r="AW153" s="13" t="s">
        <v>31</v>
      </c>
      <c r="AX153" s="13" t="s">
        <v>75</v>
      </c>
      <c r="AY153" s="250" t="s">
        <v>118</v>
      </c>
    </row>
    <row r="154" s="13" customFormat="1">
      <c r="A154" s="13"/>
      <c r="B154" s="239"/>
      <c r="C154" s="240"/>
      <c r="D154" s="241" t="s">
        <v>127</v>
      </c>
      <c r="E154" s="242" t="s">
        <v>1</v>
      </c>
      <c r="F154" s="243" t="s">
        <v>175</v>
      </c>
      <c r="G154" s="240"/>
      <c r="H154" s="244">
        <v>294</v>
      </c>
      <c r="I154" s="245"/>
      <c r="J154" s="240"/>
      <c r="K154" s="240"/>
      <c r="L154" s="246"/>
      <c r="M154" s="247"/>
      <c r="N154" s="248"/>
      <c r="O154" s="248"/>
      <c r="P154" s="248"/>
      <c r="Q154" s="248"/>
      <c r="R154" s="248"/>
      <c r="S154" s="248"/>
      <c r="T154" s="24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0" t="s">
        <v>127</v>
      </c>
      <c r="AU154" s="250" t="s">
        <v>125</v>
      </c>
      <c r="AV154" s="13" t="s">
        <v>125</v>
      </c>
      <c r="AW154" s="13" t="s">
        <v>31</v>
      </c>
      <c r="AX154" s="13" t="s">
        <v>75</v>
      </c>
      <c r="AY154" s="250" t="s">
        <v>118</v>
      </c>
    </row>
    <row r="155" s="14" customFormat="1">
      <c r="A155" s="14"/>
      <c r="B155" s="251"/>
      <c r="C155" s="252"/>
      <c r="D155" s="241" t="s">
        <v>127</v>
      </c>
      <c r="E155" s="253" t="s">
        <v>1</v>
      </c>
      <c r="F155" s="254" t="s">
        <v>131</v>
      </c>
      <c r="G155" s="252"/>
      <c r="H155" s="255">
        <v>324</v>
      </c>
      <c r="I155" s="256"/>
      <c r="J155" s="252"/>
      <c r="K155" s="252"/>
      <c r="L155" s="257"/>
      <c r="M155" s="258"/>
      <c r="N155" s="259"/>
      <c r="O155" s="259"/>
      <c r="P155" s="259"/>
      <c r="Q155" s="259"/>
      <c r="R155" s="259"/>
      <c r="S155" s="259"/>
      <c r="T155" s="26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1" t="s">
        <v>127</v>
      </c>
      <c r="AU155" s="261" t="s">
        <v>125</v>
      </c>
      <c r="AV155" s="14" t="s">
        <v>124</v>
      </c>
      <c r="AW155" s="14" t="s">
        <v>31</v>
      </c>
      <c r="AX155" s="14" t="s">
        <v>83</v>
      </c>
      <c r="AY155" s="261" t="s">
        <v>118</v>
      </c>
    </row>
    <row r="156" s="12" customFormat="1" ht="22.8" customHeight="1">
      <c r="A156" s="12"/>
      <c r="B156" s="209"/>
      <c r="C156" s="210"/>
      <c r="D156" s="211" t="s">
        <v>74</v>
      </c>
      <c r="E156" s="223" t="s">
        <v>125</v>
      </c>
      <c r="F156" s="223" t="s">
        <v>176</v>
      </c>
      <c r="G156" s="210"/>
      <c r="H156" s="210"/>
      <c r="I156" s="213"/>
      <c r="J156" s="224">
        <f>BK156</f>
        <v>0</v>
      </c>
      <c r="K156" s="210"/>
      <c r="L156" s="215"/>
      <c r="M156" s="216"/>
      <c r="N156" s="217"/>
      <c r="O156" s="217"/>
      <c r="P156" s="218">
        <f>SUM(P157:P199)</f>
        <v>0</v>
      </c>
      <c r="Q156" s="217"/>
      <c r="R156" s="218">
        <f>SUM(R157:R199)</f>
        <v>1.3751100000000001</v>
      </c>
      <c r="S156" s="217"/>
      <c r="T156" s="219">
        <f>SUM(T157:T199)</f>
        <v>1505.617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0" t="s">
        <v>83</v>
      </c>
      <c r="AT156" s="221" t="s">
        <v>74</v>
      </c>
      <c r="AU156" s="221" t="s">
        <v>83</v>
      </c>
      <c r="AY156" s="220" t="s">
        <v>118</v>
      </c>
      <c r="BK156" s="222">
        <f>SUM(BK157:BK199)</f>
        <v>0</v>
      </c>
    </row>
    <row r="157" s="2" customFormat="1" ht="16.5" customHeight="1">
      <c r="A157" s="38"/>
      <c r="B157" s="39"/>
      <c r="C157" s="225" t="s">
        <v>177</v>
      </c>
      <c r="D157" s="225" t="s">
        <v>120</v>
      </c>
      <c r="E157" s="226" t="s">
        <v>178</v>
      </c>
      <c r="F157" s="227" t="s">
        <v>179</v>
      </c>
      <c r="G157" s="228" t="s">
        <v>180</v>
      </c>
      <c r="H157" s="229">
        <v>1228</v>
      </c>
      <c r="I157" s="230"/>
      <c r="J157" s="231">
        <f>ROUND(I157*H157,2)</f>
        <v>0</v>
      </c>
      <c r="K157" s="232"/>
      <c r="L157" s="44"/>
      <c r="M157" s="233" t="s">
        <v>1</v>
      </c>
      <c r="N157" s="234" t="s">
        <v>41</v>
      </c>
      <c r="O157" s="97"/>
      <c r="P157" s="235">
        <f>O157*H157</f>
        <v>0</v>
      </c>
      <c r="Q157" s="235">
        <v>0</v>
      </c>
      <c r="R157" s="235">
        <f>Q157*H157</f>
        <v>0</v>
      </c>
      <c r="S157" s="235">
        <v>0.034500000000000003</v>
      </c>
      <c r="T157" s="236">
        <f>S157*H157</f>
        <v>42.366000000000007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7" t="s">
        <v>124</v>
      </c>
      <c r="AT157" s="237" t="s">
        <v>120</v>
      </c>
      <c r="AU157" s="237" t="s">
        <v>125</v>
      </c>
      <c r="AY157" s="17" t="s">
        <v>118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7" t="s">
        <v>125</v>
      </c>
      <c r="BK157" s="238">
        <f>ROUND(I157*H157,2)</f>
        <v>0</v>
      </c>
      <c r="BL157" s="17" t="s">
        <v>124</v>
      </c>
      <c r="BM157" s="237" t="s">
        <v>181</v>
      </c>
    </row>
    <row r="158" s="13" customFormat="1">
      <c r="A158" s="13"/>
      <c r="B158" s="239"/>
      <c r="C158" s="240"/>
      <c r="D158" s="241" t="s">
        <v>127</v>
      </c>
      <c r="E158" s="242" t="s">
        <v>1</v>
      </c>
      <c r="F158" s="243" t="s">
        <v>182</v>
      </c>
      <c r="G158" s="240"/>
      <c r="H158" s="244">
        <v>1228</v>
      </c>
      <c r="I158" s="245"/>
      <c r="J158" s="240"/>
      <c r="K158" s="240"/>
      <c r="L158" s="246"/>
      <c r="M158" s="247"/>
      <c r="N158" s="248"/>
      <c r="O158" s="248"/>
      <c r="P158" s="248"/>
      <c r="Q158" s="248"/>
      <c r="R158" s="248"/>
      <c r="S158" s="248"/>
      <c r="T158" s="24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0" t="s">
        <v>127</v>
      </c>
      <c r="AU158" s="250" t="s">
        <v>125</v>
      </c>
      <c r="AV158" s="13" t="s">
        <v>125</v>
      </c>
      <c r="AW158" s="13" t="s">
        <v>31</v>
      </c>
      <c r="AX158" s="13" t="s">
        <v>83</v>
      </c>
      <c r="AY158" s="250" t="s">
        <v>118</v>
      </c>
    </row>
    <row r="159" s="2" customFormat="1" ht="33" customHeight="1">
      <c r="A159" s="38"/>
      <c r="B159" s="39"/>
      <c r="C159" s="225" t="s">
        <v>183</v>
      </c>
      <c r="D159" s="225" t="s">
        <v>120</v>
      </c>
      <c r="E159" s="226" t="s">
        <v>184</v>
      </c>
      <c r="F159" s="227" t="s">
        <v>185</v>
      </c>
      <c r="G159" s="228" t="s">
        <v>155</v>
      </c>
      <c r="H159" s="229">
        <v>202</v>
      </c>
      <c r="I159" s="230"/>
      <c r="J159" s="231">
        <f>ROUND(I159*H159,2)</f>
        <v>0</v>
      </c>
      <c r="K159" s="232"/>
      <c r="L159" s="44"/>
      <c r="M159" s="233" t="s">
        <v>1</v>
      </c>
      <c r="N159" s="234" t="s">
        <v>41</v>
      </c>
      <c r="O159" s="97"/>
      <c r="P159" s="235">
        <f>O159*H159</f>
        <v>0</v>
      </c>
      <c r="Q159" s="235">
        <v>0</v>
      </c>
      <c r="R159" s="235">
        <f>Q159*H159</f>
        <v>0</v>
      </c>
      <c r="S159" s="235">
        <v>0.13800000000000001</v>
      </c>
      <c r="T159" s="236">
        <f>S159*H159</f>
        <v>27.876000000000001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7" t="s">
        <v>124</v>
      </c>
      <c r="AT159" s="237" t="s">
        <v>120</v>
      </c>
      <c r="AU159" s="237" t="s">
        <v>125</v>
      </c>
      <c r="AY159" s="17" t="s">
        <v>118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7" t="s">
        <v>125</v>
      </c>
      <c r="BK159" s="238">
        <f>ROUND(I159*H159,2)</f>
        <v>0</v>
      </c>
      <c r="BL159" s="17" t="s">
        <v>124</v>
      </c>
      <c r="BM159" s="237" t="s">
        <v>186</v>
      </c>
    </row>
    <row r="160" s="13" customFormat="1">
      <c r="A160" s="13"/>
      <c r="B160" s="239"/>
      <c r="C160" s="240"/>
      <c r="D160" s="241" t="s">
        <v>127</v>
      </c>
      <c r="E160" s="242" t="s">
        <v>1</v>
      </c>
      <c r="F160" s="243" t="s">
        <v>187</v>
      </c>
      <c r="G160" s="240"/>
      <c r="H160" s="244">
        <v>202</v>
      </c>
      <c r="I160" s="245"/>
      <c r="J160" s="240"/>
      <c r="K160" s="240"/>
      <c r="L160" s="246"/>
      <c r="M160" s="247"/>
      <c r="N160" s="248"/>
      <c r="O160" s="248"/>
      <c r="P160" s="248"/>
      <c r="Q160" s="248"/>
      <c r="R160" s="248"/>
      <c r="S160" s="248"/>
      <c r="T160" s="24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0" t="s">
        <v>127</v>
      </c>
      <c r="AU160" s="250" t="s">
        <v>125</v>
      </c>
      <c r="AV160" s="13" t="s">
        <v>125</v>
      </c>
      <c r="AW160" s="13" t="s">
        <v>31</v>
      </c>
      <c r="AX160" s="13" t="s">
        <v>83</v>
      </c>
      <c r="AY160" s="250" t="s">
        <v>118</v>
      </c>
    </row>
    <row r="161" s="2" customFormat="1" ht="37.8" customHeight="1">
      <c r="A161" s="38"/>
      <c r="B161" s="39"/>
      <c r="C161" s="225" t="s">
        <v>188</v>
      </c>
      <c r="D161" s="225" t="s">
        <v>120</v>
      </c>
      <c r="E161" s="226" t="s">
        <v>189</v>
      </c>
      <c r="F161" s="227" t="s">
        <v>190</v>
      </c>
      <c r="G161" s="228" t="s">
        <v>155</v>
      </c>
      <c r="H161" s="229">
        <v>5093</v>
      </c>
      <c r="I161" s="230"/>
      <c r="J161" s="231">
        <f>ROUND(I161*H161,2)</f>
        <v>0</v>
      </c>
      <c r="K161" s="232"/>
      <c r="L161" s="44"/>
      <c r="M161" s="233" t="s">
        <v>1</v>
      </c>
      <c r="N161" s="234" t="s">
        <v>41</v>
      </c>
      <c r="O161" s="97"/>
      <c r="P161" s="235">
        <f>O161*H161</f>
        <v>0</v>
      </c>
      <c r="Q161" s="235">
        <v>0.00027</v>
      </c>
      <c r="R161" s="235">
        <f>Q161*H161</f>
        <v>1.3751100000000001</v>
      </c>
      <c r="S161" s="235">
        <v>0.25</v>
      </c>
      <c r="T161" s="236">
        <f>S161*H161</f>
        <v>1273.25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7" t="s">
        <v>124</v>
      </c>
      <c r="AT161" s="237" t="s">
        <v>120</v>
      </c>
      <c r="AU161" s="237" t="s">
        <v>125</v>
      </c>
      <c r="AY161" s="17" t="s">
        <v>118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7" t="s">
        <v>125</v>
      </c>
      <c r="BK161" s="238">
        <f>ROUND(I161*H161,2)</f>
        <v>0</v>
      </c>
      <c r="BL161" s="17" t="s">
        <v>124</v>
      </c>
      <c r="BM161" s="237" t="s">
        <v>191</v>
      </c>
    </row>
    <row r="162" s="13" customFormat="1">
      <c r="A162" s="13"/>
      <c r="B162" s="239"/>
      <c r="C162" s="240"/>
      <c r="D162" s="241" t="s">
        <v>127</v>
      </c>
      <c r="E162" s="242" t="s">
        <v>1</v>
      </c>
      <c r="F162" s="243" t="s">
        <v>192</v>
      </c>
      <c r="G162" s="240"/>
      <c r="H162" s="244">
        <v>5093</v>
      </c>
      <c r="I162" s="245"/>
      <c r="J162" s="240"/>
      <c r="K162" s="240"/>
      <c r="L162" s="246"/>
      <c r="M162" s="247"/>
      <c r="N162" s="248"/>
      <c r="O162" s="248"/>
      <c r="P162" s="248"/>
      <c r="Q162" s="248"/>
      <c r="R162" s="248"/>
      <c r="S162" s="248"/>
      <c r="T162" s="24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0" t="s">
        <v>127</v>
      </c>
      <c r="AU162" s="250" t="s">
        <v>125</v>
      </c>
      <c r="AV162" s="13" t="s">
        <v>125</v>
      </c>
      <c r="AW162" s="13" t="s">
        <v>31</v>
      </c>
      <c r="AX162" s="13" t="s">
        <v>83</v>
      </c>
      <c r="AY162" s="250" t="s">
        <v>118</v>
      </c>
    </row>
    <row r="163" s="2" customFormat="1" ht="33" customHeight="1">
      <c r="A163" s="38"/>
      <c r="B163" s="39"/>
      <c r="C163" s="225" t="s">
        <v>193</v>
      </c>
      <c r="D163" s="225" t="s">
        <v>120</v>
      </c>
      <c r="E163" s="226" t="s">
        <v>194</v>
      </c>
      <c r="F163" s="227" t="s">
        <v>195</v>
      </c>
      <c r="G163" s="228" t="s">
        <v>155</v>
      </c>
      <c r="H163" s="229">
        <v>37</v>
      </c>
      <c r="I163" s="230"/>
      <c r="J163" s="231">
        <f>ROUND(I163*H163,2)</f>
        <v>0</v>
      </c>
      <c r="K163" s="232"/>
      <c r="L163" s="44"/>
      <c r="M163" s="233" t="s">
        <v>1</v>
      </c>
      <c r="N163" s="234" t="s">
        <v>41</v>
      </c>
      <c r="O163" s="97"/>
      <c r="P163" s="235">
        <f>O163*H163</f>
        <v>0</v>
      </c>
      <c r="Q163" s="235">
        <v>0</v>
      </c>
      <c r="R163" s="235">
        <f>Q163*H163</f>
        <v>0</v>
      </c>
      <c r="S163" s="235">
        <v>0.22500000000000001</v>
      </c>
      <c r="T163" s="236">
        <f>S163*H163</f>
        <v>8.3250000000000011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124</v>
      </c>
      <c r="AT163" s="237" t="s">
        <v>120</v>
      </c>
      <c r="AU163" s="237" t="s">
        <v>125</v>
      </c>
      <c r="AY163" s="17" t="s">
        <v>118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7" t="s">
        <v>125</v>
      </c>
      <c r="BK163" s="238">
        <f>ROUND(I163*H163,2)</f>
        <v>0</v>
      </c>
      <c r="BL163" s="17" t="s">
        <v>124</v>
      </c>
      <c r="BM163" s="237" t="s">
        <v>196</v>
      </c>
    </row>
    <row r="164" s="2" customFormat="1" ht="33" customHeight="1">
      <c r="A164" s="38"/>
      <c r="B164" s="39"/>
      <c r="C164" s="225" t="s">
        <v>197</v>
      </c>
      <c r="D164" s="225" t="s">
        <v>120</v>
      </c>
      <c r="E164" s="226" t="s">
        <v>198</v>
      </c>
      <c r="F164" s="227" t="s">
        <v>199</v>
      </c>
      <c r="G164" s="228" t="s">
        <v>155</v>
      </c>
      <c r="H164" s="229">
        <v>30</v>
      </c>
      <c r="I164" s="230"/>
      <c r="J164" s="231">
        <f>ROUND(I164*H164,2)</f>
        <v>0</v>
      </c>
      <c r="K164" s="232"/>
      <c r="L164" s="44"/>
      <c r="M164" s="233" t="s">
        <v>1</v>
      </c>
      <c r="N164" s="234" t="s">
        <v>41</v>
      </c>
      <c r="O164" s="97"/>
      <c r="P164" s="235">
        <f>O164*H164</f>
        <v>0</v>
      </c>
      <c r="Q164" s="235">
        <v>0</v>
      </c>
      <c r="R164" s="235">
        <f>Q164*H164</f>
        <v>0</v>
      </c>
      <c r="S164" s="235">
        <v>0.5</v>
      </c>
      <c r="T164" s="236">
        <f>S164*H164</f>
        <v>15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7" t="s">
        <v>124</v>
      </c>
      <c r="AT164" s="237" t="s">
        <v>120</v>
      </c>
      <c r="AU164" s="237" t="s">
        <v>125</v>
      </c>
      <c r="AY164" s="17" t="s">
        <v>118</v>
      </c>
      <c r="BE164" s="238">
        <f>IF(N164="základná",J164,0)</f>
        <v>0</v>
      </c>
      <c r="BF164" s="238">
        <f>IF(N164="znížená",J164,0)</f>
        <v>0</v>
      </c>
      <c r="BG164" s="238">
        <f>IF(N164="zákl. prenesená",J164,0)</f>
        <v>0</v>
      </c>
      <c r="BH164" s="238">
        <f>IF(N164="zníž. prenesená",J164,0)</f>
        <v>0</v>
      </c>
      <c r="BI164" s="238">
        <f>IF(N164="nulová",J164,0)</f>
        <v>0</v>
      </c>
      <c r="BJ164" s="17" t="s">
        <v>125</v>
      </c>
      <c r="BK164" s="238">
        <f>ROUND(I164*H164,2)</f>
        <v>0</v>
      </c>
      <c r="BL164" s="17" t="s">
        <v>124</v>
      </c>
      <c r="BM164" s="237" t="s">
        <v>200</v>
      </c>
    </row>
    <row r="165" s="13" customFormat="1">
      <c r="A165" s="13"/>
      <c r="B165" s="239"/>
      <c r="C165" s="240"/>
      <c r="D165" s="241" t="s">
        <v>127</v>
      </c>
      <c r="E165" s="242" t="s">
        <v>1</v>
      </c>
      <c r="F165" s="243" t="s">
        <v>201</v>
      </c>
      <c r="G165" s="240"/>
      <c r="H165" s="244">
        <v>30</v>
      </c>
      <c r="I165" s="245"/>
      <c r="J165" s="240"/>
      <c r="K165" s="240"/>
      <c r="L165" s="246"/>
      <c r="M165" s="247"/>
      <c r="N165" s="248"/>
      <c r="O165" s="248"/>
      <c r="P165" s="248"/>
      <c r="Q165" s="248"/>
      <c r="R165" s="248"/>
      <c r="S165" s="248"/>
      <c r="T165" s="24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0" t="s">
        <v>127</v>
      </c>
      <c r="AU165" s="250" t="s">
        <v>125</v>
      </c>
      <c r="AV165" s="13" t="s">
        <v>125</v>
      </c>
      <c r="AW165" s="13" t="s">
        <v>31</v>
      </c>
      <c r="AX165" s="13" t="s">
        <v>83</v>
      </c>
      <c r="AY165" s="250" t="s">
        <v>118</v>
      </c>
    </row>
    <row r="166" s="2" customFormat="1" ht="37.8" customHeight="1">
      <c r="A166" s="38"/>
      <c r="B166" s="39"/>
      <c r="C166" s="225" t="s">
        <v>202</v>
      </c>
      <c r="D166" s="225" t="s">
        <v>120</v>
      </c>
      <c r="E166" s="226" t="s">
        <v>203</v>
      </c>
      <c r="F166" s="227" t="s">
        <v>204</v>
      </c>
      <c r="G166" s="228" t="s">
        <v>155</v>
      </c>
      <c r="H166" s="229">
        <v>30</v>
      </c>
      <c r="I166" s="230"/>
      <c r="J166" s="231">
        <f>ROUND(I166*H166,2)</f>
        <v>0</v>
      </c>
      <c r="K166" s="232"/>
      <c r="L166" s="44"/>
      <c r="M166" s="233" t="s">
        <v>1</v>
      </c>
      <c r="N166" s="234" t="s">
        <v>41</v>
      </c>
      <c r="O166" s="97"/>
      <c r="P166" s="235">
        <f>O166*H166</f>
        <v>0</v>
      </c>
      <c r="Q166" s="235">
        <v>0</v>
      </c>
      <c r="R166" s="235">
        <f>Q166*H166</f>
        <v>0</v>
      </c>
      <c r="S166" s="235">
        <v>0.23499999999999999</v>
      </c>
      <c r="T166" s="236">
        <f>S166*H166</f>
        <v>7.0499999999999998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7" t="s">
        <v>124</v>
      </c>
      <c r="AT166" s="237" t="s">
        <v>120</v>
      </c>
      <c r="AU166" s="237" t="s">
        <v>125</v>
      </c>
      <c r="AY166" s="17" t="s">
        <v>118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7" t="s">
        <v>125</v>
      </c>
      <c r="BK166" s="238">
        <f>ROUND(I166*H166,2)</f>
        <v>0</v>
      </c>
      <c r="BL166" s="17" t="s">
        <v>124</v>
      </c>
      <c r="BM166" s="237" t="s">
        <v>205</v>
      </c>
    </row>
    <row r="167" s="13" customFormat="1">
      <c r="A167" s="13"/>
      <c r="B167" s="239"/>
      <c r="C167" s="240"/>
      <c r="D167" s="241" t="s">
        <v>127</v>
      </c>
      <c r="E167" s="242" t="s">
        <v>1</v>
      </c>
      <c r="F167" s="243" t="s">
        <v>206</v>
      </c>
      <c r="G167" s="240"/>
      <c r="H167" s="244">
        <v>30</v>
      </c>
      <c r="I167" s="245"/>
      <c r="J167" s="240"/>
      <c r="K167" s="240"/>
      <c r="L167" s="246"/>
      <c r="M167" s="247"/>
      <c r="N167" s="248"/>
      <c r="O167" s="248"/>
      <c r="P167" s="248"/>
      <c r="Q167" s="248"/>
      <c r="R167" s="248"/>
      <c r="S167" s="248"/>
      <c r="T167" s="24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0" t="s">
        <v>127</v>
      </c>
      <c r="AU167" s="250" t="s">
        <v>125</v>
      </c>
      <c r="AV167" s="13" t="s">
        <v>125</v>
      </c>
      <c r="AW167" s="13" t="s">
        <v>31</v>
      </c>
      <c r="AX167" s="13" t="s">
        <v>83</v>
      </c>
      <c r="AY167" s="250" t="s">
        <v>118</v>
      </c>
    </row>
    <row r="168" s="2" customFormat="1" ht="24.15" customHeight="1">
      <c r="A168" s="38"/>
      <c r="B168" s="39"/>
      <c r="C168" s="225" t="s">
        <v>207</v>
      </c>
      <c r="D168" s="225" t="s">
        <v>120</v>
      </c>
      <c r="E168" s="226" t="s">
        <v>208</v>
      </c>
      <c r="F168" s="227" t="s">
        <v>209</v>
      </c>
      <c r="G168" s="228" t="s">
        <v>155</v>
      </c>
      <c r="H168" s="229">
        <v>1054</v>
      </c>
      <c r="I168" s="230"/>
      <c r="J168" s="231">
        <f>ROUND(I168*H168,2)</f>
        <v>0</v>
      </c>
      <c r="K168" s="232"/>
      <c r="L168" s="44"/>
      <c r="M168" s="233" t="s">
        <v>1</v>
      </c>
      <c r="N168" s="234" t="s">
        <v>41</v>
      </c>
      <c r="O168" s="97"/>
      <c r="P168" s="235">
        <f>O168*H168</f>
        <v>0</v>
      </c>
      <c r="Q168" s="235">
        <v>0</v>
      </c>
      <c r="R168" s="235">
        <f>Q168*H168</f>
        <v>0</v>
      </c>
      <c r="S168" s="235">
        <v>0.125</v>
      </c>
      <c r="T168" s="236">
        <f>S168*H168</f>
        <v>131.75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7" t="s">
        <v>124</v>
      </c>
      <c r="AT168" s="237" t="s">
        <v>120</v>
      </c>
      <c r="AU168" s="237" t="s">
        <v>125</v>
      </c>
      <c r="AY168" s="17" t="s">
        <v>118</v>
      </c>
      <c r="BE168" s="238">
        <f>IF(N168="základná",J168,0)</f>
        <v>0</v>
      </c>
      <c r="BF168" s="238">
        <f>IF(N168="znížená",J168,0)</f>
        <v>0</v>
      </c>
      <c r="BG168" s="238">
        <f>IF(N168="zákl. prenesená",J168,0)</f>
        <v>0</v>
      </c>
      <c r="BH168" s="238">
        <f>IF(N168="zníž. prenesená",J168,0)</f>
        <v>0</v>
      </c>
      <c r="BI168" s="238">
        <f>IF(N168="nulová",J168,0)</f>
        <v>0</v>
      </c>
      <c r="BJ168" s="17" t="s">
        <v>125</v>
      </c>
      <c r="BK168" s="238">
        <f>ROUND(I168*H168,2)</f>
        <v>0</v>
      </c>
      <c r="BL168" s="17" t="s">
        <v>124</v>
      </c>
      <c r="BM168" s="237" t="s">
        <v>210</v>
      </c>
    </row>
    <row r="169" s="13" customFormat="1">
      <c r="A169" s="13"/>
      <c r="B169" s="239"/>
      <c r="C169" s="240"/>
      <c r="D169" s="241" t="s">
        <v>127</v>
      </c>
      <c r="E169" s="242" t="s">
        <v>1</v>
      </c>
      <c r="F169" s="243" t="s">
        <v>211</v>
      </c>
      <c r="G169" s="240"/>
      <c r="H169" s="244">
        <v>1024</v>
      </c>
      <c r="I169" s="245"/>
      <c r="J169" s="240"/>
      <c r="K169" s="240"/>
      <c r="L169" s="246"/>
      <c r="M169" s="247"/>
      <c r="N169" s="248"/>
      <c r="O169" s="248"/>
      <c r="P169" s="248"/>
      <c r="Q169" s="248"/>
      <c r="R169" s="248"/>
      <c r="S169" s="248"/>
      <c r="T169" s="24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0" t="s">
        <v>127</v>
      </c>
      <c r="AU169" s="250" t="s">
        <v>125</v>
      </c>
      <c r="AV169" s="13" t="s">
        <v>125</v>
      </c>
      <c r="AW169" s="13" t="s">
        <v>31</v>
      </c>
      <c r="AX169" s="13" t="s">
        <v>75</v>
      </c>
      <c r="AY169" s="250" t="s">
        <v>118</v>
      </c>
    </row>
    <row r="170" s="13" customFormat="1">
      <c r="A170" s="13"/>
      <c r="B170" s="239"/>
      <c r="C170" s="240"/>
      <c r="D170" s="241" t="s">
        <v>127</v>
      </c>
      <c r="E170" s="242" t="s">
        <v>1</v>
      </c>
      <c r="F170" s="243" t="s">
        <v>212</v>
      </c>
      <c r="G170" s="240"/>
      <c r="H170" s="244">
        <v>30</v>
      </c>
      <c r="I170" s="245"/>
      <c r="J170" s="240"/>
      <c r="K170" s="240"/>
      <c r="L170" s="246"/>
      <c r="M170" s="247"/>
      <c r="N170" s="248"/>
      <c r="O170" s="248"/>
      <c r="P170" s="248"/>
      <c r="Q170" s="248"/>
      <c r="R170" s="248"/>
      <c r="S170" s="248"/>
      <c r="T170" s="24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0" t="s">
        <v>127</v>
      </c>
      <c r="AU170" s="250" t="s">
        <v>125</v>
      </c>
      <c r="AV170" s="13" t="s">
        <v>125</v>
      </c>
      <c r="AW170" s="13" t="s">
        <v>31</v>
      </c>
      <c r="AX170" s="13" t="s">
        <v>75</v>
      </c>
      <c r="AY170" s="250" t="s">
        <v>118</v>
      </c>
    </row>
    <row r="171" s="14" customFormat="1">
      <c r="A171" s="14"/>
      <c r="B171" s="251"/>
      <c r="C171" s="252"/>
      <c r="D171" s="241" t="s">
        <v>127</v>
      </c>
      <c r="E171" s="253" t="s">
        <v>1</v>
      </c>
      <c r="F171" s="254" t="s">
        <v>131</v>
      </c>
      <c r="G171" s="252"/>
      <c r="H171" s="255">
        <v>1054</v>
      </c>
      <c r="I171" s="256"/>
      <c r="J171" s="252"/>
      <c r="K171" s="252"/>
      <c r="L171" s="257"/>
      <c r="M171" s="258"/>
      <c r="N171" s="259"/>
      <c r="O171" s="259"/>
      <c r="P171" s="259"/>
      <c r="Q171" s="259"/>
      <c r="R171" s="259"/>
      <c r="S171" s="259"/>
      <c r="T171" s="26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1" t="s">
        <v>127</v>
      </c>
      <c r="AU171" s="261" t="s">
        <v>125</v>
      </c>
      <c r="AV171" s="14" t="s">
        <v>124</v>
      </c>
      <c r="AW171" s="14" t="s">
        <v>31</v>
      </c>
      <c r="AX171" s="14" t="s">
        <v>83</v>
      </c>
      <c r="AY171" s="261" t="s">
        <v>118</v>
      </c>
    </row>
    <row r="172" s="2" customFormat="1" ht="24.15" customHeight="1">
      <c r="A172" s="38"/>
      <c r="B172" s="39"/>
      <c r="C172" s="225" t="s">
        <v>213</v>
      </c>
      <c r="D172" s="225" t="s">
        <v>120</v>
      </c>
      <c r="E172" s="226" t="s">
        <v>214</v>
      </c>
      <c r="F172" s="227" t="s">
        <v>215</v>
      </c>
      <c r="G172" s="228" t="s">
        <v>180</v>
      </c>
      <c r="H172" s="229">
        <v>730</v>
      </c>
      <c r="I172" s="230"/>
      <c r="J172" s="231">
        <f>ROUND(I172*H172,2)</f>
        <v>0</v>
      </c>
      <c r="K172" s="232"/>
      <c r="L172" s="44"/>
      <c r="M172" s="233" t="s">
        <v>1</v>
      </c>
      <c r="N172" s="234" t="s">
        <v>41</v>
      </c>
      <c r="O172" s="97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7" t="s">
        <v>124</v>
      </c>
      <c r="AT172" s="237" t="s">
        <v>120</v>
      </c>
      <c r="AU172" s="237" t="s">
        <v>125</v>
      </c>
      <c r="AY172" s="17" t="s">
        <v>118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7" t="s">
        <v>125</v>
      </c>
      <c r="BK172" s="238">
        <f>ROUND(I172*H172,2)</f>
        <v>0</v>
      </c>
      <c r="BL172" s="17" t="s">
        <v>124</v>
      </c>
      <c r="BM172" s="237" t="s">
        <v>216</v>
      </c>
    </row>
    <row r="173" s="13" customFormat="1">
      <c r="A173" s="13"/>
      <c r="B173" s="239"/>
      <c r="C173" s="240"/>
      <c r="D173" s="241" t="s">
        <v>127</v>
      </c>
      <c r="E173" s="242" t="s">
        <v>1</v>
      </c>
      <c r="F173" s="243" t="s">
        <v>217</v>
      </c>
      <c r="G173" s="240"/>
      <c r="H173" s="244">
        <v>730</v>
      </c>
      <c r="I173" s="245"/>
      <c r="J173" s="240"/>
      <c r="K173" s="240"/>
      <c r="L173" s="246"/>
      <c r="M173" s="247"/>
      <c r="N173" s="248"/>
      <c r="O173" s="248"/>
      <c r="P173" s="248"/>
      <c r="Q173" s="248"/>
      <c r="R173" s="248"/>
      <c r="S173" s="248"/>
      <c r="T173" s="24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0" t="s">
        <v>127</v>
      </c>
      <c r="AU173" s="250" t="s">
        <v>125</v>
      </c>
      <c r="AV173" s="13" t="s">
        <v>125</v>
      </c>
      <c r="AW173" s="13" t="s">
        <v>31</v>
      </c>
      <c r="AX173" s="13" t="s">
        <v>83</v>
      </c>
      <c r="AY173" s="250" t="s">
        <v>118</v>
      </c>
    </row>
    <row r="174" s="2" customFormat="1" ht="24.15" customHeight="1">
      <c r="A174" s="38"/>
      <c r="B174" s="39"/>
      <c r="C174" s="225" t="s">
        <v>218</v>
      </c>
      <c r="D174" s="225" t="s">
        <v>120</v>
      </c>
      <c r="E174" s="226" t="s">
        <v>219</v>
      </c>
      <c r="F174" s="227" t="s">
        <v>220</v>
      </c>
      <c r="G174" s="228" t="s">
        <v>180</v>
      </c>
      <c r="H174" s="229">
        <v>227</v>
      </c>
      <c r="I174" s="230"/>
      <c r="J174" s="231">
        <f>ROUND(I174*H174,2)</f>
        <v>0</v>
      </c>
      <c r="K174" s="232"/>
      <c r="L174" s="44"/>
      <c r="M174" s="233" t="s">
        <v>1</v>
      </c>
      <c r="N174" s="234" t="s">
        <v>41</v>
      </c>
      <c r="O174" s="97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7" t="s">
        <v>124</v>
      </c>
      <c r="AT174" s="237" t="s">
        <v>120</v>
      </c>
      <c r="AU174" s="237" t="s">
        <v>125</v>
      </c>
      <c r="AY174" s="17" t="s">
        <v>118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7" t="s">
        <v>125</v>
      </c>
      <c r="BK174" s="238">
        <f>ROUND(I174*H174,2)</f>
        <v>0</v>
      </c>
      <c r="BL174" s="17" t="s">
        <v>124</v>
      </c>
      <c r="BM174" s="237" t="s">
        <v>221</v>
      </c>
    </row>
    <row r="175" s="13" customFormat="1">
      <c r="A175" s="13"/>
      <c r="B175" s="239"/>
      <c r="C175" s="240"/>
      <c r="D175" s="241" t="s">
        <v>127</v>
      </c>
      <c r="E175" s="242" t="s">
        <v>1</v>
      </c>
      <c r="F175" s="243" t="s">
        <v>222</v>
      </c>
      <c r="G175" s="240"/>
      <c r="H175" s="244">
        <v>227</v>
      </c>
      <c r="I175" s="245"/>
      <c r="J175" s="240"/>
      <c r="K175" s="240"/>
      <c r="L175" s="246"/>
      <c r="M175" s="247"/>
      <c r="N175" s="248"/>
      <c r="O175" s="248"/>
      <c r="P175" s="248"/>
      <c r="Q175" s="248"/>
      <c r="R175" s="248"/>
      <c r="S175" s="248"/>
      <c r="T175" s="24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0" t="s">
        <v>127</v>
      </c>
      <c r="AU175" s="250" t="s">
        <v>125</v>
      </c>
      <c r="AV175" s="13" t="s">
        <v>125</v>
      </c>
      <c r="AW175" s="13" t="s">
        <v>31</v>
      </c>
      <c r="AX175" s="13" t="s">
        <v>83</v>
      </c>
      <c r="AY175" s="250" t="s">
        <v>118</v>
      </c>
    </row>
    <row r="176" s="2" customFormat="1" ht="24.15" customHeight="1">
      <c r="A176" s="38"/>
      <c r="B176" s="39"/>
      <c r="C176" s="225" t="s">
        <v>223</v>
      </c>
      <c r="D176" s="225" t="s">
        <v>120</v>
      </c>
      <c r="E176" s="226" t="s">
        <v>224</v>
      </c>
      <c r="F176" s="227" t="s">
        <v>225</v>
      </c>
      <c r="G176" s="228" t="s">
        <v>149</v>
      </c>
      <c r="H176" s="229">
        <v>1739.875</v>
      </c>
      <c r="I176" s="230"/>
      <c r="J176" s="231">
        <f>ROUND(I176*H176,2)</f>
        <v>0</v>
      </c>
      <c r="K176" s="232"/>
      <c r="L176" s="44"/>
      <c r="M176" s="233" t="s">
        <v>1</v>
      </c>
      <c r="N176" s="234" t="s">
        <v>41</v>
      </c>
      <c r="O176" s="97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7" t="s">
        <v>124</v>
      </c>
      <c r="AT176" s="237" t="s">
        <v>120</v>
      </c>
      <c r="AU176" s="237" t="s">
        <v>125</v>
      </c>
      <c r="AY176" s="17" t="s">
        <v>118</v>
      </c>
      <c r="BE176" s="238">
        <f>IF(N176="základná",J176,0)</f>
        <v>0</v>
      </c>
      <c r="BF176" s="238">
        <f>IF(N176="znížená",J176,0)</f>
        <v>0</v>
      </c>
      <c r="BG176" s="238">
        <f>IF(N176="zákl. prenesená",J176,0)</f>
        <v>0</v>
      </c>
      <c r="BH176" s="238">
        <f>IF(N176="zníž. prenesená",J176,0)</f>
        <v>0</v>
      </c>
      <c r="BI176" s="238">
        <f>IF(N176="nulová",J176,0)</f>
        <v>0</v>
      </c>
      <c r="BJ176" s="17" t="s">
        <v>125</v>
      </c>
      <c r="BK176" s="238">
        <f>ROUND(I176*H176,2)</f>
        <v>0</v>
      </c>
      <c r="BL176" s="17" t="s">
        <v>124</v>
      </c>
      <c r="BM176" s="237" t="s">
        <v>226</v>
      </c>
    </row>
    <row r="177" s="13" customFormat="1">
      <c r="A177" s="13"/>
      <c r="B177" s="239"/>
      <c r="C177" s="240"/>
      <c r="D177" s="241" t="s">
        <v>127</v>
      </c>
      <c r="E177" s="242" t="s">
        <v>1</v>
      </c>
      <c r="F177" s="243" t="s">
        <v>227</v>
      </c>
      <c r="G177" s="240"/>
      <c r="H177" s="244">
        <v>276.30000000000001</v>
      </c>
      <c r="I177" s="245"/>
      <c r="J177" s="240"/>
      <c r="K177" s="240"/>
      <c r="L177" s="246"/>
      <c r="M177" s="247"/>
      <c r="N177" s="248"/>
      <c r="O177" s="248"/>
      <c r="P177" s="248"/>
      <c r="Q177" s="248"/>
      <c r="R177" s="248"/>
      <c r="S177" s="248"/>
      <c r="T177" s="24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0" t="s">
        <v>127</v>
      </c>
      <c r="AU177" s="250" t="s">
        <v>125</v>
      </c>
      <c r="AV177" s="13" t="s">
        <v>125</v>
      </c>
      <c r="AW177" s="13" t="s">
        <v>31</v>
      </c>
      <c r="AX177" s="13" t="s">
        <v>75</v>
      </c>
      <c r="AY177" s="250" t="s">
        <v>118</v>
      </c>
    </row>
    <row r="178" s="13" customFormat="1">
      <c r="A178" s="13"/>
      <c r="B178" s="239"/>
      <c r="C178" s="240"/>
      <c r="D178" s="241" t="s">
        <v>127</v>
      </c>
      <c r="E178" s="242" t="s">
        <v>1</v>
      </c>
      <c r="F178" s="243" t="s">
        <v>228</v>
      </c>
      <c r="G178" s="240"/>
      <c r="H178" s="244">
        <v>30.300000000000001</v>
      </c>
      <c r="I178" s="245"/>
      <c r="J178" s="240"/>
      <c r="K178" s="240"/>
      <c r="L178" s="246"/>
      <c r="M178" s="247"/>
      <c r="N178" s="248"/>
      <c r="O178" s="248"/>
      <c r="P178" s="248"/>
      <c r="Q178" s="248"/>
      <c r="R178" s="248"/>
      <c r="S178" s="248"/>
      <c r="T178" s="24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0" t="s">
        <v>127</v>
      </c>
      <c r="AU178" s="250" t="s">
        <v>125</v>
      </c>
      <c r="AV178" s="13" t="s">
        <v>125</v>
      </c>
      <c r="AW178" s="13" t="s">
        <v>31</v>
      </c>
      <c r="AX178" s="13" t="s">
        <v>75</v>
      </c>
      <c r="AY178" s="250" t="s">
        <v>118</v>
      </c>
    </row>
    <row r="179" s="13" customFormat="1">
      <c r="A179" s="13"/>
      <c r="B179" s="239"/>
      <c r="C179" s="240"/>
      <c r="D179" s="241" t="s">
        <v>127</v>
      </c>
      <c r="E179" s="242" t="s">
        <v>1</v>
      </c>
      <c r="F179" s="243" t="s">
        <v>229</v>
      </c>
      <c r="G179" s="240"/>
      <c r="H179" s="244">
        <v>1273.25</v>
      </c>
      <c r="I179" s="245"/>
      <c r="J179" s="240"/>
      <c r="K179" s="240"/>
      <c r="L179" s="246"/>
      <c r="M179" s="247"/>
      <c r="N179" s="248"/>
      <c r="O179" s="248"/>
      <c r="P179" s="248"/>
      <c r="Q179" s="248"/>
      <c r="R179" s="248"/>
      <c r="S179" s="248"/>
      <c r="T179" s="24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0" t="s">
        <v>127</v>
      </c>
      <c r="AU179" s="250" t="s">
        <v>125</v>
      </c>
      <c r="AV179" s="13" t="s">
        <v>125</v>
      </c>
      <c r="AW179" s="13" t="s">
        <v>31</v>
      </c>
      <c r="AX179" s="13" t="s">
        <v>75</v>
      </c>
      <c r="AY179" s="250" t="s">
        <v>118</v>
      </c>
    </row>
    <row r="180" s="13" customFormat="1">
      <c r="A180" s="13"/>
      <c r="B180" s="239"/>
      <c r="C180" s="240"/>
      <c r="D180" s="241" t="s">
        <v>127</v>
      </c>
      <c r="E180" s="242" t="s">
        <v>1</v>
      </c>
      <c r="F180" s="243" t="s">
        <v>230</v>
      </c>
      <c r="G180" s="240"/>
      <c r="H180" s="244">
        <v>15</v>
      </c>
      <c r="I180" s="245"/>
      <c r="J180" s="240"/>
      <c r="K180" s="240"/>
      <c r="L180" s="246"/>
      <c r="M180" s="247"/>
      <c r="N180" s="248"/>
      <c r="O180" s="248"/>
      <c r="P180" s="248"/>
      <c r="Q180" s="248"/>
      <c r="R180" s="248"/>
      <c r="S180" s="248"/>
      <c r="T180" s="24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0" t="s">
        <v>127</v>
      </c>
      <c r="AU180" s="250" t="s">
        <v>125</v>
      </c>
      <c r="AV180" s="13" t="s">
        <v>125</v>
      </c>
      <c r="AW180" s="13" t="s">
        <v>31</v>
      </c>
      <c r="AX180" s="13" t="s">
        <v>75</v>
      </c>
      <c r="AY180" s="250" t="s">
        <v>118</v>
      </c>
    </row>
    <row r="181" s="13" customFormat="1">
      <c r="A181" s="13"/>
      <c r="B181" s="239"/>
      <c r="C181" s="240"/>
      <c r="D181" s="241" t="s">
        <v>127</v>
      </c>
      <c r="E181" s="242" t="s">
        <v>1</v>
      </c>
      <c r="F181" s="243" t="s">
        <v>231</v>
      </c>
      <c r="G181" s="240"/>
      <c r="H181" s="244">
        <v>13.875</v>
      </c>
      <c r="I181" s="245"/>
      <c r="J181" s="240"/>
      <c r="K181" s="240"/>
      <c r="L181" s="246"/>
      <c r="M181" s="247"/>
      <c r="N181" s="248"/>
      <c r="O181" s="248"/>
      <c r="P181" s="248"/>
      <c r="Q181" s="248"/>
      <c r="R181" s="248"/>
      <c r="S181" s="248"/>
      <c r="T181" s="24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0" t="s">
        <v>127</v>
      </c>
      <c r="AU181" s="250" t="s">
        <v>125</v>
      </c>
      <c r="AV181" s="13" t="s">
        <v>125</v>
      </c>
      <c r="AW181" s="13" t="s">
        <v>31</v>
      </c>
      <c r="AX181" s="13" t="s">
        <v>75</v>
      </c>
      <c r="AY181" s="250" t="s">
        <v>118</v>
      </c>
    </row>
    <row r="182" s="13" customFormat="1">
      <c r="A182" s="13"/>
      <c r="B182" s="239"/>
      <c r="C182" s="240"/>
      <c r="D182" s="241" t="s">
        <v>127</v>
      </c>
      <c r="E182" s="242" t="s">
        <v>1</v>
      </c>
      <c r="F182" s="243" t="s">
        <v>232</v>
      </c>
      <c r="G182" s="240"/>
      <c r="H182" s="244">
        <v>3.75</v>
      </c>
      <c r="I182" s="245"/>
      <c r="J182" s="240"/>
      <c r="K182" s="240"/>
      <c r="L182" s="246"/>
      <c r="M182" s="247"/>
      <c r="N182" s="248"/>
      <c r="O182" s="248"/>
      <c r="P182" s="248"/>
      <c r="Q182" s="248"/>
      <c r="R182" s="248"/>
      <c r="S182" s="248"/>
      <c r="T182" s="24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0" t="s">
        <v>127</v>
      </c>
      <c r="AU182" s="250" t="s">
        <v>125</v>
      </c>
      <c r="AV182" s="13" t="s">
        <v>125</v>
      </c>
      <c r="AW182" s="13" t="s">
        <v>31</v>
      </c>
      <c r="AX182" s="13" t="s">
        <v>75</v>
      </c>
      <c r="AY182" s="250" t="s">
        <v>118</v>
      </c>
    </row>
    <row r="183" s="13" customFormat="1">
      <c r="A183" s="13"/>
      <c r="B183" s="239"/>
      <c r="C183" s="240"/>
      <c r="D183" s="241" t="s">
        <v>127</v>
      </c>
      <c r="E183" s="242" t="s">
        <v>1</v>
      </c>
      <c r="F183" s="243" t="s">
        <v>233</v>
      </c>
      <c r="G183" s="240"/>
      <c r="H183" s="244">
        <v>102.40000000000001</v>
      </c>
      <c r="I183" s="245"/>
      <c r="J183" s="240"/>
      <c r="K183" s="240"/>
      <c r="L183" s="246"/>
      <c r="M183" s="247"/>
      <c r="N183" s="248"/>
      <c r="O183" s="248"/>
      <c r="P183" s="248"/>
      <c r="Q183" s="248"/>
      <c r="R183" s="248"/>
      <c r="S183" s="248"/>
      <c r="T183" s="24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0" t="s">
        <v>127</v>
      </c>
      <c r="AU183" s="250" t="s">
        <v>125</v>
      </c>
      <c r="AV183" s="13" t="s">
        <v>125</v>
      </c>
      <c r="AW183" s="13" t="s">
        <v>31</v>
      </c>
      <c r="AX183" s="13" t="s">
        <v>75</v>
      </c>
      <c r="AY183" s="250" t="s">
        <v>118</v>
      </c>
    </row>
    <row r="184" s="13" customFormat="1">
      <c r="A184" s="13"/>
      <c r="B184" s="239"/>
      <c r="C184" s="240"/>
      <c r="D184" s="241" t="s">
        <v>127</v>
      </c>
      <c r="E184" s="242" t="s">
        <v>1</v>
      </c>
      <c r="F184" s="243" t="s">
        <v>234</v>
      </c>
      <c r="G184" s="240"/>
      <c r="H184" s="244">
        <v>25</v>
      </c>
      <c r="I184" s="245"/>
      <c r="J184" s="240"/>
      <c r="K184" s="240"/>
      <c r="L184" s="246"/>
      <c r="M184" s="247"/>
      <c r="N184" s="248"/>
      <c r="O184" s="248"/>
      <c r="P184" s="248"/>
      <c r="Q184" s="248"/>
      <c r="R184" s="248"/>
      <c r="S184" s="248"/>
      <c r="T184" s="24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0" t="s">
        <v>127</v>
      </c>
      <c r="AU184" s="250" t="s">
        <v>125</v>
      </c>
      <c r="AV184" s="13" t="s">
        <v>125</v>
      </c>
      <c r="AW184" s="13" t="s">
        <v>31</v>
      </c>
      <c r="AX184" s="13" t="s">
        <v>75</v>
      </c>
      <c r="AY184" s="250" t="s">
        <v>118</v>
      </c>
    </row>
    <row r="185" s="14" customFormat="1">
      <c r="A185" s="14"/>
      <c r="B185" s="251"/>
      <c r="C185" s="252"/>
      <c r="D185" s="241" t="s">
        <v>127</v>
      </c>
      <c r="E185" s="253" t="s">
        <v>1</v>
      </c>
      <c r="F185" s="254" t="s">
        <v>131</v>
      </c>
      <c r="G185" s="252"/>
      <c r="H185" s="255">
        <v>1739.875</v>
      </c>
      <c r="I185" s="256"/>
      <c r="J185" s="252"/>
      <c r="K185" s="252"/>
      <c r="L185" s="257"/>
      <c r="M185" s="258"/>
      <c r="N185" s="259"/>
      <c r="O185" s="259"/>
      <c r="P185" s="259"/>
      <c r="Q185" s="259"/>
      <c r="R185" s="259"/>
      <c r="S185" s="259"/>
      <c r="T185" s="26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1" t="s">
        <v>127</v>
      </c>
      <c r="AU185" s="261" t="s">
        <v>125</v>
      </c>
      <c r="AV185" s="14" t="s">
        <v>124</v>
      </c>
      <c r="AW185" s="14" t="s">
        <v>31</v>
      </c>
      <c r="AX185" s="14" t="s">
        <v>83</v>
      </c>
      <c r="AY185" s="261" t="s">
        <v>118</v>
      </c>
    </row>
    <row r="186" s="2" customFormat="1" ht="33" customHeight="1">
      <c r="A186" s="38"/>
      <c r="B186" s="39"/>
      <c r="C186" s="225" t="s">
        <v>235</v>
      </c>
      <c r="D186" s="225" t="s">
        <v>120</v>
      </c>
      <c r="E186" s="226" t="s">
        <v>236</v>
      </c>
      <c r="F186" s="227" t="s">
        <v>237</v>
      </c>
      <c r="G186" s="228" t="s">
        <v>149</v>
      </c>
      <c r="H186" s="229">
        <v>24358.25</v>
      </c>
      <c r="I186" s="230"/>
      <c r="J186" s="231">
        <f>ROUND(I186*H186,2)</f>
        <v>0</v>
      </c>
      <c r="K186" s="232"/>
      <c r="L186" s="44"/>
      <c r="M186" s="233" t="s">
        <v>1</v>
      </c>
      <c r="N186" s="234" t="s">
        <v>41</v>
      </c>
      <c r="O186" s="97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124</v>
      </c>
      <c r="AT186" s="237" t="s">
        <v>120</v>
      </c>
      <c r="AU186" s="237" t="s">
        <v>125</v>
      </c>
      <c r="AY186" s="17" t="s">
        <v>118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7" t="s">
        <v>125</v>
      </c>
      <c r="BK186" s="238">
        <f>ROUND(I186*H186,2)</f>
        <v>0</v>
      </c>
      <c r="BL186" s="17" t="s">
        <v>124</v>
      </c>
      <c r="BM186" s="237" t="s">
        <v>238</v>
      </c>
    </row>
    <row r="187" s="13" customFormat="1">
      <c r="A187" s="13"/>
      <c r="B187" s="239"/>
      <c r="C187" s="240"/>
      <c r="D187" s="241" t="s">
        <v>127</v>
      </c>
      <c r="E187" s="242" t="s">
        <v>1</v>
      </c>
      <c r="F187" s="243" t="s">
        <v>239</v>
      </c>
      <c r="G187" s="240"/>
      <c r="H187" s="244">
        <v>24358.25</v>
      </c>
      <c r="I187" s="245"/>
      <c r="J187" s="240"/>
      <c r="K187" s="240"/>
      <c r="L187" s="246"/>
      <c r="M187" s="247"/>
      <c r="N187" s="248"/>
      <c r="O187" s="248"/>
      <c r="P187" s="248"/>
      <c r="Q187" s="248"/>
      <c r="R187" s="248"/>
      <c r="S187" s="248"/>
      <c r="T187" s="24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0" t="s">
        <v>127</v>
      </c>
      <c r="AU187" s="250" t="s">
        <v>125</v>
      </c>
      <c r="AV187" s="13" t="s">
        <v>125</v>
      </c>
      <c r="AW187" s="13" t="s">
        <v>31</v>
      </c>
      <c r="AX187" s="13" t="s">
        <v>83</v>
      </c>
      <c r="AY187" s="250" t="s">
        <v>118</v>
      </c>
    </row>
    <row r="188" s="2" customFormat="1" ht="24.15" customHeight="1">
      <c r="A188" s="38"/>
      <c r="B188" s="39"/>
      <c r="C188" s="225" t="s">
        <v>240</v>
      </c>
      <c r="D188" s="225" t="s">
        <v>120</v>
      </c>
      <c r="E188" s="226" t="s">
        <v>241</v>
      </c>
      <c r="F188" s="227" t="s">
        <v>242</v>
      </c>
      <c r="G188" s="228" t="s">
        <v>149</v>
      </c>
      <c r="H188" s="229">
        <v>1379.4000000000001</v>
      </c>
      <c r="I188" s="230"/>
      <c r="J188" s="231">
        <f>ROUND(I188*H188,2)</f>
        <v>0</v>
      </c>
      <c r="K188" s="232"/>
      <c r="L188" s="44"/>
      <c r="M188" s="233" t="s">
        <v>1</v>
      </c>
      <c r="N188" s="234" t="s">
        <v>41</v>
      </c>
      <c r="O188" s="97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7" t="s">
        <v>124</v>
      </c>
      <c r="AT188" s="237" t="s">
        <v>120</v>
      </c>
      <c r="AU188" s="237" t="s">
        <v>125</v>
      </c>
      <c r="AY188" s="17" t="s">
        <v>118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7" t="s">
        <v>125</v>
      </c>
      <c r="BK188" s="238">
        <f>ROUND(I188*H188,2)</f>
        <v>0</v>
      </c>
      <c r="BL188" s="17" t="s">
        <v>124</v>
      </c>
      <c r="BM188" s="237" t="s">
        <v>243</v>
      </c>
    </row>
    <row r="189" s="13" customFormat="1">
      <c r="A189" s="13"/>
      <c r="B189" s="239"/>
      <c r="C189" s="240"/>
      <c r="D189" s="241" t="s">
        <v>127</v>
      </c>
      <c r="E189" s="242" t="s">
        <v>1</v>
      </c>
      <c r="F189" s="243" t="s">
        <v>229</v>
      </c>
      <c r="G189" s="240"/>
      <c r="H189" s="244">
        <v>1273.25</v>
      </c>
      <c r="I189" s="245"/>
      <c r="J189" s="240"/>
      <c r="K189" s="240"/>
      <c r="L189" s="246"/>
      <c r="M189" s="247"/>
      <c r="N189" s="248"/>
      <c r="O189" s="248"/>
      <c r="P189" s="248"/>
      <c r="Q189" s="248"/>
      <c r="R189" s="248"/>
      <c r="S189" s="248"/>
      <c r="T189" s="249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0" t="s">
        <v>127</v>
      </c>
      <c r="AU189" s="250" t="s">
        <v>125</v>
      </c>
      <c r="AV189" s="13" t="s">
        <v>125</v>
      </c>
      <c r="AW189" s="13" t="s">
        <v>31</v>
      </c>
      <c r="AX189" s="13" t="s">
        <v>75</v>
      </c>
      <c r="AY189" s="250" t="s">
        <v>118</v>
      </c>
    </row>
    <row r="190" s="13" customFormat="1">
      <c r="A190" s="13"/>
      <c r="B190" s="239"/>
      <c r="C190" s="240"/>
      <c r="D190" s="241" t="s">
        <v>127</v>
      </c>
      <c r="E190" s="242" t="s">
        <v>1</v>
      </c>
      <c r="F190" s="243" t="s">
        <v>232</v>
      </c>
      <c r="G190" s="240"/>
      <c r="H190" s="244">
        <v>3.75</v>
      </c>
      <c r="I190" s="245"/>
      <c r="J190" s="240"/>
      <c r="K190" s="240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127</v>
      </c>
      <c r="AU190" s="250" t="s">
        <v>125</v>
      </c>
      <c r="AV190" s="13" t="s">
        <v>125</v>
      </c>
      <c r="AW190" s="13" t="s">
        <v>31</v>
      </c>
      <c r="AX190" s="13" t="s">
        <v>75</v>
      </c>
      <c r="AY190" s="250" t="s">
        <v>118</v>
      </c>
    </row>
    <row r="191" s="13" customFormat="1">
      <c r="A191" s="13"/>
      <c r="B191" s="239"/>
      <c r="C191" s="240"/>
      <c r="D191" s="241" t="s">
        <v>127</v>
      </c>
      <c r="E191" s="242" t="s">
        <v>1</v>
      </c>
      <c r="F191" s="243" t="s">
        <v>233</v>
      </c>
      <c r="G191" s="240"/>
      <c r="H191" s="244">
        <v>102.40000000000001</v>
      </c>
      <c r="I191" s="245"/>
      <c r="J191" s="240"/>
      <c r="K191" s="240"/>
      <c r="L191" s="246"/>
      <c r="M191" s="247"/>
      <c r="N191" s="248"/>
      <c r="O191" s="248"/>
      <c r="P191" s="248"/>
      <c r="Q191" s="248"/>
      <c r="R191" s="248"/>
      <c r="S191" s="248"/>
      <c r="T191" s="24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0" t="s">
        <v>127</v>
      </c>
      <c r="AU191" s="250" t="s">
        <v>125</v>
      </c>
      <c r="AV191" s="13" t="s">
        <v>125</v>
      </c>
      <c r="AW191" s="13" t="s">
        <v>31</v>
      </c>
      <c r="AX191" s="13" t="s">
        <v>75</v>
      </c>
      <c r="AY191" s="250" t="s">
        <v>118</v>
      </c>
    </row>
    <row r="192" s="14" customFormat="1">
      <c r="A192" s="14"/>
      <c r="B192" s="251"/>
      <c r="C192" s="252"/>
      <c r="D192" s="241" t="s">
        <v>127</v>
      </c>
      <c r="E192" s="253" t="s">
        <v>1</v>
      </c>
      <c r="F192" s="254" t="s">
        <v>131</v>
      </c>
      <c r="G192" s="252"/>
      <c r="H192" s="255">
        <v>1379.4000000000001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1" t="s">
        <v>127</v>
      </c>
      <c r="AU192" s="261" t="s">
        <v>125</v>
      </c>
      <c r="AV192" s="14" t="s">
        <v>124</v>
      </c>
      <c r="AW192" s="14" t="s">
        <v>31</v>
      </c>
      <c r="AX192" s="14" t="s">
        <v>83</v>
      </c>
      <c r="AY192" s="261" t="s">
        <v>118</v>
      </c>
    </row>
    <row r="193" s="2" customFormat="1" ht="37.8" customHeight="1">
      <c r="A193" s="38"/>
      <c r="B193" s="39"/>
      <c r="C193" s="225" t="s">
        <v>244</v>
      </c>
      <c r="D193" s="225" t="s">
        <v>120</v>
      </c>
      <c r="E193" s="226" t="s">
        <v>245</v>
      </c>
      <c r="F193" s="227" t="s">
        <v>246</v>
      </c>
      <c r="G193" s="228" t="s">
        <v>149</v>
      </c>
      <c r="H193" s="229">
        <v>360.47500000000002</v>
      </c>
      <c r="I193" s="230"/>
      <c r="J193" s="231">
        <f>ROUND(I193*H193,2)</f>
        <v>0</v>
      </c>
      <c r="K193" s="232"/>
      <c r="L193" s="44"/>
      <c r="M193" s="233" t="s">
        <v>1</v>
      </c>
      <c r="N193" s="234" t="s">
        <v>41</v>
      </c>
      <c r="O193" s="97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7" t="s">
        <v>124</v>
      </c>
      <c r="AT193" s="237" t="s">
        <v>120</v>
      </c>
      <c r="AU193" s="237" t="s">
        <v>125</v>
      </c>
      <c r="AY193" s="17" t="s">
        <v>118</v>
      </c>
      <c r="BE193" s="238">
        <f>IF(N193="základná",J193,0)</f>
        <v>0</v>
      </c>
      <c r="BF193" s="238">
        <f>IF(N193="znížená",J193,0)</f>
        <v>0</v>
      </c>
      <c r="BG193" s="238">
        <f>IF(N193="zákl. prenesená",J193,0)</f>
        <v>0</v>
      </c>
      <c r="BH193" s="238">
        <f>IF(N193="zníž. prenesená",J193,0)</f>
        <v>0</v>
      </c>
      <c r="BI193" s="238">
        <f>IF(N193="nulová",J193,0)</f>
        <v>0</v>
      </c>
      <c r="BJ193" s="17" t="s">
        <v>125</v>
      </c>
      <c r="BK193" s="238">
        <f>ROUND(I193*H193,2)</f>
        <v>0</v>
      </c>
      <c r="BL193" s="17" t="s">
        <v>124</v>
      </c>
      <c r="BM193" s="237" t="s">
        <v>247</v>
      </c>
    </row>
    <row r="194" s="13" customFormat="1">
      <c r="A194" s="13"/>
      <c r="B194" s="239"/>
      <c r="C194" s="240"/>
      <c r="D194" s="241" t="s">
        <v>127</v>
      </c>
      <c r="E194" s="242" t="s">
        <v>1</v>
      </c>
      <c r="F194" s="243" t="s">
        <v>227</v>
      </c>
      <c r="G194" s="240"/>
      <c r="H194" s="244">
        <v>276.30000000000001</v>
      </c>
      <c r="I194" s="245"/>
      <c r="J194" s="240"/>
      <c r="K194" s="240"/>
      <c r="L194" s="246"/>
      <c r="M194" s="247"/>
      <c r="N194" s="248"/>
      <c r="O194" s="248"/>
      <c r="P194" s="248"/>
      <c r="Q194" s="248"/>
      <c r="R194" s="248"/>
      <c r="S194" s="248"/>
      <c r="T194" s="24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0" t="s">
        <v>127</v>
      </c>
      <c r="AU194" s="250" t="s">
        <v>125</v>
      </c>
      <c r="AV194" s="13" t="s">
        <v>125</v>
      </c>
      <c r="AW194" s="13" t="s">
        <v>31</v>
      </c>
      <c r="AX194" s="13" t="s">
        <v>75</v>
      </c>
      <c r="AY194" s="250" t="s">
        <v>118</v>
      </c>
    </row>
    <row r="195" s="13" customFormat="1">
      <c r="A195" s="13"/>
      <c r="B195" s="239"/>
      <c r="C195" s="240"/>
      <c r="D195" s="241" t="s">
        <v>127</v>
      </c>
      <c r="E195" s="242" t="s">
        <v>1</v>
      </c>
      <c r="F195" s="243" t="s">
        <v>228</v>
      </c>
      <c r="G195" s="240"/>
      <c r="H195" s="244">
        <v>30.300000000000001</v>
      </c>
      <c r="I195" s="245"/>
      <c r="J195" s="240"/>
      <c r="K195" s="240"/>
      <c r="L195" s="246"/>
      <c r="M195" s="247"/>
      <c r="N195" s="248"/>
      <c r="O195" s="248"/>
      <c r="P195" s="248"/>
      <c r="Q195" s="248"/>
      <c r="R195" s="248"/>
      <c r="S195" s="248"/>
      <c r="T195" s="24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0" t="s">
        <v>127</v>
      </c>
      <c r="AU195" s="250" t="s">
        <v>125</v>
      </c>
      <c r="AV195" s="13" t="s">
        <v>125</v>
      </c>
      <c r="AW195" s="13" t="s">
        <v>31</v>
      </c>
      <c r="AX195" s="13" t="s">
        <v>75</v>
      </c>
      <c r="AY195" s="250" t="s">
        <v>118</v>
      </c>
    </row>
    <row r="196" s="13" customFormat="1">
      <c r="A196" s="13"/>
      <c r="B196" s="239"/>
      <c r="C196" s="240"/>
      <c r="D196" s="241" t="s">
        <v>127</v>
      </c>
      <c r="E196" s="242" t="s">
        <v>1</v>
      </c>
      <c r="F196" s="243" t="s">
        <v>230</v>
      </c>
      <c r="G196" s="240"/>
      <c r="H196" s="244">
        <v>15</v>
      </c>
      <c r="I196" s="245"/>
      <c r="J196" s="240"/>
      <c r="K196" s="240"/>
      <c r="L196" s="246"/>
      <c r="M196" s="247"/>
      <c r="N196" s="248"/>
      <c r="O196" s="248"/>
      <c r="P196" s="248"/>
      <c r="Q196" s="248"/>
      <c r="R196" s="248"/>
      <c r="S196" s="248"/>
      <c r="T196" s="24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0" t="s">
        <v>127</v>
      </c>
      <c r="AU196" s="250" t="s">
        <v>125</v>
      </c>
      <c r="AV196" s="13" t="s">
        <v>125</v>
      </c>
      <c r="AW196" s="13" t="s">
        <v>31</v>
      </c>
      <c r="AX196" s="13" t="s">
        <v>75</v>
      </c>
      <c r="AY196" s="250" t="s">
        <v>118</v>
      </c>
    </row>
    <row r="197" s="13" customFormat="1">
      <c r="A197" s="13"/>
      <c r="B197" s="239"/>
      <c r="C197" s="240"/>
      <c r="D197" s="241" t="s">
        <v>127</v>
      </c>
      <c r="E197" s="242" t="s">
        <v>1</v>
      </c>
      <c r="F197" s="243" t="s">
        <v>231</v>
      </c>
      <c r="G197" s="240"/>
      <c r="H197" s="244">
        <v>13.875</v>
      </c>
      <c r="I197" s="245"/>
      <c r="J197" s="240"/>
      <c r="K197" s="240"/>
      <c r="L197" s="246"/>
      <c r="M197" s="247"/>
      <c r="N197" s="248"/>
      <c r="O197" s="248"/>
      <c r="P197" s="248"/>
      <c r="Q197" s="248"/>
      <c r="R197" s="248"/>
      <c r="S197" s="248"/>
      <c r="T197" s="24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0" t="s">
        <v>127</v>
      </c>
      <c r="AU197" s="250" t="s">
        <v>125</v>
      </c>
      <c r="AV197" s="13" t="s">
        <v>125</v>
      </c>
      <c r="AW197" s="13" t="s">
        <v>31</v>
      </c>
      <c r="AX197" s="13" t="s">
        <v>75</v>
      </c>
      <c r="AY197" s="250" t="s">
        <v>118</v>
      </c>
    </row>
    <row r="198" s="13" customFormat="1">
      <c r="A198" s="13"/>
      <c r="B198" s="239"/>
      <c r="C198" s="240"/>
      <c r="D198" s="241" t="s">
        <v>127</v>
      </c>
      <c r="E198" s="242" t="s">
        <v>1</v>
      </c>
      <c r="F198" s="243" t="s">
        <v>234</v>
      </c>
      <c r="G198" s="240"/>
      <c r="H198" s="244">
        <v>25</v>
      </c>
      <c r="I198" s="245"/>
      <c r="J198" s="240"/>
      <c r="K198" s="240"/>
      <c r="L198" s="246"/>
      <c r="M198" s="247"/>
      <c r="N198" s="248"/>
      <c r="O198" s="248"/>
      <c r="P198" s="248"/>
      <c r="Q198" s="248"/>
      <c r="R198" s="248"/>
      <c r="S198" s="248"/>
      <c r="T198" s="24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0" t="s">
        <v>127</v>
      </c>
      <c r="AU198" s="250" t="s">
        <v>125</v>
      </c>
      <c r="AV198" s="13" t="s">
        <v>125</v>
      </c>
      <c r="AW198" s="13" t="s">
        <v>31</v>
      </c>
      <c r="AX198" s="13" t="s">
        <v>75</v>
      </c>
      <c r="AY198" s="250" t="s">
        <v>118</v>
      </c>
    </row>
    <row r="199" s="14" customFormat="1">
      <c r="A199" s="14"/>
      <c r="B199" s="251"/>
      <c r="C199" s="252"/>
      <c r="D199" s="241" t="s">
        <v>127</v>
      </c>
      <c r="E199" s="253" t="s">
        <v>1</v>
      </c>
      <c r="F199" s="254" t="s">
        <v>131</v>
      </c>
      <c r="G199" s="252"/>
      <c r="H199" s="255">
        <v>360.47500000000002</v>
      </c>
      <c r="I199" s="256"/>
      <c r="J199" s="252"/>
      <c r="K199" s="252"/>
      <c r="L199" s="257"/>
      <c r="M199" s="258"/>
      <c r="N199" s="259"/>
      <c r="O199" s="259"/>
      <c r="P199" s="259"/>
      <c r="Q199" s="259"/>
      <c r="R199" s="259"/>
      <c r="S199" s="259"/>
      <c r="T199" s="26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1" t="s">
        <v>127</v>
      </c>
      <c r="AU199" s="261" t="s">
        <v>125</v>
      </c>
      <c r="AV199" s="14" t="s">
        <v>124</v>
      </c>
      <c r="AW199" s="14" t="s">
        <v>31</v>
      </c>
      <c r="AX199" s="14" t="s">
        <v>83</v>
      </c>
      <c r="AY199" s="261" t="s">
        <v>118</v>
      </c>
    </row>
    <row r="200" s="12" customFormat="1" ht="22.8" customHeight="1">
      <c r="A200" s="12"/>
      <c r="B200" s="209"/>
      <c r="C200" s="210"/>
      <c r="D200" s="211" t="s">
        <v>74</v>
      </c>
      <c r="E200" s="223" t="s">
        <v>248</v>
      </c>
      <c r="F200" s="223" t="s">
        <v>249</v>
      </c>
      <c r="G200" s="210"/>
      <c r="H200" s="210"/>
      <c r="I200" s="213"/>
      <c r="J200" s="224">
        <f>BK200</f>
        <v>0</v>
      </c>
      <c r="K200" s="210"/>
      <c r="L200" s="215"/>
      <c r="M200" s="216"/>
      <c r="N200" s="217"/>
      <c r="O200" s="217"/>
      <c r="P200" s="218">
        <f>SUM(P201:P207)</f>
        <v>0</v>
      </c>
      <c r="Q200" s="217"/>
      <c r="R200" s="218">
        <f>SUM(R201:R207)</f>
        <v>1515.8166329999999</v>
      </c>
      <c r="S200" s="217"/>
      <c r="T200" s="219">
        <f>SUM(T201:T207)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20" t="s">
        <v>83</v>
      </c>
      <c r="AT200" s="221" t="s">
        <v>74</v>
      </c>
      <c r="AU200" s="221" t="s">
        <v>83</v>
      </c>
      <c r="AY200" s="220" t="s">
        <v>118</v>
      </c>
      <c r="BK200" s="222">
        <f>SUM(BK201:BK207)</f>
        <v>0</v>
      </c>
    </row>
    <row r="201" s="2" customFormat="1" ht="33" customHeight="1">
      <c r="A201" s="38"/>
      <c r="B201" s="39"/>
      <c r="C201" s="225" t="s">
        <v>7</v>
      </c>
      <c r="D201" s="225" t="s">
        <v>120</v>
      </c>
      <c r="E201" s="226" t="s">
        <v>250</v>
      </c>
      <c r="F201" s="227" t="s">
        <v>251</v>
      </c>
      <c r="G201" s="228" t="s">
        <v>155</v>
      </c>
      <c r="H201" s="229">
        <v>5063</v>
      </c>
      <c r="I201" s="230"/>
      <c r="J201" s="231">
        <f>ROUND(I201*H201,2)</f>
        <v>0</v>
      </c>
      <c r="K201" s="232"/>
      <c r="L201" s="44"/>
      <c r="M201" s="233" t="s">
        <v>1</v>
      </c>
      <c r="N201" s="234" t="s">
        <v>41</v>
      </c>
      <c r="O201" s="97"/>
      <c r="P201" s="235">
        <f>O201*H201</f>
        <v>0</v>
      </c>
      <c r="Q201" s="235">
        <v>0.12966</v>
      </c>
      <c r="R201" s="235">
        <f>Q201*H201</f>
        <v>656.46857999999997</v>
      </c>
      <c r="S201" s="235">
        <v>0</v>
      </c>
      <c r="T201" s="23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7" t="s">
        <v>124</v>
      </c>
      <c r="AT201" s="237" t="s">
        <v>120</v>
      </c>
      <c r="AU201" s="237" t="s">
        <v>125</v>
      </c>
      <c r="AY201" s="17" t="s">
        <v>118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7" t="s">
        <v>125</v>
      </c>
      <c r="BK201" s="238">
        <f>ROUND(I201*H201,2)</f>
        <v>0</v>
      </c>
      <c r="BL201" s="17" t="s">
        <v>124</v>
      </c>
      <c r="BM201" s="237" t="s">
        <v>252</v>
      </c>
    </row>
    <row r="202" s="13" customFormat="1">
      <c r="A202" s="13"/>
      <c r="B202" s="239"/>
      <c r="C202" s="240"/>
      <c r="D202" s="241" t="s">
        <v>127</v>
      </c>
      <c r="E202" s="242" t="s">
        <v>1</v>
      </c>
      <c r="F202" s="243" t="s">
        <v>253</v>
      </c>
      <c r="G202" s="240"/>
      <c r="H202" s="244">
        <v>5063</v>
      </c>
      <c r="I202" s="245"/>
      <c r="J202" s="240"/>
      <c r="K202" s="240"/>
      <c r="L202" s="246"/>
      <c r="M202" s="247"/>
      <c r="N202" s="248"/>
      <c r="O202" s="248"/>
      <c r="P202" s="248"/>
      <c r="Q202" s="248"/>
      <c r="R202" s="248"/>
      <c r="S202" s="248"/>
      <c r="T202" s="24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0" t="s">
        <v>127</v>
      </c>
      <c r="AU202" s="250" t="s">
        <v>125</v>
      </c>
      <c r="AV202" s="13" t="s">
        <v>125</v>
      </c>
      <c r="AW202" s="13" t="s">
        <v>31</v>
      </c>
      <c r="AX202" s="13" t="s">
        <v>83</v>
      </c>
      <c r="AY202" s="250" t="s">
        <v>118</v>
      </c>
    </row>
    <row r="203" s="2" customFormat="1" ht="37.8" customHeight="1">
      <c r="A203" s="38"/>
      <c r="B203" s="39"/>
      <c r="C203" s="225" t="s">
        <v>254</v>
      </c>
      <c r="D203" s="225" t="s">
        <v>120</v>
      </c>
      <c r="E203" s="226" t="s">
        <v>255</v>
      </c>
      <c r="F203" s="227" t="s">
        <v>256</v>
      </c>
      <c r="G203" s="228" t="s">
        <v>155</v>
      </c>
      <c r="H203" s="229">
        <v>6581.8999999999996</v>
      </c>
      <c r="I203" s="230"/>
      <c r="J203" s="231">
        <f>ROUND(I203*H203,2)</f>
        <v>0</v>
      </c>
      <c r="K203" s="232"/>
      <c r="L203" s="44"/>
      <c r="M203" s="233" t="s">
        <v>1</v>
      </c>
      <c r="N203" s="234" t="s">
        <v>41</v>
      </c>
      <c r="O203" s="97"/>
      <c r="P203" s="235">
        <f>O203*H203</f>
        <v>0</v>
      </c>
      <c r="Q203" s="235">
        <v>0.12966</v>
      </c>
      <c r="R203" s="235">
        <f>Q203*H203</f>
        <v>853.40915399999994</v>
      </c>
      <c r="S203" s="235">
        <v>0</v>
      </c>
      <c r="T203" s="23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7" t="s">
        <v>124</v>
      </c>
      <c r="AT203" s="237" t="s">
        <v>120</v>
      </c>
      <c r="AU203" s="237" t="s">
        <v>125</v>
      </c>
      <c r="AY203" s="17" t="s">
        <v>118</v>
      </c>
      <c r="BE203" s="238">
        <f>IF(N203="základná",J203,0)</f>
        <v>0</v>
      </c>
      <c r="BF203" s="238">
        <f>IF(N203="znížená",J203,0)</f>
        <v>0</v>
      </c>
      <c r="BG203" s="238">
        <f>IF(N203="zákl. prenesená",J203,0)</f>
        <v>0</v>
      </c>
      <c r="BH203" s="238">
        <f>IF(N203="zníž. prenesená",J203,0)</f>
        <v>0</v>
      </c>
      <c r="BI203" s="238">
        <f>IF(N203="nulová",J203,0)</f>
        <v>0</v>
      </c>
      <c r="BJ203" s="17" t="s">
        <v>125</v>
      </c>
      <c r="BK203" s="238">
        <f>ROUND(I203*H203,2)</f>
        <v>0</v>
      </c>
      <c r="BL203" s="17" t="s">
        <v>124</v>
      </c>
      <c r="BM203" s="237" t="s">
        <v>257</v>
      </c>
    </row>
    <row r="204" s="13" customFormat="1">
      <c r="A204" s="13"/>
      <c r="B204" s="239"/>
      <c r="C204" s="240"/>
      <c r="D204" s="241" t="s">
        <v>127</v>
      </c>
      <c r="E204" s="242" t="s">
        <v>1</v>
      </c>
      <c r="F204" s="243" t="s">
        <v>258</v>
      </c>
      <c r="G204" s="240"/>
      <c r="H204" s="244">
        <v>6581.8999999999996</v>
      </c>
      <c r="I204" s="245"/>
      <c r="J204" s="240"/>
      <c r="K204" s="240"/>
      <c r="L204" s="246"/>
      <c r="M204" s="247"/>
      <c r="N204" s="248"/>
      <c r="O204" s="248"/>
      <c r="P204" s="248"/>
      <c r="Q204" s="248"/>
      <c r="R204" s="248"/>
      <c r="S204" s="248"/>
      <c r="T204" s="24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0" t="s">
        <v>127</v>
      </c>
      <c r="AU204" s="250" t="s">
        <v>125</v>
      </c>
      <c r="AV204" s="13" t="s">
        <v>125</v>
      </c>
      <c r="AW204" s="13" t="s">
        <v>31</v>
      </c>
      <c r="AX204" s="13" t="s">
        <v>83</v>
      </c>
      <c r="AY204" s="250" t="s">
        <v>118</v>
      </c>
    </row>
    <row r="205" s="2" customFormat="1" ht="33" customHeight="1">
      <c r="A205" s="38"/>
      <c r="B205" s="39"/>
      <c r="C205" s="225" t="s">
        <v>259</v>
      </c>
      <c r="D205" s="225" t="s">
        <v>120</v>
      </c>
      <c r="E205" s="226" t="s">
        <v>260</v>
      </c>
      <c r="F205" s="227" t="s">
        <v>261</v>
      </c>
      <c r="G205" s="228" t="s">
        <v>155</v>
      </c>
      <c r="H205" s="229">
        <v>11644.9</v>
      </c>
      <c r="I205" s="230"/>
      <c r="J205" s="231">
        <f>ROUND(I205*H205,2)</f>
        <v>0</v>
      </c>
      <c r="K205" s="232"/>
      <c r="L205" s="44"/>
      <c r="M205" s="233" t="s">
        <v>1</v>
      </c>
      <c r="N205" s="234" t="s">
        <v>41</v>
      </c>
      <c r="O205" s="97"/>
      <c r="P205" s="235">
        <f>O205*H205</f>
        <v>0</v>
      </c>
      <c r="Q205" s="235">
        <v>0.00051000000000000004</v>
      </c>
      <c r="R205" s="235">
        <f>Q205*H205</f>
        <v>5.9388990000000002</v>
      </c>
      <c r="S205" s="235">
        <v>0</v>
      </c>
      <c r="T205" s="23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7" t="s">
        <v>124</v>
      </c>
      <c r="AT205" s="237" t="s">
        <v>120</v>
      </c>
      <c r="AU205" s="237" t="s">
        <v>125</v>
      </c>
      <c r="AY205" s="17" t="s">
        <v>118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7" t="s">
        <v>125</v>
      </c>
      <c r="BK205" s="238">
        <f>ROUND(I205*H205,2)</f>
        <v>0</v>
      </c>
      <c r="BL205" s="17" t="s">
        <v>124</v>
      </c>
      <c r="BM205" s="237" t="s">
        <v>262</v>
      </c>
    </row>
    <row r="206" s="15" customFormat="1">
      <c r="A206" s="15"/>
      <c r="B206" s="273"/>
      <c r="C206" s="274"/>
      <c r="D206" s="241" t="s">
        <v>127</v>
      </c>
      <c r="E206" s="275" t="s">
        <v>1</v>
      </c>
      <c r="F206" s="276" t="s">
        <v>263</v>
      </c>
      <c r="G206" s="274"/>
      <c r="H206" s="275" t="s">
        <v>1</v>
      </c>
      <c r="I206" s="277"/>
      <c r="J206" s="274"/>
      <c r="K206" s="274"/>
      <c r="L206" s="278"/>
      <c r="M206" s="279"/>
      <c r="N206" s="280"/>
      <c r="O206" s="280"/>
      <c r="P206" s="280"/>
      <c r="Q206" s="280"/>
      <c r="R206" s="280"/>
      <c r="S206" s="280"/>
      <c r="T206" s="281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82" t="s">
        <v>127</v>
      </c>
      <c r="AU206" s="282" t="s">
        <v>125</v>
      </c>
      <c r="AV206" s="15" t="s">
        <v>83</v>
      </c>
      <c r="AW206" s="15" t="s">
        <v>31</v>
      </c>
      <c r="AX206" s="15" t="s">
        <v>75</v>
      </c>
      <c r="AY206" s="282" t="s">
        <v>118</v>
      </c>
    </row>
    <row r="207" s="13" customFormat="1">
      <c r="A207" s="13"/>
      <c r="B207" s="239"/>
      <c r="C207" s="240"/>
      <c r="D207" s="241" t="s">
        <v>127</v>
      </c>
      <c r="E207" s="242" t="s">
        <v>1</v>
      </c>
      <c r="F207" s="243" t="s">
        <v>264</v>
      </c>
      <c r="G207" s="240"/>
      <c r="H207" s="244">
        <v>11644.9</v>
      </c>
      <c r="I207" s="245"/>
      <c r="J207" s="240"/>
      <c r="K207" s="240"/>
      <c r="L207" s="246"/>
      <c r="M207" s="247"/>
      <c r="N207" s="248"/>
      <c r="O207" s="248"/>
      <c r="P207" s="248"/>
      <c r="Q207" s="248"/>
      <c r="R207" s="248"/>
      <c r="S207" s="248"/>
      <c r="T207" s="24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0" t="s">
        <v>127</v>
      </c>
      <c r="AU207" s="250" t="s">
        <v>125</v>
      </c>
      <c r="AV207" s="13" t="s">
        <v>125</v>
      </c>
      <c r="AW207" s="13" t="s">
        <v>31</v>
      </c>
      <c r="AX207" s="13" t="s">
        <v>83</v>
      </c>
      <c r="AY207" s="250" t="s">
        <v>118</v>
      </c>
    </row>
    <row r="208" s="12" customFormat="1" ht="22.8" customHeight="1">
      <c r="A208" s="12"/>
      <c r="B208" s="209"/>
      <c r="C208" s="210"/>
      <c r="D208" s="211" t="s">
        <v>74</v>
      </c>
      <c r="E208" s="223" t="s">
        <v>265</v>
      </c>
      <c r="F208" s="223" t="s">
        <v>266</v>
      </c>
      <c r="G208" s="210"/>
      <c r="H208" s="210"/>
      <c r="I208" s="213"/>
      <c r="J208" s="224">
        <f>BK208</f>
        <v>0</v>
      </c>
      <c r="K208" s="210"/>
      <c r="L208" s="215"/>
      <c r="M208" s="216"/>
      <c r="N208" s="217"/>
      <c r="O208" s="217"/>
      <c r="P208" s="218">
        <f>SUM(P209:P228)</f>
        <v>0</v>
      </c>
      <c r="Q208" s="217"/>
      <c r="R208" s="218">
        <f>SUM(R209:R228)</f>
        <v>59.623800000000003</v>
      </c>
      <c r="S208" s="217"/>
      <c r="T208" s="219">
        <f>SUM(T209:T228)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20" t="s">
        <v>83</v>
      </c>
      <c r="AT208" s="221" t="s">
        <v>74</v>
      </c>
      <c r="AU208" s="221" t="s">
        <v>83</v>
      </c>
      <c r="AY208" s="220" t="s">
        <v>118</v>
      </c>
      <c r="BK208" s="222">
        <f>SUM(BK209:BK228)</f>
        <v>0</v>
      </c>
    </row>
    <row r="209" s="2" customFormat="1" ht="33" customHeight="1">
      <c r="A209" s="38"/>
      <c r="B209" s="39"/>
      <c r="C209" s="225" t="s">
        <v>267</v>
      </c>
      <c r="D209" s="225" t="s">
        <v>120</v>
      </c>
      <c r="E209" s="226" t="s">
        <v>250</v>
      </c>
      <c r="F209" s="227" t="s">
        <v>251</v>
      </c>
      <c r="G209" s="228" t="s">
        <v>155</v>
      </c>
      <c r="H209" s="229">
        <v>30</v>
      </c>
      <c r="I209" s="230"/>
      <c r="J209" s="231">
        <f>ROUND(I209*H209,2)</f>
        <v>0</v>
      </c>
      <c r="K209" s="232"/>
      <c r="L209" s="44"/>
      <c r="M209" s="233" t="s">
        <v>1</v>
      </c>
      <c r="N209" s="234" t="s">
        <v>41</v>
      </c>
      <c r="O209" s="97"/>
      <c r="P209" s="235">
        <f>O209*H209</f>
        <v>0</v>
      </c>
      <c r="Q209" s="235">
        <v>0.12966</v>
      </c>
      <c r="R209" s="235">
        <f>Q209*H209</f>
        <v>3.8898000000000001</v>
      </c>
      <c r="S209" s="235">
        <v>0</v>
      </c>
      <c r="T209" s="23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7" t="s">
        <v>124</v>
      </c>
      <c r="AT209" s="237" t="s">
        <v>120</v>
      </c>
      <c r="AU209" s="237" t="s">
        <v>125</v>
      </c>
      <c r="AY209" s="17" t="s">
        <v>118</v>
      </c>
      <c r="BE209" s="238">
        <f>IF(N209="základná",J209,0)</f>
        <v>0</v>
      </c>
      <c r="BF209" s="238">
        <f>IF(N209="znížená",J209,0)</f>
        <v>0</v>
      </c>
      <c r="BG209" s="238">
        <f>IF(N209="zákl. prenesená",J209,0)</f>
        <v>0</v>
      </c>
      <c r="BH209" s="238">
        <f>IF(N209="zníž. prenesená",J209,0)</f>
        <v>0</v>
      </c>
      <c r="BI209" s="238">
        <f>IF(N209="nulová",J209,0)</f>
        <v>0</v>
      </c>
      <c r="BJ209" s="17" t="s">
        <v>125</v>
      </c>
      <c r="BK209" s="238">
        <f>ROUND(I209*H209,2)</f>
        <v>0</v>
      </c>
      <c r="BL209" s="17" t="s">
        <v>124</v>
      </c>
      <c r="BM209" s="237" t="s">
        <v>268</v>
      </c>
    </row>
    <row r="210" s="13" customFormat="1">
      <c r="A210" s="13"/>
      <c r="B210" s="239"/>
      <c r="C210" s="240"/>
      <c r="D210" s="241" t="s">
        <v>127</v>
      </c>
      <c r="E210" s="242" t="s">
        <v>1</v>
      </c>
      <c r="F210" s="243" t="s">
        <v>269</v>
      </c>
      <c r="G210" s="240"/>
      <c r="H210" s="244">
        <v>30</v>
      </c>
      <c r="I210" s="245"/>
      <c r="J210" s="240"/>
      <c r="K210" s="240"/>
      <c r="L210" s="246"/>
      <c r="M210" s="247"/>
      <c r="N210" s="248"/>
      <c r="O210" s="248"/>
      <c r="P210" s="248"/>
      <c r="Q210" s="248"/>
      <c r="R210" s="248"/>
      <c r="S210" s="248"/>
      <c r="T210" s="24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0" t="s">
        <v>127</v>
      </c>
      <c r="AU210" s="250" t="s">
        <v>125</v>
      </c>
      <c r="AV210" s="13" t="s">
        <v>125</v>
      </c>
      <c r="AW210" s="13" t="s">
        <v>31</v>
      </c>
      <c r="AX210" s="13" t="s">
        <v>83</v>
      </c>
      <c r="AY210" s="250" t="s">
        <v>118</v>
      </c>
    </row>
    <row r="211" s="2" customFormat="1" ht="37.8" customHeight="1">
      <c r="A211" s="38"/>
      <c r="B211" s="39"/>
      <c r="C211" s="225" t="s">
        <v>270</v>
      </c>
      <c r="D211" s="225" t="s">
        <v>120</v>
      </c>
      <c r="E211" s="226" t="s">
        <v>255</v>
      </c>
      <c r="F211" s="227" t="s">
        <v>256</v>
      </c>
      <c r="G211" s="228" t="s">
        <v>155</v>
      </c>
      <c r="H211" s="229">
        <v>30</v>
      </c>
      <c r="I211" s="230"/>
      <c r="J211" s="231">
        <f>ROUND(I211*H211,2)</f>
        <v>0</v>
      </c>
      <c r="K211" s="232"/>
      <c r="L211" s="44"/>
      <c r="M211" s="233" t="s">
        <v>1</v>
      </c>
      <c r="N211" s="234" t="s">
        <v>41</v>
      </c>
      <c r="O211" s="97"/>
      <c r="P211" s="235">
        <f>O211*H211</f>
        <v>0</v>
      </c>
      <c r="Q211" s="235">
        <v>0.12966</v>
      </c>
      <c r="R211" s="235">
        <f>Q211*H211</f>
        <v>3.8898000000000001</v>
      </c>
      <c r="S211" s="235">
        <v>0</v>
      </c>
      <c r="T211" s="23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7" t="s">
        <v>124</v>
      </c>
      <c r="AT211" s="237" t="s">
        <v>120</v>
      </c>
      <c r="AU211" s="237" t="s">
        <v>125</v>
      </c>
      <c r="AY211" s="17" t="s">
        <v>118</v>
      </c>
      <c r="BE211" s="238">
        <f>IF(N211="základná",J211,0)</f>
        <v>0</v>
      </c>
      <c r="BF211" s="238">
        <f>IF(N211="znížená",J211,0)</f>
        <v>0</v>
      </c>
      <c r="BG211" s="238">
        <f>IF(N211="zákl. prenesená",J211,0)</f>
        <v>0</v>
      </c>
      <c r="BH211" s="238">
        <f>IF(N211="zníž. prenesená",J211,0)</f>
        <v>0</v>
      </c>
      <c r="BI211" s="238">
        <f>IF(N211="nulová",J211,0)</f>
        <v>0</v>
      </c>
      <c r="BJ211" s="17" t="s">
        <v>125</v>
      </c>
      <c r="BK211" s="238">
        <f>ROUND(I211*H211,2)</f>
        <v>0</v>
      </c>
      <c r="BL211" s="17" t="s">
        <v>124</v>
      </c>
      <c r="BM211" s="237" t="s">
        <v>271</v>
      </c>
    </row>
    <row r="212" s="13" customFormat="1">
      <c r="A212" s="13"/>
      <c r="B212" s="239"/>
      <c r="C212" s="240"/>
      <c r="D212" s="241" t="s">
        <v>127</v>
      </c>
      <c r="E212" s="242" t="s">
        <v>1</v>
      </c>
      <c r="F212" s="243" t="s">
        <v>272</v>
      </c>
      <c r="G212" s="240"/>
      <c r="H212" s="244">
        <v>30</v>
      </c>
      <c r="I212" s="245"/>
      <c r="J212" s="240"/>
      <c r="K212" s="240"/>
      <c r="L212" s="246"/>
      <c r="M212" s="247"/>
      <c r="N212" s="248"/>
      <c r="O212" s="248"/>
      <c r="P212" s="248"/>
      <c r="Q212" s="248"/>
      <c r="R212" s="248"/>
      <c r="S212" s="248"/>
      <c r="T212" s="24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0" t="s">
        <v>127</v>
      </c>
      <c r="AU212" s="250" t="s">
        <v>125</v>
      </c>
      <c r="AV212" s="13" t="s">
        <v>125</v>
      </c>
      <c r="AW212" s="13" t="s">
        <v>31</v>
      </c>
      <c r="AX212" s="13" t="s">
        <v>83</v>
      </c>
      <c r="AY212" s="250" t="s">
        <v>118</v>
      </c>
    </row>
    <row r="213" s="2" customFormat="1" ht="33" customHeight="1">
      <c r="A213" s="38"/>
      <c r="B213" s="39"/>
      <c r="C213" s="225" t="s">
        <v>273</v>
      </c>
      <c r="D213" s="225" t="s">
        <v>120</v>
      </c>
      <c r="E213" s="226" t="s">
        <v>260</v>
      </c>
      <c r="F213" s="227" t="s">
        <v>261</v>
      </c>
      <c r="G213" s="228" t="s">
        <v>155</v>
      </c>
      <c r="H213" s="229">
        <v>60</v>
      </c>
      <c r="I213" s="230"/>
      <c r="J213" s="231">
        <f>ROUND(I213*H213,2)</f>
        <v>0</v>
      </c>
      <c r="K213" s="232"/>
      <c r="L213" s="44"/>
      <c r="M213" s="233" t="s">
        <v>1</v>
      </c>
      <c r="N213" s="234" t="s">
        <v>41</v>
      </c>
      <c r="O213" s="97"/>
      <c r="P213" s="235">
        <f>O213*H213</f>
        <v>0</v>
      </c>
      <c r="Q213" s="235">
        <v>0.00051000000000000004</v>
      </c>
      <c r="R213" s="235">
        <f>Q213*H213</f>
        <v>0.030600000000000002</v>
      </c>
      <c r="S213" s="235">
        <v>0</v>
      </c>
      <c r="T213" s="23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7" t="s">
        <v>124</v>
      </c>
      <c r="AT213" s="237" t="s">
        <v>120</v>
      </c>
      <c r="AU213" s="237" t="s">
        <v>125</v>
      </c>
      <c r="AY213" s="17" t="s">
        <v>118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7" t="s">
        <v>125</v>
      </c>
      <c r="BK213" s="238">
        <f>ROUND(I213*H213,2)</f>
        <v>0</v>
      </c>
      <c r="BL213" s="17" t="s">
        <v>124</v>
      </c>
      <c r="BM213" s="237" t="s">
        <v>274</v>
      </c>
    </row>
    <row r="214" s="13" customFormat="1">
      <c r="A214" s="13"/>
      <c r="B214" s="239"/>
      <c r="C214" s="240"/>
      <c r="D214" s="241" t="s">
        <v>127</v>
      </c>
      <c r="E214" s="242" t="s">
        <v>1</v>
      </c>
      <c r="F214" s="243" t="s">
        <v>275</v>
      </c>
      <c r="G214" s="240"/>
      <c r="H214" s="244">
        <v>60</v>
      </c>
      <c r="I214" s="245"/>
      <c r="J214" s="240"/>
      <c r="K214" s="240"/>
      <c r="L214" s="246"/>
      <c r="M214" s="247"/>
      <c r="N214" s="248"/>
      <c r="O214" s="248"/>
      <c r="P214" s="248"/>
      <c r="Q214" s="248"/>
      <c r="R214" s="248"/>
      <c r="S214" s="248"/>
      <c r="T214" s="24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0" t="s">
        <v>127</v>
      </c>
      <c r="AU214" s="250" t="s">
        <v>125</v>
      </c>
      <c r="AV214" s="13" t="s">
        <v>125</v>
      </c>
      <c r="AW214" s="13" t="s">
        <v>31</v>
      </c>
      <c r="AX214" s="13" t="s">
        <v>83</v>
      </c>
      <c r="AY214" s="250" t="s">
        <v>118</v>
      </c>
    </row>
    <row r="215" s="2" customFormat="1" ht="33" customHeight="1">
      <c r="A215" s="38"/>
      <c r="B215" s="39"/>
      <c r="C215" s="225" t="s">
        <v>276</v>
      </c>
      <c r="D215" s="225" t="s">
        <v>120</v>
      </c>
      <c r="E215" s="226" t="s">
        <v>277</v>
      </c>
      <c r="F215" s="227" t="s">
        <v>278</v>
      </c>
      <c r="G215" s="228" t="s">
        <v>155</v>
      </c>
      <c r="H215" s="229">
        <v>30</v>
      </c>
      <c r="I215" s="230"/>
      <c r="J215" s="231">
        <f>ROUND(I215*H215,2)</f>
        <v>0</v>
      </c>
      <c r="K215" s="232"/>
      <c r="L215" s="44"/>
      <c r="M215" s="233" t="s">
        <v>1</v>
      </c>
      <c r="N215" s="234" t="s">
        <v>41</v>
      </c>
      <c r="O215" s="97"/>
      <c r="P215" s="235">
        <f>O215*H215</f>
        <v>0</v>
      </c>
      <c r="Q215" s="235">
        <v>0.20746000000000001</v>
      </c>
      <c r="R215" s="235">
        <f>Q215*H215</f>
        <v>6.2237999999999998</v>
      </c>
      <c r="S215" s="235">
        <v>0</v>
      </c>
      <c r="T215" s="23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7" t="s">
        <v>124</v>
      </c>
      <c r="AT215" s="237" t="s">
        <v>120</v>
      </c>
      <c r="AU215" s="237" t="s">
        <v>125</v>
      </c>
      <c r="AY215" s="17" t="s">
        <v>118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7" t="s">
        <v>125</v>
      </c>
      <c r="BK215" s="238">
        <f>ROUND(I215*H215,2)</f>
        <v>0</v>
      </c>
      <c r="BL215" s="17" t="s">
        <v>124</v>
      </c>
      <c r="BM215" s="237" t="s">
        <v>279</v>
      </c>
    </row>
    <row r="216" s="13" customFormat="1">
      <c r="A216" s="13"/>
      <c r="B216" s="239"/>
      <c r="C216" s="240"/>
      <c r="D216" s="241" t="s">
        <v>127</v>
      </c>
      <c r="E216" s="242" t="s">
        <v>1</v>
      </c>
      <c r="F216" s="243" t="s">
        <v>280</v>
      </c>
      <c r="G216" s="240"/>
      <c r="H216" s="244">
        <v>30</v>
      </c>
      <c r="I216" s="245"/>
      <c r="J216" s="240"/>
      <c r="K216" s="240"/>
      <c r="L216" s="246"/>
      <c r="M216" s="247"/>
      <c r="N216" s="248"/>
      <c r="O216" s="248"/>
      <c r="P216" s="248"/>
      <c r="Q216" s="248"/>
      <c r="R216" s="248"/>
      <c r="S216" s="248"/>
      <c r="T216" s="24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0" t="s">
        <v>127</v>
      </c>
      <c r="AU216" s="250" t="s">
        <v>125</v>
      </c>
      <c r="AV216" s="13" t="s">
        <v>125</v>
      </c>
      <c r="AW216" s="13" t="s">
        <v>31</v>
      </c>
      <c r="AX216" s="13" t="s">
        <v>83</v>
      </c>
      <c r="AY216" s="250" t="s">
        <v>118</v>
      </c>
    </row>
    <row r="217" s="2" customFormat="1" ht="33" customHeight="1">
      <c r="A217" s="38"/>
      <c r="B217" s="39"/>
      <c r="C217" s="225" t="s">
        <v>281</v>
      </c>
      <c r="D217" s="225" t="s">
        <v>120</v>
      </c>
      <c r="E217" s="226" t="s">
        <v>282</v>
      </c>
      <c r="F217" s="227" t="s">
        <v>283</v>
      </c>
      <c r="G217" s="228" t="s">
        <v>155</v>
      </c>
      <c r="H217" s="229">
        <v>30</v>
      </c>
      <c r="I217" s="230"/>
      <c r="J217" s="231">
        <f>ROUND(I217*H217,2)</f>
        <v>0</v>
      </c>
      <c r="K217" s="232"/>
      <c r="L217" s="44"/>
      <c r="M217" s="233" t="s">
        <v>1</v>
      </c>
      <c r="N217" s="234" t="s">
        <v>41</v>
      </c>
      <c r="O217" s="97"/>
      <c r="P217" s="235">
        <f>O217*H217</f>
        <v>0</v>
      </c>
      <c r="Q217" s="235">
        <v>0.0058100000000000001</v>
      </c>
      <c r="R217" s="235">
        <f>Q217*H217</f>
        <v>0.17430000000000001</v>
      </c>
      <c r="S217" s="235">
        <v>0</v>
      </c>
      <c r="T217" s="23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7" t="s">
        <v>124</v>
      </c>
      <c r="AT217" s="237" t="s">
        <v>120</v>
      </c>
      <c r="AU217" s="237" t="s">
        <v>125</v>
      </c>
      <c r="AY217" s="17" t="s">
        <v>118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7" t="s">
        <v>125</v>
      </c>
      <c r="BK217" s="238">
        <f>ROUND(I217*H217,2)</f>
        <v>0</v>
      </c>
      <c r="BL217" s="17" t="s">
        <v>124</v>
      </c>
      <c r="BM217" s="237" t="s">
        <v>284</v>
      </c>
    </row>
    <row r="218" s="13" customFormat="1">
      <c r="A218" s="13"/>
      <c r="B218" s="239"/>
      <c r="C218" s="240"/>
      <c r="D218" s="241" t="s">
        <v>127</v>
      </c>
      <c r="E218" s="242" t="s">
        <v>1</v>
      </c>
      <c r="F218" s="243" t="s">
        <v>285</v>
      </c>
      <c r="G218" s="240"/>
      <c r="H218" s="244">
        <v>30</v>
      </c>
      <c r="I218" s="245"/>
      <c r="J218" s="240"/>
      <c r="K218" s="240"/>
      <c r="L218" s="246"/>
      <c r="M218" s="247"/>
      <c r="N218" s="248"/>
      <c r="O218" s="248"/>
      <c r="P218" s="248"/>
      <c r="Q218" s="248"/>
      <c r="R218" s="248"/>
      <c r="S218" s="248"/>
      <c r="T218" s="24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0" t="s">
        <v>127</v>
      </c>
      <c r="AU218" s="250" t="s">
        <v>125</v>
      </c>
      <c r="AV218" s="13" t="s">
        <v>125</v>
      </c>
      <c r="AW218" s="13" t="s">
        <v>31</v>
      </c>
      <c r="AX218" s="13" t="s">
        <v>83</v>
      </c>
      <c r="AY218" s="250" t="s">
        <v>118</v>
      </c>
    </row>
    <row r="219" s="2" customFormat="1" ht="37.8" customHeight="1">
      <c r="A219" s="38"/>
      <c r="B219" s="39"/>
      <c r="C219" s="225" t="s">
        <v>286</v>
      </c>
      <c r="D219" s="225" t="s">
        <v>120</v>
      </c>
      <c r="E219" s="226" t="s">
        <v>287</v>
      </c>
      <c r="F219" s="227" t="s">
        <v>288</v>
      </c>
      <c r="G219" s="228" t="s">
        <v>155</v>
      </c>
      <c r="H219" s="229">
        <v>30</v>
      </c>
      <c r="I219" s="230"/>
      <c r="J219" s="231">
        <f>ROUND(I219*H219,2)</f>
        <v>0</v>
      </c>
      <c r="K219" s="232"/>
      <c r="L219" s="44"/>
      <c r="M219" s="233" t="s">
        <v>1</v>
      </c>
      <c r="N219" s="234" t="s">
        <v>41</v>
      </c>
      <c r="O219" s="97"/>
      <c r="P219" s="235">
        <f>O219*H219</f>
        <v>0</v>
      </c>
      <c r="Q219" s="235">
        <v>0.47885</v>
      </c>
      <c r="R219" s="235">
        <f>Q219*H219</f>
        <v>14.365500000000001</v>
      </c>
      <c r="S219" s="235">
        <v>0</v>
      </c>
      <c r="T219" s="23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7" t="s">
        <v>124</v>
      </c>
      <c r="AT219" s="237" t="s">
        <v>120</v>
      </c>
      <c r="AU219" s="237" t="s">
        <v>125</v>
      </c>
      <c r="AY219" s="17" t="s">
        <v>118</v>
      </c>
      <c r="BE219" s="238">
        <f>IF(N219="základná",J219,0)</f>
        <v>0</v>
      </c>
      <c r="BF219" s="238">
        <f>IF(N219="znížená",J219,0)</f>
        <v>0</v>
      </c>
      <c r="BG219" s="238">
        <f>IF(N219="zákl. prenesená",J219,0)</f>
        <v>0</v>
      </c>
      <c r="BH219" s="238">
        <f>IF(N219="zníž. prenesená",J219,0)</f>
        <v>0</v>
      </c>
      <c r="BI219" s="238">
        <f>IF(N219="nulová",J219,0)</f>
        <v>0</v>
      </c>
      <c r="BJ219" s="17" t="s">
        <v>125</v>
      </c>
      <c r="BK219" s="238">
        <f>ROUND(I219*H219,2)</f>
        <v>0</v>
      </c>
      <c r="BL219" s="17" t="s">
        <v>124</v>
      </c>
      <c r="BM219" s="237" t="s">
        <v>289</v>
      </c>
    </row>
    <row r="220" s="13" customFormat="1">
      <c r="A220" s="13"/>
      <c r="B220" s="239"/>
      <c r="C220" s="240"/>
      <c r="D220" s="241" t="s">
        <v>127</v>
      </c>
      <c r="E220" s="242" t="s">
        <v>1</v>
      </c>
      <c r="F220" s="243" t="s">
        <v>290</v>
      </c>
      <c r="G220" s="240"/>
      <c r="H220" s="244">
        <v>30</v>
      </c>
      <c r="I220" s="245"/>
      <c r="J220" s="240"/>
      <c r="K220" s="240"/>
      <c r="L220" s="246"/>
      <c r="M220" s="247"/>
      <c r="N220" s="248"/>
      <c r="O220" s="248"/>
      <c r="P220" s="248"/>
      <c r="Q220" s="248"/>
      <c r="R220" s="248"/>
      <c r="S220" s="248"/>
      <c r="T220" s="24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0" t="s">
        <v>127</v>
      </c>
      <c r="AU220" s="250" t="s">
        <v>125</v>
      </c>
      <c r="AV220" s="13" t="s">
        <v>125</v>
      </c>
      <c r="AW220" s="13" t="s">
        <v>31</v>
      </c>
      <c r="AX220" s="13" t="s">
        <v>83</v>
      </c>
      <c r="AY220" s="250" t="s">
        <v>118</v>
      </c>
    </row>
    <row r="221" s="2" customFormat="1" ht="24.15" customHeight="1">
      <c r="A221" s="38"/>
      <c r="B221" s="39"/>
      <c r="C221" s="225" t="s">
        <v>291</v>
      </c>
      <c r="D221" s="225" t="s">
        <v>120</v>
      </c>
      <c r="E221" s="226" t="s">
        <v>292</v>
      </c>
      <c r="F221" s="227" t="s">
        <v>293</v>
      </c>
      <c r="G221" s="228" t="s">
        <v>155</v>
      </c>
      <c r="H221" s="229">
        <v>30</v>
      </c>
      <c r="I221" s="230"/>
      <c r="J221" s="231">
        <f>ROUND(I221*H221,2)</f>
        <v>0</v>
      </c>
      <c r="K221" s="232"/>
      <c r="L221" s="44"/>
      <c r="M221" s="233" t="s">
        <v>1</v>
      </c>
      <c r="N221" s="234" t="s">
        <v>41</v>
      </c>
      <c r="O221" s="97"/>
      <c r="P221" s="235">
        <f>O221*H221</f>
        <v>0</v>
      </c>
      <c r="Q221" s="235">
        <v>0.46000000000000002</v>
      </c>
      <c r="R221" s="235">
        <f>Q221*H221</f>
        <v>13.800000000000001</v>
      </c>
      <c r="S221" s="235">
        <v>0</v>
      </c>
      <c r="T221" s="23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7" t="s">
        <v>124</v>
      </c>
      <c r="AT221" s="237" t="s">
        <v>120</v>
      </c>
      <c r="AU221" s="237" t="s">
        <v>125</v>
      </c>
      <c r="AY221" s="17" t="s">
        <v>118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7" t="s">
        <v>125</v>
      </c>
      <c r="BK221" s="238">
        <f>ROUND(I221*H221,2)</f>
        <v>0</v>
      </c>
      <c r="BL221" s="17" t="s">
        <v>124</v>
      </c>
      <c r="BM221" s="237" t="s">
        <v>294</v>
      </c>
    </row>
    <row r="222" s="13" customFormat="1">
      <c r="A222" s="13"/>
      <c r="B222" s="239"/>
      <c r="C222" s="240"/>
      <c r="D222" s="241" t="s">
        <v>127</v>
      </c>
      <c r="E222" s="242" t="s">
        <v>1</v>
      </c>
      <c r="F222" s="243" t="s">
        <v>295</v>
      </c>
      <c r="G222" s="240"/>
      <c r="H222" s="244">
        <v>30</v>
      </c>
      <c r="I222" s="245"/>
      <c r="J222" s="240"/>
      <c r="K222" s="240"/>
      <c r="L222" s="246"/>
      <c r="M222" s="247"/>
      <c r="N222" s="248"/>
      <c r="O222" s="248"/>
      <c r="P222" s="248"/>
      <c r="Q222" s="248"/>
      <c r="R222" s="248"/>
      <c r="S222" s="248"/>
      <c r="T222" s="24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0" t="s">
        <v>127</v>
      </c>
      <c r="AU222" s="250" t="s">
        <v>125</v>
      </c>
      <c r="AV222" s="13" t="s">
        <v>125</v>
      </c>
      <c r="AW222" s="13" t="s">
        <v>31</v>
      </c>
      <c r="AX222" s="13" t="s">
        <v>83</v>
      </c>
      <c r="AY222" s="250" t="s">
        <v>118</v>
      </c>
    </row>
    <row r="223" s="2" customFormat="1" ht="24.15" customHeight="1">
      <c r="A223" s="38"/>
      <c r="B223" s="39"/>
      <c r="C223" s="225" t="s">
        <v>296</v>
      </c>
      <c r="D223" s="225" t="s">
        <v>120</v>
      </c>
      <c r="E223" s="226" t="s">
        <v>297</v>
      </c>
      <c r="F223" s="227" t="s">
        <v>298</v>
      </c>
      <c r="G223" s="228" t="s">
        <v>155</v>
      </c>
      <c r="H223" s="229">
        <v>30</v>
      </c>
      <c r="I223" s="230"/>
      <c r="J223" s="231">
        <f>ROUND(I223*H223,2)</f>
        <v>0</v>
      </c>
      <c r="K223" s="232"/>
      <c r="L223" s="44"/>
      <c r="M223" s="233" t="s">
        <v>1</v>
      </c>
      <c r="N223" s="234" t="s">
        <v>41</v>
      </c>
      <c r="O223" s="97"/>
      <c r="P223" s="235">
        <f>O223*H223</f>
        <v>0</v>
      </c>
      <c r="Q223" s="235">
        <v>0.57499999999999996</v>
      </c>
      <c r="R223" s="235">
        <f>Q223*H223</f>
        <v>17.25</v>
      </c>
      <c r="S223" s="235">
        <v>0</v>
      </c>
      <c r="T223" s="23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7" t="s">
        <v>124</v>
      </c>
      <c r="AT223" s="237" t="s">
        <v>120</v>
      </c>
      <c r="AU223" s="237" t="s">
        <v>125</v>
      </c>
      <c r="AY223" s="17" t="s">
        <v>118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7" t="s">
        <v>125</v>
      </c>
      <c r="BK223" s="238">
        <f>ROUND(I223*H223,2)</f>
        <v>0</v>
      </c>
      <c r="BL223" s="17" t="s">
        <v>124</v>
      </c>
      <c r="BM223" s="237" t="s">
        <v>299</v>
      </c>
    </row>
    <row r="224" s="13" customFormat="1">
      <c r="A224" s="13"/>
      <c r="B224" s="239"/>
      <c r="C224" s="240"/>
      <c r="D224" s="241" t="s">
        <v>127</v>
      </c>
      <c r="E224" s="242" t="s">
        <v>1</v>
      </c>
      <c r="F224" s="243" t="s">
        <v>300</v>
      </c>
      <c r="G224" s="240"/>
      <c r="H224" s="244">
        <v>30</v>
      </c>
      <c r="I224" s="245"/>
      <c r="J224" s="240"/>
      <c r="K224" s="240"/>
      <c r="L224" s="246"/>
      <c r="M224" s="247"/>
      <c r="N224" s="248"/>
      <c r="O224" s="248"/>
      <c r="P224" s="248"/>
      <c r="Q224" s="248"/>
      <c r="R224" s="248"/>
      <c r="S224" s="248"/>
      <c r="T224" s="24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0" t="s">
        <v>127</v>
      </c>
      <c r="AU224" s="250" t="s">
        <v>125</v>
      </c>
      <c r="AV224" s="13" t="s">
        <v>125</v>
      </c>
      <c r="AW224" s="13" t="s">
        <v>31</v>
      </c>
      <c r="AX224" s="13" t="s">
        <v>83</v>
      </c>
      <c r="AY224" s="250" t="s">
        <v>118</v>
      </c>
    </row>
    <row r="225" s="2" customFormat="1" ht="24.15" customHeight="1">
      <c r="A225" s="38"/>
      <c r="B225" s="39"/>
      <c r="C225" s="225" t="s">
        <v>301</v>
      </c>
      <c r="D225" s="225" t="s">
        <v>120</v>
      </c>
      <c r="E225" s="226" t="s">
        <v>302</v>
      </c>
      <c r="F225" s="227" t="s">
        <v>303</v>
      </c>
      <c r="G225" s="228" t="s">
        <v>155</v>
      </c>
      <c r="H225" s="229">
        <v>30</v>
      </c>
      <c r="I225" s="230"/>
      <c r="J225" s="231">
        <f>ROUND(I225*H225,2)</f>
        <v>0</v>
      </c>
      <c r="K225" s="232"/>
      <c r="L225" s="44"/>
      <c r="M225" s="233" t="s">
        <v>1</v>
      </c>
      <c r="N225" s="234" t="s">
        <v>41</v>
      </c>
      <c r="O225" s="97"/>
      <c r="P225" s="235">
        <f>O225*H225</f>
        <v>0</v>
      </c>
      <c r="Q225" s="235">
        <v>0</v>
      </c>
      <c r="R225" s="235">
        <f>Q225*H225</f>
        <v>0</v>
      </c>
      <c r="S225" s="235">
        <v>0</v>
      </c>
      <c r="T225" s="23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7" t="s">
        <v>124</v>
      </c>
      <c r="AT225" s="237" t="s">
        <v>120</v>
      </c>
      <c r="AU225" s="237" t="s">
        <v>125</v>
      </c>
      <c r="AY225" s="17" t="s">
        <v>118</v>
      </c>
      <c r="BE225" s="238">
        <f>IF(N225="základná",J225,0)</f>
        <v>0</v>
      </c>
      <c r="BF225" s="238">
        <f>IF(N225="znížená",J225,0)</f>
        <v>0</v>
      </c>
      <c r="BG225" s="238">
        <f>IF(N225="zákl. prenesená",J225,0)</f>
        <v>0</v>
      </c>
      <c r="BH225" s="238">
        <f>IF(N225="zníž. prenesená",J225,0)</f>
        <v>0</v>
      </c>
      <c r="BI225" s="238">
        <f>IF(N225="nulová",J225,0)</f>
        <v>0</v>
      </c>
      <c r="BJ225" s="17" t="s">
        <v>125</v>
      </c>
      <c r="BK225" s="238">
        <f>ROUND(I225*H225,2)</f>
        <v>0</v>
      </c>
      <c r="BL225" s="17" t="s">
        <v>124</v>
      </c>
      <c r="BM225" s="237" t="s">
        <v>304</v>
      </c>
    </row>
    <row r="226" s="13" customFormat="1">
      <c r="A226" s="13"/>
      <c r="B226" s="239"/>
      <c r="C226" s="240"/>
      <c r="D226" s="241" t="s">
        <v>127</v>
      </c>
      <c r="E226" s="242" t="s">
        <v>1</v>
      </c>
      <c r="F226" s="243" t="s">
        <v>305</v>
      </c>
      <c r="G226" s="240"/>
      <c r="H226" s="244">
        <v>30</v>
      </c>
      <c r="I226" s="245"/>
      <c r="J226" s="240"/>
      <c r="K226" s="240"/>
      <c r="L226" s="246"/>
      <c r="M226" s="247"/>
      <c r="N226" s="248"/>
      <c r="O226" s="248"/>
      <c r="P226" s="248"/>
      <c r="Q226" s="248"/>
      <c r="R226" s="248"/>
      <c r="S226" s="248"/>
      <c r="T226" s="24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0" t="s">
        <v>127</v>
      </c>
      <c r="AU226" s="250" t="s">
        <v>125</v>
      </c>
      <c r="AV226" s="13" t="s">
        <v>125</v>
      </c>
      <c r="AW226" s="13" t="s">
        <v>31</v>
      </c>
      <c r="AX226" s="13" t="s">
        <v>83</v>
      </c>
      <c r="AY226" s="250" t="s">
        <v>118</v>
      </c>
    </row>
    <row r="227" s="2" customFormat="1" ht="16.5" customHeight="1">
      <c r="A227" s="38"/>
      <c r="B227" s="39"/>
      <c r="C227" s="262" t="s">
        <v>306</v>
      </c>
      <c r="D227" s="262" t="s">
        <v>164</v>
      </c>
      <c r="E227" s="263" t="s">
        <v>307</v>
      </c>
      <c r="F227" s="264" t="s">
        <v>308</v>
      </c>
      <c r="G227" s="265" t="s">
        <v>155</v>
      </c>
      <c r="H227" s="266">
        <v>36</v>
      </c>
      <c r="I227" s="267"/>
      <c r="J227" s="268">
        <f>ROUND(I227*H227,2)</f>
        <v>0</v>
      </c>
      <c r="K227" s="269"/>
      <c r="L227" s="270"/>
      <c r="M227" s="271" t="s">
        <v>1</v>
      </c>
      <c r="N227" s="272" t="s">
        <v>41</v>
      </c>
      <c r="O227" s="97"/>
      <c r="P227" s="235">
        <f>O227*H227</f>
        <v>0</v>
      </c>
      <c r="Q227" s="235">
        <v>0</v>
      </c>
      <c r="R227" s="235">
        <f>Q227*H227</f>
        <v>0</v>
      </c>
      <c r="S227" s="235">
        <v>0</v>
      </c>
      <c r="T227" s="23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7" t="s">
        <v>163</v>
      </c>
      <c r="AT227" s="237" t="s">
        <v>164</v>
      </c>
      <c r="AU227" s="237" t="s">
        <v>125</v>
      </c>
      <c r="AY227" s="17" t="s">
        <v>118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7" t="s">
        <v>125</v>
      </c>
      <c r="BK227" s="238">
        <f>ROUND(I227*H227,2)</f>
        <v>0</v>
      </c>
      <c r="BL227" s="17" t="s">
        <v>124</v>
      </c>
      <c r="BM227" s="237" t="s">
        <v>309</v>
      </c>
    </row>
    <row r="228" s="13" customFormat="1">
      <c r="A228" s="13"/>
      <c r="B228" s="239"/>
      <c r="C228" s="240"/>
      <c r="D228" s="241" t="s">
        <v>127</v>
      </c>
      <c r="E228" s="240"/>
      <c r="F228" s="243" t="s">
        <v>310</v>
      </c>
      <c r="G228" s="240"/>
      <c r="H228" s="244">
        <v>36</v>
      </c>
      <c r="I228" s="245"/>
      <c r="J228" s="240"/>
      <c r="K228" s="240"/>
      <c r="L228" s="246"/>
      <c r="M228" s="247"/>
      <c r="N228" s="248"/>
      <c r="O228" s="248"/>
      <c r="P228" s="248"/>
      <c r="Q228" s="248"/>
      <c r="R228" s="248"/>
      <c r="S228" s="248"/>
      <c r="T228" s="24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0" t="s">
        <v>127</v>
      </c>
      <c r="AU228" s="250" t="s">
        <v>125</v>
      </c>
      <c r="AV228" s="13" t="s">
        <v>125</v>
      </c>
      <c r="AW228" s="13" t="s">
        <v>4</v>
      </c>
      <c r="AX228" s="13" t="s">
        <v>83</v>
      </c>
      <c r="AY228" s="250" t="s">
        <v>118</v>
      </c>
    </row>
    <row r="229" s="12" customFormat="1" ht="22.8" customHeight="1">
      <c r="A229" s="12"/>
      <c r="B229" s="209"/>
      <c r="C229" s="210"/>
      <c r="D229" s="211" t="s">
        <v>74</v>
      </c>
      <c r="E229" s="223" t="s">
        <v>311</v>
      </c>
      <c r="F229" s="223" t="s">
        <v>312</v>
      </c>
      <c r="G229" s="210"/>
      <c r="H229" s="210"/>
      <c r="I229" s="213"/>
      <c r="J229" s="224">
        <f>BK229</f>
        <v>0</v>
      </c>
      <c r="K229" s="210"/>
      <c r="L229" s="215"/>
      <c r="M229" s="216"/>
      <c r="N229" s="217"/>
      <c r="O229" s="217"/>
      <c r="P229" s="218">
        <f>SUM(P230:P236)</f>
        <v>0</v>
      </c>
      <c r="Q229" s="217"/>
      <c r="R229" s="218">
        <f>SUM(R230:R236)</f>
        <v>216.39333450000001</v>
      </c>
      <c r="S229" s="217"/>
      <c r="T229" s="219">
        <f>SUM(T230:T236)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20" t="s">
        <v>83</v>
      </c>
      <c r="AT229" s="221" t="s">
        <v>74</v>
      </c>
      <c r="AU229" s="221" t="s">
        <v>83</v>
      </c>
      <c r="AY229" s="220" t="s">
        <v>118</v>
      </c>
      <c r="BK229" s="222">
        <f>SUM(BK230:BK236)</f>
        <v>0</v>
      </c>
    </row>
    <row r="230" s="2" customFormat="1" ht="33" customHeight="1">
      <c r="A230" s="38"/>
      <c r="B230" s="39"/>
      <c r="C230" s="225" t="s">
        <v>313</v>
      </c>
      <c r="D230" s="225" t="s">
        <v>120</v>
      </c>
      <c r="E230" s="226" t="s">
        <v>314</v>
      </c>
      <c r="F230" s="227" t="s">
        <v>315</v>
      </c>
      <c r="G230" s="228" t="s">
        <v>155</v>
      </c>
      <c r="H230" s="229">
        <v>987</v>
      </c>
      <c r="I230" s="230"/>
      <c r="J230" s="231">
        <f>ROUND(I230*H230,2)</f>
        <v>0</v>
      </c>
      <c r="K230" s="232"/>
      <c r="L230" s="44"/>
      <c r="M230" s="233" t="s">
        <v>1</v>
      </c>
      <c r="N230" s="234" t="s">
        <v>41</v>
      </c>
      <c r="O230" s="97"/>
      <c r="P230" s="235">
        <f>O230*H230</f>
        <v>0</v>
      </c>
      <c r="Q230" s="235">
        <v>0.10373</v>
      </c>
      <c r="R230" s="235">
        <f>Q230*H230</f>
        <v>102.38151000000001</v>
      </c>
      <c r="S230" s="235">
        <v>0</v>
      </c>
      <c r="T230" s="236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7" t="s">
        <v>124</v>
      </c>
      <c r="AT230" s="237" t="s">
        <v>120</v>
      </c>
      <c r="AU230" s="237" t="s">
        <v>125</v>
      </c>
      <c r="AY230" s="17" t="s">
        <v>118</v>
      </c>
      <c r="BE230" s="238">
        <f>IF(N230="základná",J230,0)</f>
        <v>0</v>
      </c>
      <c r="BF230" s="238">
        <f>IF(N230="znížená",J230,0)</f>
        <v>0</v>
      </c>
      <c r="BG230" s="238">
        <f>IF(N230="zákl. prenesená",J230,0)</f>
        <v>0</v>
      </c>
      <c r="BH230" s="238">
        <f>IF(N230="zníž. prenesená",J230,0)</f>
        <v>0</v>
      </c>
      <c r="BI230" s="238">
        <f>IF(N230="nulová",J230,0)</f>
        <v>0</v>
      </c>
      <c r="BJ230" s="17" t="s">
        <v>125</v>
      </c>
      <c r="BK230" s="238">
        <f>ROUND(I230*H230,2)</f>
        <v>0</v>
      </c>
      <c r="BL230" s="17" t="s">
        <v>124</v>
      </c>
      <c r="BM230" s="237" t="s">
        <v>316</v>
      </c>
    </row>
    <row r="231" s="13" customFormat="1">
      <c r="A231" s="13"/>
      <c r="B231" s="239"/>
      <c r="C231" s="240"/>
      <c r="D231" s="241" t="s">
        <v>127</v>
      </c>
      <c r="E231" s="242" t="s">
        <v>1</v>
      </c>
      <c r="F231" s="243" t="s">
        <v>317</v>
      </c>
      <c r="G231" s="240"/>
      <c r="H231" s="244">
        <v>987</v>
      </c>
      <c r="I231" s="245"/>
      <c r="J231" s="240"/>
      <c r="K231" s="240"/>
      <c r="L231" s="246"/>
      <c r="M231" s="247"/>
      <c r="N231" s="248"/>
      <c r="O231" s="248"/>
      <c r="P231" s="248"/>
      <c r="Q231" s="248"/>
      <c r="R231" s="248"/>
      <c r="S231" s="248"/>
      <c r="T231" s="24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0" t="s">
        <v>127</v>
      </c>
      <c r="AU231" s="250" t="s">
        <v>125</v>
      </c>
      <c r="AV231" s="13" t="s">
        <v>125</v>
      </c>
      <c r="AW231" s="13" t="s">
        <v>31</v>
      </c>
      <c r="AX231" s="13" t="s">
        <v>83</v>
      </c>
      <c r="AY231" s="250" t="s">
        <v>118</v>
      </c>
    </row>
    <row r="232" s="2" customFormat="1" ht="33" customHeight="1">
      <c r="A232" s="38"/>
      <c r="B232" s="39"/>
      <c r="C232" s="225" t="s">
        <v>318</v>
      </c>
      <c r="D232" s="225" t="s">
        <v>120</v>
      </c>
      <c r="E232" s="226" t="s">
        <v>282</v>
      </c>
      <c r="F232" s="227" t="s">
        <v>283</v>
      </c>
      <c r="G232" s="228" t="s">
        <v>155</v>
      </c>
      <c r="H232" s="229">
        <v>987</v>
      </c>
      <c r="I232" s="230"/>
      <c r="J232" s="231">
        <f>ROUND(I232*H232,2)</f>
        <v>0</v>
      </c>
      <c r="K232" s="232"/>
      <c r="L232" s="44"/>
      <c r="M232" s="233" t="s">
        <v>1</v>
      </c>
      <c r="N232" s="234" t="s">
        <v>41</v>
      </c>
      <c r="O232" s="97"/>
      <c r="P232" s="235">
        <f>O232*H232</f>
        <v>0</v>
      </c>
      <c r="Q232" s="235">
        <v>0.0058100000000000001</v>
      </c>
      <c r="R232" s="235">
        <f>Q232*H232</f>
        <v>5.73447</v>
      </c>
      <c r="S232" s="235">
        <v>0</v>
      </c>
      <c r="T232" s="23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7" t="s">
        <v>124</v>
      </c>
      <c r="AT232" s="237" t="s">
        <v>120</v>
      </c>
      <c r="AU232" s="237" t="s">
        <v>125</v>
      </c>
      <c r="AY232" s="17" t="s">
        <v>118</v>
      </c>
      <c r="BE232" s="238">
        <f>IF(N232="základná",J232,0)</f>
        <v>0</v>
      </c>
      <c r="BF232" s="238">
        <f>IF(N232="znížená",J232,0)</f>
        <v>0</v>
      </c>
      <c r="BG232" s="238">
        <f>IF(N232="zákl. prenesená",J232,0)</f>
        <v>0</v>
      </c>
      <c r="BH232" s="238">
        <f>IF(N232="zníž. prenesená",J232,0)</f>
        <v>0</v>
      </c>
      <c r="BI232" s="238">
        <f>IF(N232="nulová",J232,0)</f>
        <v>0</v>
      </c>
      <c r="BJ232" s="17" t="s">
        <v>125</v>
      </c>
      <c r="BK232" s="238">
        <f>ROUND(I232*H232,2)</f>
        <v>0</v>
      </c>
      <c r="BL232" s="17" t="s">
        <v>124</v>
      </c>
      <c r="BM232" s="237" t="s">
        <v>319</v>
      </c>
    </row>
    <row r="233" s="15" customFormat="1">
      <c r="A233" s="15"/>
      <c r="B233" s="273"/>
      <c r="C233" s="274"/>
      <c r="D233" s="241" t="s">
        <v>127</v>
      </c>
      <c r="E233" s="275" t="s">
        <v>1</v>
      </c>
      <c r="F233" s="276" t="s">
        <v>320</v>
      </c>
      <c r="G233" s="274"/>
      <c r="H233" s="275" t="s">
        <v>1</v>
      </c>
      <c r="I233" s="277"/>
      <c r="J233" s="274"/>
      <c r="K233" s="274"/>
      <c r="L233" s="278"/>
      <c r="M233" s="279"/>
      <c r="N233" s="280"/>
      <c r="O233" s="280"/>
      <c r="P233" s="280"/>
      <c r="Q233" s="280"/>
      <c r="R233" s="280"/>
      <c r="S233" s="280"/>
      <c r="T233" s="281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82" t="s">
        <v>127</v>
      </c>
      <c r="AU233" s="282" t="s">
        <v>125</v>
      </c>
      <c r="AV233" s="15" t="s">
        <v>83</v>
      </c>
      <c r="AW233" s="15" t="s">
        <v>31</v>
      </c>
      <c r="AX233" s="15" t="s">
        <v>75</v>
      </c>
      <c r="AY233" s="282" t="s">
        <v>118</v>
      </c>
    </row>
    <row r="234" s="13" customFormat="1">
      <c r="A234" s="13"/>
      <c r="B234" s="239"/>
      <c r="C234" s="240"/>
      <c r="D234" s="241" t="s">
        <v>127</v>
      </c>
      <c r="E234" s="242" t="s">
        <v>1</v>
      </c>
      <c r="F234" s="243" t="s">
        <v>321</v>
      </c>
      <c r="G234" s="240"/>
      <c r="H234" s="244">
        <v>987</v>
      </c>
      <c r="I234" s="245"/>
      <c r="J234" s="240"/>
      <c r="K234" s="240"/>
      <c r="L234" s="246"/>
      <c r="M234" s="247"/>
      <c r="N234" s="248"/>
      <c r="O234" s="248"/>
      <c r="P234" s="248"/>
      <c r="Q234" s="248"/>
      <c r="R234" s="248"/>
      <c r="S234" s="248"/>
      <c r="T234" s="24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0" t="s">
        <v>127</v>
      </c>
      <c r="AU234" s="250" t="s">
        <v>125</v>
      </c>
      <c r="AV234" s="13" t="s">
        <v>125</v>
      </c>
      <c r="AW234" s="13" t="s">
        <v>31</v>
      </c>
      <c r="AX234" s="13" t="s">
        <v>83</v>
      </c>
      <c r="AY234" s="250" t="s">
        <v>118</v>
      </c>
    </row>
    <row r="235" s="2" customFormat="1" ht="24.15" customHeight="1">
      <c r="A235" s="38"/>
      <c r="B235" s="39"/>
      <c r="C235" s="225" t="s">
        <v>322</v>
      </c>
      <c r="D235" s="225" t="s">
        <v>120</v>
      </c>
      <c r="E235" s="226" t="s">
        <v>323</v>
      </c>
      <c r="F235" s="227" t="s">
        <v>324</v>
      </c>
      <c r="G235" s="228" t="s">
        <v>123</v>
      </c>
      <c r="H235" s="229">
        <v>49.350000000000001</v>
      </c>
      <c r="I235" s="230"/>
      <c r="J235" s="231">
        <f>ROUND(I235*H235,2)</f>
        <v>0</v>
      </c>
      <c r="K235" s="232"/>
      <c r="L235" s="44"/>
      <c r="M235" s="233" t="s">
        <v>1</v>
      </c>
      <c r="N235" s="234" t="s">
        <v>41</v>
      </c>
      <c r="O235" s="97"/>
      <c r="P235" s="235">
        <f>O235*H235</f>
        <v>0</v>
      </c>
      <c r="Q235" s="235">
        <v>2.19407</v>
      </c>
      <c r="R235" s="235">
        <f>Q235*H235</f>
        <v>108.2773545</v>
      </c>
      <c r="S235" s="235">
        <v>0</v>
      </c>
      <c r="T235" s="23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7" t="s">
        <v>124</v>
      </c>
      <c r="AT235" s="237" t="s">
        <v>120</v>
      </c>
      <c r="AU235" s="237" t="s">
        <v>125</v>
      </c>
      <c r="AY235" s="17" t="s">
        <v>118</v>
      </c>
      <c r="BE235" s="238">
        <f>IF(N235="základná",J235,0)</f>
        <v>0</v>
      </c>
      <c r="BF235" s="238">
        <f>IF(N235="znížená",J235,0)</f>
        <v>0</v>
      </c>
      <c r="BG235" s="238">
        <f>IF(N235="zákl. prenesená",J235,0)</f>
        <v>0</v>
      </c>
      <c r="BH235" s="238">
        <f>IF(N235="zníž. prenesená",J235,0)</f>
        <v>0</v>
      </c>
      <c r="BI235" s="238">
        <f>IF(N235="nulová",J235,0)</f>
        <v>0</v>
      </c>
      <c r="BJ235" s="17" t="s">
        <v>125</v>
      </c>
      <c r="BK235" s="238">
        <f>ROUND(I235*H235,2)</f>
        <v>0</v>
      </c>
      <c r="BL235" s="17" t="s">
        <v>124</v>
      </c>
      <c r="BM235" s="237" t="s">
        <v>325</v>
      </c>
    </row>
    <row r="236" s="13" customFormat="1">
      <c r="A236" s="13"/>
      <c r="B236" s="239"/>
      <c r="C236" s="240"/>
      <c r="D236" s="241" t="s">
        <v>127</v>
      </c>
      <c r="E236" s="242" t="s">
        <v>1</v>
      </c>
      <c r="F236" s="243" t="s">
        <v>326</v>
      </c>
      <c r="G236" s="240"/>
      <c r="H236" s="244">
        <v>49.350000000000001</v>
      </c>
      <c r="I236" s="245"/>
      <c r="J236" s="240"/>
      <c r="K236" s="240"/>
      <c r="L236" s="246"/>
      <c r="M236" s="247"/>
      <c r="N236" s="248"/>
      <c r="O236" s="248"/>
      <c r="P236" s="248"/>
      <c r="Q236" s="248"/>
      <c r="R236" s="248"/>
      <c r="S236" s="248"/>
      <c r="T236" s="24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0" t="s">
        <v>127</v>
      </c>
      <c r="AU236" s="250" t="s">
        <v>125</v>
      </c>
      <c r="AV236" s="13" t="s">
        <v>125</v>
      </c>
      <c r="AW236" s="13" t="s">
        <v>31</v>
      </c>
      <c r="AX236" s="13" t="s">
        <v>83</v>
      </c>
      <c r="AY236" s="250" t="s">
        <v>118</v>
      </c>
    </row>
    <row r="237" s="12" customFormat="1" ht="22.8" customHeight="1">
      <c r="A237" s="12"/>
      <c r="B237" s="209"/>
      <c r="C237" s="210"/>
      <c r="D237" s="211" t="s">
        <v>74</v>
      </c>
      <c r="E237" s="223" t="s">
        <v>327</v>
      </c>
      <c r="F237" s="223" t="s">
        <v>328</v>
      </c>
      <c r="G237" s="210"/>
      <c r="H237" s="210"/>
      <c r="I237" s="213"/>
      <c r="J237" s="224">
        <f>BK237</f>
        <v>0</v>
      </c>
      <c r="K237" s="210"/>
      <c r="L237" s="215"/>
      <c r="M237" s="216"/>
      <c r="N237" s="217"/>
      <c r="O237" s="217"/>
      <c r="P237" s="218">
        <f>SUM(P238:P250)</f>
        <v>0</v>
      </c>
      <c r="Q237" s="217"/>
      <c r="R237" s="218">
        <f>SUM(R238:R250)</f>
        <v>211.8732</v>
      </c>
      <c r="S237" s="217"/>
      <c r="T237" s="219">
        <f>SUM(T238:T250)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20" t="s">
        <v>83</v>
      </c>
      <c r="AT237" s="221" t="s">
        <v>74</v>
      </c>
      <c r="AU237" s="221" t="s">
        <v>83</v>
      </c>
      <c r="AY237" s="220" t="s">
        <v>118</v>
      </c>
      <c r="BK237" s="222">
        <f>SUM(BK238:BK250)</f>
        <v>0</v>
      </c>
    </row>
    <row r="238" s="2" customFormat="1" ht="24.15" customHeight="1">
      <c r="A238" s="38"/>
      <c r="B238" s="39"/>
      <c r="C238" s="225" t="s">
        <v>329</v>
      </c>
      <c r="D238" s="225" t="s">
        <v>120</v>
      </c>
      <c r="E238" s="226" t="s">
        <v>330</v>
      </c>
      <c r="F238" s="227" t="s">
        <v>331</v>
      </c>
      <c r="G238" s="228" t="s">
        <v>155</v>
      </c>
      <c r="H238" s="229">
        <v>294</v>
      </c>
      <c r="I238" s="230"/>
      <c r="J238" s="231">
        <f>ROUND(I238*H238,2)</f>
        <v>0</v>
      </c>
      <c r="K238" s="232"/>
      <c r="L238" s="44"/>
      <c r="M238" s="233" t="s">
        <v>1</v>
      </c>
      <c r="N238" s="234" t="s">
        <v>41</v>
      </c>
      <c r="O238" s="97"/>
      <c r="P238" s="235">
        <f>O238*H238</f>
        <v>0</v>
      </c>
      <c r="Q238" s="235">
        <v>0.112</v>
      </c>
      <c r="R238" s="235">
        <f>Q238*H238</f>
        <v>32.927999999999997</v>
      </c>
      <c r="S238" s="235">
        <v>0</v>
      </c>
      <c r="T238" s="23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7" t="s">
        <v>124</v>
      </c>
      <c r="AT238" s="237" t="s">
        <v>120</v>
      </c>
      <c r="AU238" s="237" t="s">
        <v>125</v>
      </c>
      <c r="AY238" s="17" t="s">
        <v>118</v>
      </c>
      <c r="BE238" s="238">
        <f>IF(N238="základná",J238,0)</f>
        <v>0</v>
      </c>
      <c r="BF238" s="238">
        <f>IF(N238="znížená",J238,0)</f>
        <v>0</v>
      </c>
      <c r="BG238" s="238">
        <f>IF(N238="zákl. prenesená",J238,0)</f>
        <v>0</v>
      </c>
      <c r="BH238" s="238">
        <f>IF(N238="zníž. prenesená",J238,0)</f>
        <v>0</v>
      </c>
      <c r="BI238" s="238">
        <f>IF(N238="nulová",J238,0)</f>
        <v>0</v>
      </c>
      <c r="BJ238" s="17" t="s">
        <v>125</v>
      </c>
      <c r="BK238" s="238">
        <f>ROUND(I238*H238,2)</f>
        <v>0</v>
      </c>
      <c r="BL238" s="17" t="s">
        <v>124</v>
      </c>
      <c r="BM238" s="237" t="s">
        <v>332</v>
      </c>
    </row>
    <row r="239" s="13" customFormat="1">
      <c r="A239" s="13"/>
      <c r="B239" s="239"/>
      <c r="C239" s="240"/>
      <c r="D239" s="241" t="s">
        <v>127</v>
      </c>
      <c r="E239" s="242" t="s">
        <v>1</v>
      </c>
      <c r="F239" s="243" t="s">
        <v>333</v>
      </c>
      <c r="G239" s="240"/>
      <c r="H239" s="244">
        <v>266</v>
      </c>
      <c r="I239" s="245"/>
      <c r="J239" s="240"/>
      <c r="K239" s="240"/>
      <c r="L239" s="246"/>
      <c r="M239" s="247"/>
      <c r="N239" s="248"/>
      <c r="O239" s="248"/>
      <c r="P239" s="248"/>
      <c r="Q239" s="248"/>
      <c r="R239" s="248"/>
      <c r="S239" s="248"/>
      <c r="T239" s="24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0" t="s">
        <v>127</v>
      </c>
      <c r="AU239" s="250" t="s">
        <v>125</v>
      </c>
      <c r="AV239" s="13" t="s">
        <v>125</v>
      </c>
      <c r="AW239" s="13" t="s">
        <v>31</v>
      </c>
      <c r="AX239" s="13" t="s">
        <v>75</v>
      </c>
      <c r="AY239" s="250" t="s">
        <v>118</v>
      </c>
    </row>
    <row r="240" s="13" customFormat="1">
      <c r="A240" s="13"/>
      <c r="B240" s="239"/>
      <c r="C240" s="240"/>
      <c r="D240" s="241" t="s">
        <v>127</v>
      </c>
      <c r="E240" s="242" t="s">
        <v>1</v>
      </c>
      <c r="F240" s="243" t="s">
        <v>334</v>
      </c>
      <c r="G240" s="240"/>
      <c r="H240" s="244">
        <v>28</v>
      </c>
      <c r="I240" s="245"/>
      <c r="J240" s="240"/>
      <c r="K240" s="240"/>
      <c r="L240" s="246"/>
      <c r="M240" s="247"/>
      <c r="N240" s="248"/>
      <c r="O240" s="248"/>
      <c r="P240" s="248"/>
      <c r="Q240" s="248"/>
      <c r="R240" s="248"/>
      <c r="S240" s="248"/>
      <c r="T240" s="24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0" t="s">
        <v>127</v>
      </c>
      <c r="AU240" s="250" t="s">
        <v>125</v>
      </c>
      <c r="AV240" s="13" t="s">
        <v>125</v>
      </c>
      <c r="AW240" s="13" t="s">
        <v>31</v>
      </c>
      <c r="AX240" s="13" t="s">
        <v>75</v>
      </c>
      <c r="AY240" s="250" t="s">
        <v>118</v>
      </c>
    </row>
    <row r="241" s="14" customFormat="1">
      <c r="A241" s="14"/>
      <c r="B241" s="251"/>
      <c r="C241" s="252"/>
      <c r="D241" s="241" t="s">
        <v>127</v>
      </c>
      <c r="E241" s="253" t="s">
        <v>1</v>
      </c>
      <c r="F241" s="254" t="s">
        <v>131</v>
      </c>
      <c r="G241" s="252"/>
      <c r="H241" s="255">
        <v>294</v>
      </c>
      <c r="I241" s="256"/>
      <c r="J241" s="252"/>
      <c r="K241" s="252"/>
      <c r="L241" s="257"/>
      <c r="M241" s="258"/>
      <c r="N241" s="259"/>
      <c r="O241" s="259"/>
      <c r="P241" s="259"/>
      <c r="Q241" s="259"/>
      <c r="R241" s="259"/>
      <c r="S241" s="259"/>
      <c r="T241" s="26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1" t="s">
        <v>127</v>
      </c>
      <c r="AU241" s="261" t="s">
        <v>125</v>
      </c>
      <c r="AV241" s="14" t="s">
        <v>124</v>
      </c>
      <c r="AW241" s="14" t="s">
        <v>31</v>
      </c>
      <c r="AX241" s="14" t="s">
        <v>83</v>
      </c>
      <c r="AY241" s="261" t="s">
        <v>118</v>
      </c>
    </row>
    <row r="242" s="2" customFormat="1" ht="24.15" customHeight="1">
      <c r="A242" s="38"/>
      <c r="B242" s="39"/>
      <c r="C242" s="262" t="s">
        <v>335</v>
      </c>
      <c r="D242" s="262" t="s">
        <v>164</v>
      </c>
      <c r="E242" s="263" t="s">
        <v>336</v>
      </c>
      <c r="F242" s="264" t="s">
        <v>337</v>
      </c>
      <c r="G242" s="265" t="s">
        <v>155</v>
      </c>
      <c r="H242" s="266">
        <v>292.60000000000002</v>
      </c>
      <c r="I242" s="267"/>
      <c r="J242" s="268">
        <f>ROUND(I242*H242,2)</f>
        <v>0</v>
      </c>
      <c r="K242" s="269"/>
      <c r="L242" s="270"/>
      <c r="M242" s="271" t="s">
        <v>1</v>
      </c>
      <c r="N242" s="272" t="s">
        <v>41</v>
      </c>
      <c r="O242" s="97"/>
      <c r="P242" s="235">
        <f>O242*H242</f>
        <v>0</v>
      </c>
      <c r="Q242" s="235">
        <v>0.13</v>
      </c>
      <c r="R242" s="235">
        <f>Q242*H242</f>
        <v>38.038000000000004</v>
      </c>
      <c r="S242" s="235">
        <v>0</v>
      </c>
      <c r="T242" s="23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7" t="s">
        <v>163</v>
      </c>
      <c r="AT242" s="237" t="s">
        <v>164</v>
      </c>
      <c r="AU242" s="237" t="s">
        <v>125</v>
      </c>
      <c r="AY242" s="17" t="s">
        <v>118</v>
      </c>
      <c r="BE242" s="238">
        <f>IF(N242="základná",J242,0)</f>
        <v>0</v>
      </c>
      <c r="BF242" s="238">
        <f>IF(N242="znížená",J242,0)</f>
        <v>0</v>
      </c>
      <c r="BG242" s="238">
        <f>IF(N242="zákl. prenesená",J242,0)</f>
        <v>0</v>
      </c>
      <c r="BH242" s="238">
        <f>IF(N242="zníž. prenesená",J242,0)</f>
        <v>0</v>
      </c>
      <c r="BI242" s="238">
        <f>IF(N242="nulová",J242,0)</f>
        <v>0</v>
      </c>
      <c r="BJ242" s="17" t="s">
        <v>125</v>
      </c>
      <c r="BK242" s="238">
        <f>ROUND(I242*H242,2)</f>
        <v>0</v>
      </c>
      <c r="BL242" s="17" t="s">
        <v>124</v>
      </c>
      <c r="BM242" s="237" t="s">
        <v>338</v>
      </c>
    </row>
    <row r="243" s="13" customFormat="1">
      <c r="A243" s="13"/>
      <c r="B243" s="239"/>
      <c r="C243" s="240"/>
      <c r="D243" s="241" t="s">
        <v>127</v>
      </c>
      <c r="E243" s="242" t="s">
        <v>1</v>
      </c>
      <c r="F243" s="243" t="s">
        <v>339</v>
      </c>
      <c r="G243" s="240"/>
      <c r="H243" s="244">
        <v>266</v>
      </c>
      <c r="I243" s="245"/>
      <c r="J243" s="240"/>
      <c r="K243" s="240"/>
      <c r="L243" s="246"/>
      <c r="M243" s="247"/>
      <c r="N243" s="248"/>
      <c r="O243" s="248"/>
      <c r="P243" s="248"/>
      <c r="Q243" s="248"/>
      <c r="R243" s="248"/>
      <c r="S243" s="248"/>
      <c r="T243" s="24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0" t="s">
        <v>127</v>
      </c>
      <c r="AU243" s="250" t="s">
        <v>125</v>
      </c>
      <c r="AV243" s="13" t="s">
        <v>125</v>
      </c>
      <c r="AW243" s="13" t="s">
        <v>31</v>
      </c>
      <c r="AX243" s="13" t="s">
        <v>83</v>
      </c>
      <c r="AY243" s="250" t="s">
        <v>118</v>
      </c>
    </row>
    <row r="244" s="13" customFormat="1">
      <c r="A244" s="13"/>
      <c r="B244" s="239"/>
      <c r="C244" s="240"/>
      <c r="D244" s="241" t="s">
        <v>127</v>
      </c>
      <c r="E244" s="240"/>
      <c r="F244" s="243" t="s">
        <v>340</v>
      </c>
      <c r="G244" s="240"/>
      <c r="H244" s="244">
        <v>292.60000000000002</v>
      </c>
      <c r="I244" s="245"/>
      <c r="J244" s="240"/>
      <c r="K244" s="240"/>
      <c r="L244" s="246"/>
      <c r="M244" s="247"/>
      <c r="N244" s="248"/>
      <c r="O244" s="248"/>
      <c r="P244" s="248"/>
      <c r="Q244" s="248"/>
      <c r="R244" s="248"/>
      <c r="S244" s="248"/>
      <c r="T244" s="249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0" t="s">
        <v>127</v>
      </c>
      <c r="AU244" s="250" t="s">
        <v>125</v>
      </c>
      <c r="AV244" s="13" t="s">
        <v>125</v>
      </c>
      <c r="AW244" s="13" t="s">
        <v>4</v>
      </c>
      <c r="AX244" s="13" t="s">
        <v>83</v>
      </c>
      <c r="AY244" s="250" t="s">
        <v>118</v>
      </c>
    </row>
    <row r="245" s="2" customFormat="1" ht="24.15" customHeight="1">
      <c r="A245" s="38"/>
      <c r="B245" s="39"/>
      <c r="C245" s="262" t="s">
        <v>341</v>
      </c>
      <c r="D245" s="262" t="s">
        <v>164</v>
      </c>
      <c r="E245" s="263" t="s">
        <v>342</v>
      </c>
      <c r="F245" s="264" t="s">
        <v>343</v>
      </c>
      <c r="G245" s="265" t="s">
        <v>155</v>
      </c>
      <c r="H245" s="266">
        <v>30.800000000000001</v>
      </c>
      <c r="I245" s="267"/>
      <c r="J245" s="268">
        <f>ROUND(I245*H245,2)</f>
        <v>0</v>
      </c>
      <c r="K245" s="269"/>
      <c r="L245" s="270"/>
      <c r="M245" s="271" t="s">
        <v>1</v>
      </c>
      <c r="N245" s="272" t="s">
        <v>41</v>
      </c>
      <c r="O245" s="97"/>
      <c r="P245" s="235">
        <f>O245*H245</f>
        <v>0</v>
      </c>
      <c r="Q245" s="235">
        <v>0.184</v>
      </c>
      <c r="R245" s="235">
        <f>Q245*H245</f>
        <v>5.6672000000000002</v>
      </c>
      <c r="S245" s="235">
        <v>0</v>
      </c>
      <c r="T245" s="236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7" t="s">
        <v>163</v>
      </c>
      <c r="AT245" s="237" t="s">
        <v>164</v>
      </c>
      <c r="AU245" s="237" t="s">
        <v>125</v>
      </c>
      <c r="AY245" s="17" t="s">
        <v>118</v>
      </c>
      <c r="BE245" s="238">
        <f>IF(N245="základná",J245,0)</f>
        <v>0</v>
      </c>
      <c r="BF245" s="238">
        <f>IF(N245="znížená",J245,0)</f>
        <v>0</v>
      </c>
      <c r="BG245" s="238">
        <f>IF(N245="zákl. prenesená",J245,0)</f>
        <v>0</v>
      </c>
      <c r="BH245" s="238">
        <f>IF(N245="zníž. prenesená",J245,0)</f>
        <v>0</v>
      </c>
      <c r="BI245" s="238">
        <f>IF(N245="nulová",J245,0)</f>
        <v>0</v>
      </c>
      <c r="BJ245" s="17" t="s">
        <v>125</v>
      </c>
      <c r="BK245" s="238">
        <f>ROUND(I245*H245,2)</f>
        <v>0</v>
      </c>
      <c r="BL245" s="17" t="s">
        <v>124</v>
      </c>
      <c r="BM245" s="237" t="s">
        <v>344</v>
      </c>
    </row>
    <row r="246" s="13" customFormat="1">
      <c r="A246" s="13"/>
      <c r="B246" s="239"/>
      <c r="C246" s="240"/>
      <c r="D246" s="241" t="s">
        <v>127</v>
      </c>
      <c r="E246" s="242" t="s">
        <v>1</v>
      </c>
      <c r="F246" s="243" t="s">
        <v>334</v>
      </c>
      <c r="G246" s="240"/>
      <c r="H246" s="244">
        <v>28</v>
      </c>
      <c r="I246" s="245"/>
      <c r="J246" s="240"/>
      <c r="K246" s="240"/>
      <c r="L246" s="246"/>
      <c r="M246" s="247"/>
      <c r="N246" s="248"/>
      <c r="O246" s="248"/>
      <c r="P246" s="248"/>
      <c r="Q246" s="248"/>
      <c r="R246" s="248"/>
      <c r="S246" s="248"/>
      <c r="T246" s="249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0" t="s">
        <v>127</v>
      </c>
      <c r="AU246" s="250" t="s">
        <v>125</v>
      </c>
      <c r="AV246" s="13" t="s">
        <v>125</v>
      </c>
      <c r="AW246" s="13" t="s">
        <v>31</v>
      </c>
      <c r="AX246" s="13" t="s">
        <v>83</v>
      </c>
      <c r="AY246" s="250" t="s">
        <v>118</v>
      </c>
    </row>
    <row r="247" s="13" customFormat="1">
      <c r="A247" s="13"/>
      <c r="B247" s="239"/>
      <c r="C247" s="240"/>
      <c r="D247" s="241" t="s">
        <v>127</v>
      </c>
      <c r="E247" s="240"/>
      <c r="F247" s="243" t="s">
        <v>345</v>
      </c>
      <c r="G247" s="240"/>
      <c r="H247" s="244">
        <v>30.800000000000001</v>
      </c>
      <c r="I247" s="245"/>
      <c r="J247" s="240"/>
      <c r="K247" s="240"/>
      <c r="L247" s="246"/>
      <c r="M247" s="247"/>
      <c r="N247" s="248"/>
      <c r="O247" s="248"/>
      <c r="P247" s="248"/>
      <c r="Q247" s="248"/>
      <c r="R247" s="248"/>
      <c r="S247" s="248"/>
      <c r="T247" s="24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0" t="s">
        <v>127</v>
      </c>
      <c r="AU247" s="250" t="s">
        <v>125</v>
      </c>
      <c r="AV247" s="13" t="s">
        <v>125</v>
      </c>
      <c r="AW247" s="13" t="s">
        <v>4</v>
      </c>
      <c r="AX247" s="13" t="s">
        <v>83</v>
      </c>
      <c r="AY247" s="250" t="s">
        <v>118</v>
      </c>
    </row>
    <row r="248" s="2" customFormat="1" ht="24.15" customHeight="1">
      <c r="A248" s="38"/>
      <c r="B248" s="39"/>
      <c r="C248" s="225" t="s">
        <v>346</v>
      </c>
      <c r="D248" s="225" t="s">
        <v>120</v>
      </c>
      <c r="E248" s="226" t="s">
        <v>292</v>
      </c>
      <c r="F248" s="227" t="s">
        <v>293</v>
      </c>
      <c r="G248" s="228" t="s">
        <v>155</v>
      </c>
      <c r="H248" s="229">
        <v>294</v>
      </c>
      <c r="I248" s="230"/>
      <c r="J248" s="231">
        <f>ROUND(I248*H248,2)</f>
        <v>0</v>
      </c>
      <c r="K248" s="232"/>
      <c r="L248" s="44"/>
      <c r="M248" s="233" t="s">
        <v>1</v>
      </c>
      <c r="N248" s="234" t="s">
        <v>41</v>
      </c>
      <c r="O248" s="97"/>
      <c r="P248" s="235">
        <f>O248*H248</f>
        <v>0</v>
      </c>
      <c r="Q248" s="235">
        <v>0.46000000000000002</v>
      </c>
      <c r="R248" s="235">
        <f>Q248*H248</f>
        <v>135.24000000000001</v>
      </c>
      <c r="S248" s="235">
        <v>0</v>
      </c>
      <c r="T248" s="236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7" t="s">
        <v>124</v>
      </c>
      <c r="AT248" s="237" t="s">
        <v>120</v>
      </c>
      <c r="AU248" s="237" t="s">
        <v>125</v>
      </c>
      <c r="AY248" s="17" t="s">
        <v>118</v>
      </c>
      <c r="BE248" s="238">
        <f>IF(N248="základná",J248,0)</f>
        <v>0</v>
      </c>
      <c r="BF248" s="238">
        <f>IF(N248="znížená",J248,0)</f>
        <v>0</v>
      </c>
      <c r="BG248" s="238">
        <f>IF(N248="zákl. prenesená",J248,0)</f>
        <v>0</v>
      </c>
      <c r="BH248" s="238">
        <f>IF(N248="zníž. prenesená",J248,0)</f>
        <v>0</v>
      </c>
      <c r="BI248" s="238">
        <f>IF(N248="nulová",J248,0)</f>
        <v>0</v>
      </c>
      <c r="BJ248" s="17" t="s">
        <v>125</v>
      </c>
      <c r="BK248" s="238">
        <f>ROUND(I248*H248,2)</f>
        <v>0</v>
      </c>
      <c r="BL248" s="17" t="s">
        <v>124</v>
      </c>
      <c r="BM248" s="237" t="s">
        <v>347</v>
      </c>
    </row>
    <row r="249" s="15" customFormat="1">
      <c r="A249" s="15"/>
      <c r="B249" s="273"/>
      <c r="C249" s="274"/>
      <c r="D249" s="241" t="s">
        <v>127</v>
      </c>
      <c r="E249" s="275" t="s">
        <v>1</v>
      </c>
      <c r="F249" s="276" t="s">
        <v>348</v>
      </c>
      <c r="G249" s="274"/>
      <c r="H249" s="275" t="s">
        <v>1</v>
      </c>
      <c r="I249" s="277"/>
      <c r="J249" s="274"/>
      <c r="K249" s="274"/>
      <c r="L249" s="278"/>
      <c r="M249" s="279"/>
      <c r="N249" s="280"/>
      <c r="O249" s="280"/>
      <c r="P249" s="280"/>
      <c r="Q249" s="280"/>
      <c r="R249" s="280"/>
      <c r="S249" s="280"/>
      <c r="T249" s="281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82" t="s">
        <v>127</v>
      </c>
      <c r="AU249" s="282" t="s">
        <v>125</v>
      </c>
      <c r="AV249" s="15" t="s">
        <v>83</v>
      </c>
      <c r="AW249" s="15" t="s">
        <v>31</v>
      </c>
      <c r="AX249" s="15" t="s">
        <v>75</v>
      </c>
      <c r="AY249" s="282" t="s">
        <v>118</v>
      </c>
    </row>
    <row r="250" s="13" customFormat="1">
      <c r="A250" s="13"/>
      <c r="B250" s="239"/>
      <c r="C250" s="240"/>
      <c r="D250" s="241" t="s">
        <v>127</v>
      </c>
      <c r="E250" s="242" t="s">
        <v>1</v>
      </c>
      <c r="F250" s="243" t="s">
        <v>349</v>
      </c>
      <c r="G250" s="240"/>
      <c r="H250" s="244">
        <v>294</v>
      </c>
      <c r="I250" s="245"/>
      <c r="J250" s="240"/>
      <c r="K250" s="240"/>
      <c r="L250" s="246"/>
      <c r="M250" s="247"/>
      <c r="N250" s="248"/>
      <c r="O250" s="248"/>
      <c r="P250" s="248"/>
      <c r="Q250" s="248"/>
      <c r="R250" s="248"/>
      <c r="S250" s="248"/>
      <c r="T250" s="24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0" t="s">
        <v>127</v>
      </c>
      <c r="AU250" s="250" t="s">
        <v>125</v>
      </c>
      <c r="AV250" s="13" t="s">
        <v>125</v>
      </c>
      <c r="AW250" s="13" t="s">
        <v>31</v>
      </c>
      <c r="AX250" s="13" t="s">
        <v>83</v>
      </c>
      <c r="AY250" s="250" t="s">
        <v>118</v>
      </c>
    </row>
    <row r="251" s="12" customFormat="1" ht="22.8" customHeight="1">
      <c r="A251" s="12"/>
      <c r="B251" s="209"/>
      <c r="C251" s="210"/>
      <c r="D251" s="211" t="s">
        <v>74</v>
      </c>
      <c r="E251" s="223" t="s">
        <v>350</v>
      </c>
      <c r="F251" s="223" t="s">
        <v>351</v>
      </c>
      <c r="G251" s="210"/>
      <c r="H251" s="210"/>
      <c r="I251" s="213"/>
      <c r="J251" s="224">
        <f>BK251</f>
        <v>0</v>
      </c>
      <c r="K251" s="210"/>
      <c r="L251" s="215"/>
      <c r="M251" s="216"/>
      <c r="N251" s="217"/>
      <c r="O251" s="217"/>
      <c r="P251" s="218">
        <f>SUM(P252:P262)</f>
        <v>0</v>
      </c>
      <c r="Q251" s="217"/>
      <c r="R251" s="218">
        <f>SUM(R252:R262)</f>
        <v>0.68621399999999999</v>
      </c>
      <c r="S251" s="217"/>
      <c r="T251" s="219">
        <f>SUM(T252:T262)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20" t="s">
        <v>83</v>
      </c>
      <c r="AT251" s="221" t="s">
        <v>74</v>
      </c>
      <c r="AU251" s="221" t="s">
        <v>83</v>
      </c>
      <c r="AY251" s="220" t="s">
        <v>118</v>
      </c>
      <c r="BK251" s="222">
        <f>SUM(BK252:BK262)</f>
        <v>0</v>
      </c>
    </row>
    <row r="252" s="2" customFormat="1" ht="24.15" customHeight="1">
      <c r="A252" s="38"/>
      <c r="B252" s="39"/>
      <c r="C252" s="225" t="s">
        <v>352</v>
      </c>
      <c r="D252" s="225" t="s">
        <v>120</v>
      </c>
      <c r="E252" s="226" t="s">
        <v>353</v>
      </c>
      <c r="F252" s="227" t="s">
        <v>354</v>
      </c>
      <c r="G252" s="228" t="s">
        <v>180</v>
      </c>
      <c r="H252" s="229">
        <v>189</v>
      </c>
      <c r="I252" s="230"/>
      <c r="J252" s="231">
        <f>ROUND(I252*H252,2)</f>
        <v>0</v>
      </c>
      <c r="K252" s="232"/>
      <c r="L252" s="44"/>
      <c r="M252" s="233" t="s">
        <v>1</v>
      </c>
      <c r="N252" s="234" t="s">
        <v>41</v>
      </c>
      <c r="O252" s="97"/>
      <c r="P252" s="235">
        <f>O252*H252</f>
        <v>0</v>
      </c>
      <c r="Q252" s="235">
        <v>0</v>
      </c>
      <c r="R252" s="235">
        <f>Q252*H252</f>
        <v>0</v>
      </c>
      <c r="S252" s="235">
        <v>0</v>
      </c>
      <c r="T252" s="23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7" t="s">
        <v>124</v>
      </c>
      <c r="AT252" s="237" t="s">
        <v>120</v>
      </c>
      <c r="AU252" s="237" t="s">
        <v>125</v>
      </c>
      <c r="AY252" s="17" t="s">
        <v>118</v>
      </c>
      <c r="BE252" s="238">
        <f>IF(N252="základná",J252,0)</f>
        <v>0</v>
      </c>
      <c r="BF252" s="238">
        <f>IF(N252="znížená",J252,0)</f>
        <v>0</v>
      </c>
      <c r="BG252" s="238">
        <f>IF(N252="zákl. prenesená",J252,0)</f>
        <v>0</v>
      </c>
      <c r="BH252" s="238">
        <f>IF(N252="zníž. prenesená",J252,0)</f>
        <v>0</v>
      </c>
      <c r="BI252" s="238">
        <f>IF(N252="nulová",J252,0)</f>
        <v>0</v>
      </c>
      <c r="BJ252" s="17" t="s">
        <v>125</v>
      </c>
      <c r="BK252" s="238">
        <f>ROUND(I252*H252,2)</f>
        <v>0</v>
      </c>
      <c r="BL252" s="17" t="s">
        <v>124</v>
      </c>
      <c r="BM252" s="237" t="s">
        <v>355</v>
      </c>
    </row>
    <row r="253" s="2" customFormat="1" ht="24.15" customHeight="1">
      <c r="A253" s="38"/>
      <c r="B253" s="39"/>
      <c r="C253" s="225" t="s">
        <v>356</v>
      </c>
      <c r="D253" s="225" t="s">
        <v>120</v>
      </c>
      <c r="E253" s="226" t="s">
        <v>357</v>
      </c>
      <c r="F253" s="227" t="s">
        <v>358</v>
      </c>
      <c r="G253" s="228" t="s">
        <v>155</v>
      </c>
      <c r="H253" s="229">
        <v>185.59999999999999</v>
      </c>
      <c r="I253" s="230"/>
      <c r="J253" s="231">
        <f>ROUND(I253*H253,2)</f>
        <v>0</v>
      </c>
      <c r="K253" s="232"/>
      <c r="L253" s="44"/>
      <c r="M253" s="233" t="s">
        <v>1</v>
      </c>
      <c r="N253" s="234" t="s">
        <v>41</v>
      </c>
      <c r="O253" s="97"/>
      <c r="P253" s="235">
        <f>O253*H253</f>
        <v>0</v>
      </c>
      <c r="Q253" s="235">
        <v>1.0000000000000001E-05</v>
      </c>
      <c r="R253" s="235">
        <f>Q253*H253</f>
        <v>0.001856</v>
      </c>
      <c r="S253" s="235">
        <v>0</v>
      </c>
      <c r="T253" s="236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7" t="s">
        <v>124</v>
      </c>
      <c r="AT253" s="237" t="s">
        <v>120</v>
      </c>
      <c r="AU253" s="237" t="s">
        <v>125</v>
      </c>
      <c r="AY253" s="17" t="s">
        <v>118</v>
      </c>
      <c r="BE253" s="238">
        <f>IF(N253="základná",J253,0)</f>
        <v>0</v>
      </c>
      <c r="BF253" s="238">
        <f>IF(N253="znížená",J253,0)</f>
        <v>0</v>
      </c>
      <c r="BG253" s="238">
        <f>IF(N253="zákl. prenesená",J253,0)</f>
        <v>0</v>
      </c>
      <c r="BH253" s="238">
        <f>IF(N253="zníž. prenesená",J253,0)</f>
        <v>0</v>
      </c>
      <c r="BI253" s="238">
        <f>IF(N253="nulová",J253,0)</f>
        <v>0</v>
      </c>
      <c r="BJ253" s="17" t="s">
        <v>125</v>
      </c>
      <c r="BK253" s="238">
        <f>ROUND(I253*H253,2)</f>
        <v>0</v>
      </c>
      <c r="BL253" s="17" t="s">
        <v>124</v>
      </c>
      <c r="BM253" s="237" t="s">
        <v>359</v>
      </c>
    </row>
    <row r="254" s="2" customFormat="1" ht="66.75" customHeight="1">
      <c r="A254" s="38"/>
      <c r="B254" s="39"/>
      <c r="C254" s="225" t="s">
        <v>360</v>
      </c>
      <c r="D254" s="225" t="s">
        <v>120</v>
      </c>
      <c r="E254" s="226" t="s">
        <v>361</v>
      </c>
      <c r="F254" s="227" t="s">
        <v>362</v>
      </c>
      <c r="G254" s="228" t="s">
        <v>180</v>
      </c>
      <c r="H254" s="229">
        <v>9.5</v>
      </c>
      <c r="I254" s="230"/>
      <c r="J254" s="231">
        <f>ROUND(I254*H254,2)</f>
        <v>0</v>
      </c>
      <c r="K254" s="232"/>
      <c r="L254" s="44"/>
      <c r="M254" s="233" t="s">
        <v>1</v>
      </c>
      <c r="N254" s="234" t="s">
        <v>41</v>
      </c>
      <c r="O254" s="97"/>
      <c r="P254" s="235">
        <f>O254*H254</f>
        <v>0</v>
      </c>
      <c r="Q254" s="235">
        <v>0.0016000000000000001</v>
      </c>
      <c r="R254" s="235">
        <f>Q254*H254</f>
        <v>0.0152</v>
      </c>
      <c r="S254" s="235">
        <v>0</v>
      </c>
      <c r="T254" s="23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7" t="s">
        <v>124</v>
      </c>
      <c r="AT254" s="237" t="s">
        <v>120</v>
      </c>
      <c r="AU254" s="237" t="s">
        <v>125</v>
      </c>
      <c r="AY254" s="17" t="s">
        <v>118</v>
      </c>
      <c r="BE254" s="238">
        <f>IF(N254="základná",J254,0)</f>
        <v>0</v>
      </c>
      <c r="BF254" s="238">
        <f>IF(N254="znížená",J254,0)</f>
        <v>0</v>
      </c>
      <c r="BG254" s="238">
        <f>IF(N254="zákl. prenesená",J254,0)</f>
        <v>0</v>
      </c>
      <c r="BH254" s="238">
        <f>IF(N254="zníž. prenesená",J254,0)</f>
        <v>0</v>
      </c>
      <c r="BI254" s="238">
        <f>IF(N254="nulová",J254,0)</f>
        <v>0</v>
      </c>
      <c r="BJ254" s="17" t="s">
        <v>125</v>
      </c>
      <c r="BK254" s="238">
        <f>ROUND(I254*H254,2)</f>
        <v>0</v>
      </c>
      <c r="BL254" s="17" t="s">
        <v>124</v>
      </c>
      <c r="BM254" s="237" t="s">
        <v>363</v>
      </c>
    </row>
    <row r="255" s="2" customFormat="1" ht="37.8" customHeight="1">
      <c r="A255" s="38"/>
      <c r="B255" s="39"/>
      <c r="C255" s="225" t="s">
        <v>364</v>
      </c>
      <c r="D255" s="225" t="s">
        <v>120</v>
      </c>
      <c r="E255" s="226" t="s">
        <v>365</v>
      </c>
      <c r="F255" s="227" t="s">
        <v>366</v>
      </c>
      <c r="G255" s="228" t="s">
        <v>180</v>
      </c>
      <c r="H255" s="229">
        <v>189</v>
      </c>
      <c r="I255" s="230"/>
      <c r="J255" s="231">
        <f>ROUND(I255*H255,2)</f>
        <v>0</v>
      </c>
      <c r="K255" s="232"/>
      <c r="L255" s="44"/>
      <c r="M255" s="233" t="s">
        <v>1</v>
      </c>
      <c r="N255" s="234" t="s">
        <v>41</v>
      </c>
      <c r="O255" s="97"/>
      <c r="P255" s="235">
        <f>O255*H255</f>
        <v>0</v>
      </c>
      <c r="Q255" s="235">
        <v>0.00035</v>
      </c>
      <c r="R255" s="235">
        <f>Q255*H255</f>
        <v>0.06615</v>
      </c>
      <c r="S255" s="235">
        <v>0</v>
      </c>
      <c r="T255" s="236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7" t="s">
        <v>124</v>
      </c>
      <c r="AT255" s="237" t="s">
        <v>120</v>
      </c>
      <c r="AU255" s="237" t="s">
        <v>125</v>
      </c>
      <c r="AY255" s="17" t="s">
        <v>118</v>
      </c>
      <c r="BE255" s="238">
        <f>IF(N255="základná",J255,0)</f>
        <v>0</v>
      </c>
      <c r="BF255" s="238">
        <f>IF(N255="znížená",J255,0)</f>
        <v>0</v>
      </c>
      <c r="BG255" s="238">
        <f>IF(N255="zákl. prenesená",J255,0)</f>
        <v>0</v>
      </c>
      <c r="BH255" s="238">
        <f>IF(N255="zníž. prenesená",J255,0)</f>
        <v>0</v>
      </c>
      <c r="BI255" s="238">
        <f>IF(N255="nulová",J255,0)</f>
        <v>0</v>
      </c>
      <c r="BJ255" s="17" t="s">
        <v>125</v>
      </c>
      <c r="BK255" s="238">
        <f>ROUND(I255*H255,2)</f>
        <v>0</v>
      </c>
      <c r="BL255" s="17" t="s">
        <v>124</v>
      </c>
      <c r="BM255" s="237" t="s">
        <v>367</v>
      </c>
    </row>
    <row r="256" s="13" customFormat="1">
      <c r="A256" s="13"/>
      <c r="B256" s="239"/>
      <c r="C256" s="240"/>
      <c r="D256" s="241" t="s">
        <v>127</v>
      </c>
      <c r="E256" s="242" t="s">
        <v>1</v>
      </c>
      <c r="F256" s="243" t="s">
        <v>368</v>
      </c>
      <c r="G256" s="240"/>
      <c r="H256" s="244">
        <v>189</v>
      </c>
      <c r="I256" s="245"/>
      <c r="J256" s="240"/>
      <c r="K256" s="240"/>
      <c r="L256" s="246"/>
      <c r="M256" s="247"/>
      <c r="N256" s="248"/>
      <c r="O256" s="248"/>
      <c r="P256" s="248"/>
      <c r="Q256" s="248"/>
      <c r="R256" s="248"/>
      <c r="S256" s="248"/>
      <c r="T256" s="24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0" t="s">
        <v>127</v>
      </c>
      <c r="AU256" s="250" t="s">
        <v>125</v>
      </c>
      <c r="AV256" s="13" t="s">
        <v>125</v>
      </c>
      <c r="AW256" s="13" t="s">
        <v>31</v>
      </c>
      <c r="AX256" s="13" t="s">
        <v>83</v>
      </c>
      <c r="AY256" s="250" t="s">
        <v>118</v>
      </c>
    </row>
    <row r="257" s="2" customFormat="1" ht="37.8" customHeight="1">
      <c r="A257" s="38"/>
      <c r="B257" s="39"/>
      <c r="C257" s="225" t="s">
        <v>369</v>
      </c>
      <c r="D257" s="225" t="s">
        <v>120</v>
      </c>
      <c r="E257" s="226" t="s">
        <v>370</v>
      </c>
      <c r="F257" s="227" t="s">
        <v>371</v>
      </c>
      <c r="G257" s="228" t="s">
        <v>155</v>
      </c>
      <c r="H257" s="229">
        <v>185.59999999999999</v>
      </c>
      <c r="I257" s="230"/>
      <c r="J257" s="231">
        <f>ROUND(I257*H257,2)</f>
        <v>0</v>
      </c>
      <c r="K257" s="232"/>
      <c r="L257" s="44"/>
      <c r="M257" s="233" t="s">
        <v>1</v>
      </c>
      <c r="N257" s="234" t="s">
        <v>41</v>
      </c>
      <c r="O257" s="97"/>
      <c r="P257" s="235">
        <f>O257*H257</f>
        <v>0</v>
      </c>
      <c r="Q257" s="235">
        <v>0.0029299999999999999</v>
      </c>
      <c r="R257" s="235">
        <f>Q257*H257</f>
        <v>0.54380799999999996</v>
      </c>
      <c r="S257" s="235">
        <v>0</v>
      </c>
      <c r="T257" s="236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37" t="s">
        <v>124</v>
      </c>
      <c r="AT257" s="237" t="s">
        <v>120</v>
      </c>
      <c r="AU257" s="237" t="s">
        <v>125</v>
      </c>
      <c r="AY257" s="17" t="s">
        <v>118</v>
      </c>
      <c r="BE257" s="238">
        <f>IF(N257="základná",J257,0)</f>
        <v>0</v>
      </c>
      <c r="BF257" s="238">
        <f>IF(N257="znížená",J257,0)</f>
        <v>0</v>
      </c>
      <c r="BG257" s="238">
        <f>IF(N257="zákl. prenesená",J257,0)</f>
        <v>0</v>
      </c>
      <c r="BH257" s="238">
        <f>IF(N257="zníž. prenesená",J257,0)</f>
        <v>0</v>
      </c>
      <c r="BI257" s="238">
        <f>IF(N257="nulová",J257,0)</f>
        <v>0</v>
      </c>
      <c r="BJ257" s="17" t="s">
        <v>125</v>
      </c>
      <c r="BK257" s="238">
        <f>ROUND(I257*H257,2)</f>
        <v>0</v>
      </c>
      <c r="BL257" s="17" t="s">
        <v>124</v>
      </c>
      <c r="BM257" s="237" t="s">
        <v>372</v>
      </c>
    </row>
    <row r="258" s="13" customFormat="1">
      <c r="A258" s="13"/>
      <c r="B258" s="239"/>
      <c r="C258" s="240"/>
      <c r="D258" s="241" t="s">
        <v>127</v>
      </c>
      <c r="E258" s="242" t="s">
        <v>1</v>
      </c>
      <c r="F258" s="243" t="s">
        <v>373</v>
      </c>
      <c r="G258" s="240"/>
      <c r="H258" s="244">
        <v>0.59999999999999998</v>
      </c>
      <c r="I258" s="245"/>
      <c r="J258" s="240"/>
      <c r="K258" s="240"/>
      <c r="L258" s="246"/>
      <c r="M258" s="247"/>
      <c r="N258" s="248"/>
      <c r="O258" s="248"/>
      <c r="P258" s="248"/>
      <c r="Q258" s="248"/>
      <c r="R258" s="248"/>
      <c r="S258" s="248"/>
      <c r="T258" s="24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0" t="s">
        <v>127</v>
      </c>
      <c r="AU258" s="250" t="s">
        <v>125</v>
      </c>
      <c r="AV258" s="13" t="s">
        <v>125</v>
      </c>
      <c r="AW258" s="13" t="s">
        <v>31</v>
      </c>
      <c r="AX258" s="13" t="s">
        <v>75</v>
      </c>
      <c r="AY258" s="250" t="s">
        <v>118</v>
      </c>
    </row>
    <row r="259" s="13" customFormat="1">
      <c r="A259" s="13"/>
      <c r="B259" s="239"/>
      <c r="C259" s="240"/>
      <c r="D259" s="241" t="s">
        <v>127</v>
      </c>
      <c r="E259" s="242" t="s">
        <v>1</v>
      </c>
      <c r="F259" s="243" t="s">
        <v>374</v>
      </c>
      <c r="G259" s="240"/>
      <c r="H259" s="244">
        <v>185</v>
      </c>
      <c r="I259" s="245"/>
      <c r="J259" s="240"/>
      <c r="K259" s="240"/>
      <c r="L259" s="246"/>
      <c r="M259" s="247"/>
      <c r="N259" s="248"/>
      <c r="O259" s="248"/>
      <c r="P259" s="248"/>
      <c r="Q259" s="248"/>
      <c r="R259" s="248"/>
      <c r="S259" s="248"/>
      <c r="T259" s="24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0" t="s">
        <v>127</v>
      </c>
      <c r="AU259" s="250" t="s">
        <v>125</v>
      </c>
      <c r="AV259" s="13" t="s">
        <v>125</v>
      </c>
      <c r="AW259" s="13" t="s">
        <v>31</v>
      </c>
      <c r="AX259" s="13" t="s">
        <v>75</v>
      </c>
      <c r="AY259" s="250" t="s">
        <v>118</v>
      </c>
    </row>
    <row r="260" s="14" customFormat="1">
      <c r="A260" s="14"/>
      <c r="B260" s="251"/>
      <c r="C260" s="252"/>
      <c r="D260" s="241" t="s">
        <v>127</v>
      </c>
      <c r="E260" s="253" t="s">
        <v>1</v>
      </c>
      <c r="F260" s="254" t="s">
        <v>131</v>
      </c>
      <c r="G260" s="252"/>
      <c r="H260" s="255">
        <v>185.59999999999999</v>
      </c>
      <c r="I260" s="256"/>
      <c r="J260" s="252"/>
      <c r="K260" s="252"/>
      <c r="L260" s="257"/>
      <c r="M260" s="258"/>
      <c r="N260" s="259"/>
      <c r="O260" s="259"/>
      <c r="P260" s="259"/>
      <c r="Q260" s="259"/>
      <c r="R260" s="259"/>
      <c r="S260" s="259"/>
      <c r="T260" s="260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61" t="s">
        <v>127</v>
      </c>
      <c r="AU260" s="261" t="s">
        <v>125</v>
      </c>
      <c r="AV260" s="14" t="s">
        <v>124</v>
      </c>
      <c r="AW260" s="14" t="s">
        <v>31</v>
      </c>
      <c r="AX260" s="14" t="s">
        <v>83</v>
      </c>
      <c r="AY260" s="261" t="s">
        <v>118</v>
      </c>
    </row>
    <row r="261" s="2" customFormat="1" ht="24.15" customHeight="1">
      <c r="A261" s="38"/>
      <c r="B261" s="39"/>
      <c r="C261" s="225" t="s">
        <v>375</v>
      </c>
      <c r="D261" s="225" t="s">
        <v>120</v>
      </c>
      <c r="E261" s="226" t="s">
        <v>376</v>
      </c>
      <c r="F261" s="227" t="s">
        <v>377</v>
      </c>
      <c r="G261" s="228" t="s">
        <v>155</v>
      </c>
      <c r="H261" s="229">
        <v>185</v>
      </c>
      <c r="I261" s="230"/>
      <c r="J261" s="231">
        <f>ROUND(I261*H261,2)</f>
        <v>0</v>
      </c>
      <c r="K261" s="232"/>
      <c r="L261" s="44"/>
      <c r="M261" s="233" t="s">
        <v>1</v>
      </c>
      <c r="N261" s="234" t="s">
        <v>41</v>
      </c>
      <c r="O261" s="97"/>
      <c r="P261" s="235">
        <f>O261*H261</f>
        <v>0</v>
      </c>
      <c r="Q261" s="235">
        <v>0.00032000000000000003</v>
      </c>
      <c r="R261" s="235">
        <f>Q261*H261</f>
        <v>0.059200000000000003</v>
      </c>
      <c r="S261" s="235">
        <v>0</v>
      </c>
      <c r="T261" s="23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7" t="s">
        <v>124</v>
      </c>
      <c r="AT261" s="237" t="s">
        <v>120</v>
      </c>
      <c r="AU261" s="237" t="s">
        <v>125</v>
      </c>
      <c r="AY261" s="17" t="s">
        <v>118</v>
      </c>
      <c r="BE261" s="238">
        <f>IF(N261="základná",J261,0)</f>
        <v>0</v>
      </c>
      <c r="BF261" s="238">
        <f>IF(N261="znížená",J261,0)</f>
        <v>0</v>
      </c>
      <c r="BG261" s="238">
        <f>IF(N261="zákl. prenesená",J261,0)</f>
        <v>0</v>
      </c>
      <c r="BH261" s="238">
        <f>IF(N261="zníž. prenesená",J261,0)</f>
        <v>0</v>
      </c>
      <c r="BI261" s="238">
        <f>IF(N261="nulová",J261,0)</f>
        <v>0</v>
      </c>
      <c r="BJ261" s="17" t="s">
        <v>125</v>
      </c>
      <c r="BK261" s="238">
        <f>ROUND(I261*H261,2)</f>
        <v>0</v>
      </c>
      <c r="BL261" s="17" t="s">
        <v>124</v>
      </c>
      <c r="BM261" s="237" t="s">
        <v>378</v>
      </c>
    </row>
    <row r="262" s="13" customFormat="1">
      <c r="A262" s="13"/>
      <c r="B262" s="239"/>
      <c r="C262" s="240"/>
      <c r="D262" s="241" t="s">
        <v>127</v>
      </c>
      <c r="E262" s="242" t="s">
        <v>1</v>
      </c>
      <c r="F262" s="243" t="s">
        <v>374</v>
      </c>
      <c r="G262" s="240"/>
      <c r="H262" s="244">
        <v>185</v>
      </c>
      <c r="I262" s="245"/>
      <c r="J262" s="240"/>
      <c r="K262" s="240"/>
      <c r="L262" s="246"/>
      <c r="M262" s="247"/>
      <c r="N262" s="248"/>
      <c r="O262" s="248"/>
      <c r="P262" s="248"/>
      <c r="Q262" s="248"/>
      <c r="R262" s="248"/>
      <c r="S262" s="248"/>
      <c r="T262" s="24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0" t="s">
        <v>127</v>
      </c>
      <c r="AU262" s="250" t="s">
        <v>125</v>
      </c>
      <c r="AV262" s="13" t="s">
        <v>125</v>
      </c>
      <c r="AW262" s="13" t="s">
        <v>31</v>
      </c>
      <c r="AX262" s="13" t="s">
        <v>83</v>
      </c>
      <c r="AY262" s="250" t="s">
        <v>118</v>
      </c>
    </row>
    <row r="263" s="12" customFormat="1" ht="22.8" customHeight="1">
      <c r="A263" s="12"/>
      <c r="B263" s="209"/>
      <c r="C263" s="210"/>
      <c r="D263" s="211" t="s">
        <v>74</v>
      </c>
      <c r="E263" s="223" t="s">
        <v>163</v>
      </c>
      <c r="F263" s="223" t="s">
        <v>379</v>
      </c>
      <c r="G263" s="210"/>
      <c r="H263" s="210"/>
      <c r="I263" s="213"/>
      <c r="J263" s="224">
        <f>BK263</f>
        <v>0</v>
      </c>
      <c r="K263" s="210"/>
      <c r="L263" s="215"/>
      <c r="M263" s="216"/>
      <c r="N263" s="217"/>
      <c r="O263" s="217"/>
      <c r="P263" s="218">
        <f>SUM(P264:P282)</f>
        <v>0</v>
      </c>
      <c r="Q263" s="217"/>
      <c r="R263" s="218">
        <f>SUM(R264:R282)</f>
        <v>19.263120000000001</v>
      </c>
      <c r="S263" s="217"/>
      <c r="T263" s="219">
        <f>SUM(T264:T282)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20" t="s">
        <v>83</v>
      </c>
      <c r="AT263" s="221" t="s">
        <v>74</v>
      </c>
      <c r="AU263" s="221" t="s">
        <v>83</v>
      </c>
      <c r="AY263" s="220" t="s">
        <v>118</v>
      </c>
      <c r="BK263" s="222">
        <f>SUM(BK264:BK282)</f>
        <v>0</v>
      </c>
    </row>
    <row r="264" s="2" customFormat="1" ht="37.8" customHeight="1">
      <c r="A264" s="38"/>
      <c r="B264" s="39"/>
      <c r="C264" s="225" t="s">
        <v>380</v>
      </c>
      <c r="D264" s="225" t="s">
        <v>120</v>
      </c>
      <c r="E264" s="226" t="s">
        <v>381</v>
      </c>
      <c r="F264" s="227" t="s">
        <v>382</v>
      </c>
      <c r="G264" s="228" t="s">
        <v>383</v>
      </c>
      <c r="H264" s="229">
        <v>1</v>
      </c>
      <c r="I264" s="230"/>
      <c r="J264" s="231">
        <f>ROUND(I264*H264,2)</f>
        <v>0</v>
      </c>
      <c r="K264" s="232"/>
      <c r="L264" s="44"/>
      <c r="M264" s="233" t="s">
        <v>1</v>
      </c>
      <c r="N264" s="234" t="s">
        <v>41</v>
      </c>
      <c r="O264" s="97"/>
      <c r="P264" s="235">
        <f>O264*H264</f>
        <v>0</v>
      </c>
      <c r="Q264" s="235">
        <v>1.0000000000000001E-05</v>
      </c>
      <c r="R264" s="235">
        <f>Q264*H264</f>
        <v>1.0000000000000001E-05</v>
      </c>
      <c r="S264" s="235">
        <v>0</v>
      </c>
      <c r="T264" s="23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7" t="s">
        <v>124</v>
      </c>
      <c r="AT264" s="237" t="s">
        <v>120</v>
      </c>
      <c r="AU264" s="237" t="s">
        <v>125</v>
      </c>
      <c r="AY264" s="17" t="s">
        <v>118</v>
      </c>
      <c r="BE264" s="238">
        <f>IF(N264="základná",J264,0)</f>
        <v>0</v>
      </c>
      <c r="BF264" s="238">
        <f>IF(N264="znížená",J264,0)</f>
        <v>0</v>
      </c>
      <c r="BG264" s="238">
        <f>IF(N264="zákl. prenesená",J264,0)</f>
        <v>0</v>
      </c>
      <c r="BH264" s="238">
        <f>IF(N264="zníž. prenesená",J264,0)</f>
        <v>0</v>
      </c>
      <c r="BI264" s="238">
        <f>IF(N264="nulová",J264,0)</f>
        <v>0</v>
      </c>
      <c r="BJ264" s="17" t="s">
        <v>125</v>
      </c>
      <c r="BK264" s="238">
        <f>ROUND(I264*H264,2)</f>
        <v>0</v>
      </c>
      <c r="BL264" s="17" t="s">
        <v>124</v>
      </c>
      <c r="BM264" s="237" t="s">
        <v>384</v>
      </c>
    </row>
    <row r="265" s="13" customFormat="1">
      <c r="A265" s="13"/>
      <c r="B265" s="239"/>
      <c r="C265" s="240"/>
      <c r="D265" s="241" t="s">
        <v>127</v>
      </c>
      <c r="E265" s="242" t="s">
        <v>1</v>
      </c>
      <c r="F265" s="243" t="s">
        <v>385</v>
      </c>
      <c r="G265" s="240"/>
      <c r="H265" s="244">
        <v>1</v>
      </c>
      <c r="I265" s="245"/>
      <c r="J265" s="240"/>
      <c r="K265" s="240"/>
      <c r="L265" s="246"/>
      <c r="M265" s="247"/>
      <c r="N265" s="248"/>
      <c r="O265" s="248"/>
      <c r="P265" s="248"/>
      <c r="Q265" s="248"/>
      <c r="R265" s="248"/>
      <c r="S265" s="248"/>
      <c r="T265" s="24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0" t="s">
        <v>127</v>
      </c>
      <c r="AU265" s="250" t="s">
        <v>125</v>
      </c>
      <c r="AV265" s="13" t="s">
        <v>125</v>
      </c>
      <c r="AW265" s="13" t="s">
        <v>31</v>
      </c>
      <c r="AX265" s="13" t="s">
        <v>83</v>
      </c>
      <c r="AY265" s="250" t="s">
        <v>118</v>
      </c>
    </row>
    <row r="266" s="2" customFormat="1" ht="24.15" customHeight="1">
      <c r="A266" s="38"/>
      <c r="B266" s="39"/>
      <c r="C266" s="262" t="s">
        <v>386</v>
      </c>
      <c r="D266" s="262" t="s">
        <v>164</v>
      </c>
      <c r="E266" s="263" t="s">
        <v>387</v>
      </c>
      <c r="F266" s="264" t="s">
        <v>388</v>
      </c>
      <c r="G266" s="265" t="s">
        <v>383</v>
      </c>
      <c r="H266" s="266">
        <v>1</v>
      </c>
      <c r="I266" s="267"/>
      <c r="J266" s="268">
        <f>ROUND(I266*H266,2)</f>
        <v>0</v>
      </c>
      <c r="K266" s="269"/>
      <c r="L266" s="270"/>
      <c r="M266" s="271" t="s">
        <v>1</v>
      </c>
      <c r="N266" s="272" t="s">
        <v>41</v>
      </c>
      <c r="O266" s="97"/>
      <c r="P266" s="235">
        <f>O266*H266</f>
        <v>0</v>
      </c>
      <c r="Q266" s="235">
        <v>0.026009999999999998</v>
      </c>
      <c r="R266" s="235">
        <f>Q266*H266</f>
        <v>0.026009999999999998</v>
      </c>
      <c r="S266" s="235">
        <v>0</v>
      </c>
      <c r="T266" s="23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7" t="s">
        <v>163</v>
      </c>
      <c r="AT266" s="237" t="s">
        <v>164</v>
      </c>
      <c r="AU266" s="237" t="s">
        <v>125</v>
      </c>
      <c r="AY266" s="17" t="s">
        <v>118</v>
      </c>
      <c r="BE266" s="238">
        <f>IF(N266="základná",J266,0)</f>
        <v>0</v>
      </c>
      <c r="BF266" s="238">
        <f>IF(N266="znížená",J266,0)</f>
        <v>0</v>
      </c>
      <c r="BG266" s="238">
        <f>IF(N266="zákl. prenesená",J266,0)</f>
        <v>0</v>
      </c>
      <c r="BH266" s="238">
        <f>IF(N266="zníž. prenesená",J266,0)</f>
        <v>0</v>
      </c>
      <c r="BI266" s="238">
        <f>IF(N266="nulová",J266,0)</f>
        <v>0</v>
      </c>
      <c r="BJ266" s="17" t="s">
        <v>125</v>
      </c>
      <c r="BK266" s="238">
        <f>ROUND(I266*H266,2)</f>
        <v>0</v>
      </c>
      <c r="BL266" s="17" t="s">
        <v>124</v>
      </c>
      <c r="BM266" s="237" t="s">
        <v>389</v>
      </c>
    </row>
    <row r="267" s="15" customFormat="1">
      <c r="A267" s="15"/>
      <c r="B267" s="273"/>
      <c r="C267" s="274"/>
      <c r="D267" s="241" t="s">
        <v>127</v>
      </c>
      <c r="E267" s="275" t="s">
        <v>1</v>
      </c>
      <c r="F267" s="276" t="s">
        <v>390</v>
      </c>
      <c r="G267" s="274"/>
      <c r="H267" s="275" t="s">
        <v>1</v>
      </c>
      <c r="I267" s="277"/>
      <c r="J267" s="274"/>
      <c r="K267" s="274"/>
      <c r="L267" s="278"/>
      <c r="M267" s="279"/>
      <c r="N267" s="280"/>
      <c r="O267" s="280"/>
      <c r="P267" s="280"/>
      <c r="Q267" s="280"/>
      <c r="R267" s="280"/>
      <c r="S267" s="280"/>
      <c r="T267" s="281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82" t="s">
        <v>127</v>
      </c>
      <c r="AU267" s="282" t="s">
        <v>125</v>
      </c>
      <c r="AV267" s="15" t="s">
        <v>83</v>
      </c>
      <c r="AW267" s="15" t="s">
        <v>31</v>
      </c>
      <c r="AX267" s="15" t="s">
        <v>75</v>
      </c>
      <c r="AY267" s="282" t="s">
        <v>118</v>
      </c>
    </row>
    <row r="268" s="15" customFormat="1">
      <c r="A268" s="15"/>
      <c r="B268" s="273"/>
      <c r="C268" s="274"/>
      <c r="D268" s="241" t="s">
        <v>127</v>
      </c>
      <c r="E268" s="275" t="s">
        <v>1</v>
      </c>
      <c r="F268" s="276" t="s">
        <v>391</v>
      </c>
      <c r="G268" s="274"/>
      <c r="H268" s="275" t="s">
        <v>1</v>
      </c>
      <c r="I268" s="277"/>
      <c r="J268" s="274"/>
      <c r="K268" s="274"/>
      <c r="L268" s="278"/>
      <c r="M268" s="279"/>
      <c r="N268" s="280"/>
      <c r="O268" s="280"/>
      <c r="P268" s="280"/>
      <c r="Q268" s="280"/>
      <c r="R268" s="280"/>
      <c r="S268" s="280"/>
      <c r="T268" s="281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82" t="s">
        <v>127</v>
      </c>
      <c r="AU268" s="282" t="s">
        <v>125</v>
      </c>
      <c r="AV268" s="15" t="s">
        <v>83</v>
      </c>
      <c r="AW268" s="15" t="s">
        <v>31</v>
      </c>
      <c r="AX268" s="15" t="s">
        <v>75</v>
      </c>
      <c r="AY268" s="282" t="s">
        <v>118</v>
      </c>
    </row>
    <row r="269" s="15" customFormat="1">
      <c r="A269" s="15"/>
      <c r="B269" s="273"/>
      <c r="C269" s="274"/>
      <c r="D269" s="241" t="s">
        <v>127</v>
      </c>
      <c r="E269" s="275" t="s">
        <v>1</v>
      </c>
      <c r="F269" s="276" t="s">
        <v>392</v>
      </c>
      <c r="G269" s="274"/>
      <c r="H269" s="275" t="s">
        <v>1</v>
      </c>
      <c r="I269" s="277"/>
      <c r="J269" s="274"/>
      <c r="K269" s="274"/>
      <c r="L269" s="278"/>
      <c r="M269" s="279"/>
      <c r="N269" s="280"/>
      <c r="O269" s="280"/>
      <c r="P269" s="280"/>
      <c r="Q269" s="280"/>
      <c r="R269" s="280"/>
      <c r="S269" s="280"/>
      <c r="T269" s="281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82" t="s">
        <v>127</v>
      </c>
      <c r="AU269" s="282" t="s">
        <v>125</v>
      </c>
      <c r="AV269" s="15" t="s">
        <v>83</v>
      </c>
      <c r="AW269" s="15" t="s">
        <v>31</v>
      </c>
      <c r="AX269" s="15" t="s">
        <v>75</v>
      </c>
      <c r="AY269" s="282" t="s">
        <v>118</v>
      </c>
    </row>
    <row r="270" s="13" customFormat="1">
      <c r="A270" s="13"/>
      <c r="B270" s="239"/>
      <c r="C270" s="240"/>
      <c r="D270" s="241" t="s">
        <v>127</v>
      </c>
      <c r="E270" s="242" t="s">
        <v>1</v>
      </c>
      <c r="F270" s="243" t="s">
        <v>393</v>
      </c>
      <c r="G270" s="240"/>
      <c r="H270" s="244">
        <v>1</v>
      </c>
      <c r="I270" s="245"/>
      <c r="J270" s="240"/>
      <c r="K270" s="240"/>
      <c r="L270" s="246"/>
      <c r="M270" s="247"/>
      <c r="N270" s="248"/>
      <c r="O270" s="248"/>
      <c r="P270" s="248"/>
      <c r="Q270" s="248"/>
      <c r="R270" s="248"/>
      <c r="S270" s="248"/>
      <c r="T270" s="24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0" t="s">
        <v>127</v>
      </c>
      <c r="AU270" s="250" t="s">
        <v>125</v>
      </c>
      <c r="AV270" s="13" t="s">
        <v>125</v>
      </c>
      <c r="AW270" s="13" t="s">
        <v>31</v>
      </c>
      <c r="AX270" s="13" t="s">
        <v>83</v>
      </c>
      <c r="AY270" s="250" t="s">
        <v>118</v>
      </c>
    </row>
    <row r="271" s="2" customFormat="1" ht="37.8" customHeight="1">
      <c r="A271" s="38"/>
      <c r="B271" s="39"/>
      <c r="C271" s="225" t="s">
        <v>394</v>
      </c>
      <c r="D271" s="225" t="s">
        <v>120</v>
      </c>
      <c r="E271" s="226" t="s">
        <v>395</v>
      </c>
      <c r="F271" s="227" t="s">
        <v>396</v>
      </c>
      <c r="G271" s="228" t="s">
        <v>397</v>
      </c>
      <c r="H271" s="229">
        <v>20</v>
      </c>
      <c r="I271" s="230"/>
      <c r="J271" s="231">
        <f>ROUND(I271*H271,2)</f>
        <v>0</v>
      </c>
      <c r="K271" s="232"/>
      <c r="L271" s="44"/>
      <c r="M271" s="233" t="s">
        <v>1</v>
      </c>
      <c r="N271" s="234" t="s">
        <v>41</v>
      </c>
      <c r="O271" s="97"/>
      <c r="P271" s="235">
        <f>O271*H271</f>
        <v>0</v>
      </c>
      <c r="Q271" s="235">
        <v>0.34099000000000002</v>
      </c>
      <c r="R271" s="235">
        <f>Q271*H271</f>
        <v>6.8198000000000008</v>
      </c>
      <c r="S271" s="235">
        <v>0</v>
      </c>
      <c r="T271" s="236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7" t="s">
        <v>124</v>
      </c>
      <c r="AT271" s="237" t="s">
        <v>120</v>
      </c>
      <c r="AU271" s="237" t="s">
        <v>125</v>
      </c>
      <c r="AY271" s="17" t="s">
        <v>118</v>
      </c>
      <c r="BE271" s="238">
        <f>IF(N271="základná",J271,0)</f>
        <v>0</v>
      </c>
      <c r="BF271" s="238">
        <f>IF(N271="znížená",J271,0)</f>
        <v>0</v>
      </c>
      <c r="BG271" s="238">
        <f>IF(N271="zákl. prenesená",J271,0)</f>
        <v>0</v>
      </c>
      <c r="BH271" s="238">
        <f>IF(N271="zníž. prenesená",J271,0)</f>
        <v>0</v>
      </c>
      <c r="BI271" s="238">
        <f>IF(N271="nulová",J271,0)</f>
        <v>0</v>
      </c>
      <c r="BJ271" s="17" t="s">
        <v>125</v>
      </c>
      <c r="BK271" s="238">
        <f>ROUND(I271*H271,2)</f>
        <v>0</v>
      </c>
      <c r="BL271" s="17" t="s">
        <v>124</v>
      </c>
      <c r="BM271" s="237" t="s">
        <v>398</v>
      </c>
    </row>
    <row r="272" s="13" customFormat="1">
      <c r="A272" s="13"/>
      <c r="B272" s="239"/>
      <c r="C272" s="240"/>
      <c r="D272" s="241" t="s">
        <v>127</v>
      </c>
      <c r="E272" s="242" t="s">
        <v>1</v>
      </c>
      <c r="F272" s="243" t="s">
        <v>399</v>
      </c>
      <c r="G272" s="240"/>
      <c r="H272" s="244">
        <v>20</v>
      </c>
      <c r="I272" s="245"/>
      <c r="J272" s="240"/>
      <c r="K272" s="240"/>
      <c r="L272" s="246"/>
      <c r="M272" s="247"/>
      <c r="N272" s="248"/>
      <c r="O272" s="248"/>
      <c r="P272" s="248"/>
      <c r="Q272" s="248"/>
      <c r="R272" s="248"/>
      <c r="S272" s="248"/>
      <c r="T272" s="24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0" t="s">
        <v>127</v>
      </c>
      <c r="AU272" s="250" t="s">
        <v>125</v>
      </c>
      <c r="AV272" s="13" t="s">
        <v>125</v>
      </c>
      <c r="AW272" s="13" t="s">
        <v>31</v>
      </c>
      <c r="AX272" s="13" t="s">
        <v>83</v>
      </c>
      <c r="AY272" s="250" t="s">
        <v>118</v>
      </c>
    </row>
    <row r="273" s="15" customFormat="1">
      <c r="A273" s="15"/>
      <c r="B273" s="273"/>
      <c r="C273" s="274"/>
      <c r="D273" s="241" t="s">
        <v>127</v>
      </c>
      <c r="E273" s="275" t="s">
        <v>1</v>
      </c>
      <c r="F273" s="276" t="s">
        <v>400</v>
      </c>
      <c r="G273" s="274"/>
      <c r="H273" s="275" t="s">
        <v>1</v>
      </c>
      <c r="I273" s="277"/>
      <c r="J273" s="274"/>
      <c r="K273" s="274"/>
      <c r="L273" s="278"/>
      <c r="M273" s="279"/>
      <c r="N273" s="280"/>
      <c r="O273" s="280"/>
      <c r="P273" s="280"/>
      <c r="Q273" s="280"/>
      <c r="R273" s="280"/>
      <c r="S273" s="280"/>
      <c r="T273" s="281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82" t="s">
        <v>127</v>
      </c>
      <c r="AU273" s="282" t="s">
        <v>125</v>
      </c>
      <c r="AV273" s="15" t="s">
        <v>83</v>
      </c>
      <c r="AW273" s="15" t="s">
        <v>31</v>
      </c>
      <c r="AX273" s="15" t="s">
        <v>75</v>
      </c>
      <c r="AY273" s="282" t="s">
        <v>118</v>
      </c>
    </row>
    <row r="274" s="15" customFormat="1">
      <c r="A274" s="15"/>
      <c r="B274" s="273"/>
      <c r="C274" s="274"/>
      <c r="D274" s="241" t="s">
        <v>127</v>
      </c>
      <c r="E274" s="275" t="s">
        <v>1</v>
      </c>
      <c r="F274" s="276" t="s">
        <v>401</v>
      </c>
      <c r="G274" s="274"/>
      <c r="H274" s="275" t="s">
        <v>1</v>
      </c>
      <c r="I274" s="277"/>
      <c r="J274" s="274"/>
      <c r="K274" s="274"/>
      <c r="L274" s="278"/>
      <c r="M274" s="279"/>
      <c r="N274" s="280"/>
      <c r="O274" s="280"/>
      <c r="P274" s="280"/>
      <c r="Q274" s="280"/>
      <c r="R274" s="280"/>
      <c r="S274" s="280"/>
      <c r="T274" s="281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82" t="s">
        <v>127</v>
      </c>
      <c r="AU274" s="282" t="s">
        <v>125</v>
      </c>
      <c r="AV274" s="15" t="s">
        <v>83</v>
      </c>
      <c r="AW274" s="15" t="s">
        <v>31</v>
      </c>
      <c r="AX274" s="15" t="s">
        <v>75</v>
      </c>
      <c r="AY274" s="282" t="s">
        <v>118</v>
      </c>
    </row>
    <row r="275" s="15" customFormat="1">
      <c r="A275" s="15"/>
      <c r="B275" s="273"/>
      <c r="C275" s="274"/>
      <c r="D275" s="241" t="s">
        <v>127</v>
      </c>
      <c r="E275" s="275" t="s">
        <v>1</v>
      </c>
      <c r="F275" s="276" t="s">
        <v>402</v>
      </c>
      <c r="G275" s="274"/>
      <c r="H275" s="275" t="s">
        <v>1</v>
      </c>
      <c r="I275" s="277"/>
      <c r="J275" s="274"/>
      <c r="K275" s="274"/>
      <c r="L275" s="278"/>
      <c r="M275" s="279"/>
      <c r="N275" s="280"/>
      <c r="O275" s="280"/>
      <c r="P275" s="280"/>
      <c r="Q275" s="280"/>
      <c r="R275" s="280"/>
      <c r="S275" s="280"/>
      <c r="T275" s="281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82" t="s">
        <v>127</v>
      </c>
      <c r="AU275" s="282" t="s">
        <v>125</v>
      </c>
      <c r="AV275" s="15" t="s">
        <v>83</v>
      </c>
      <c r="AW275" s="15" t="s">
        <v>31</v>
      </c>
      <c r="AX275" s="15" t="s">
        <v>75</v>
      </c>
      <c r="AY275" s="282" t="s">
        <v>118</v>
      </c>
    </row>
    <row r="276" s="15" customFormat="1">
      <c r="A276" s="15"/>
      <c r="B276" s="273"/>
      <c r="C276" s="274"/>
      <c r="D276" s="241" t="s">
        <v>127</v>
      </c>
      <c r="E276" s="275" t="s">
        <v>1</v>
      </c>
      <c r="F276" s="276" t="s">
        <v>403</v>
      </c>
      <c r="G276" s="274"/>
      <c r="H276" s="275" t="s">
        <v>1</v>
      </c>
      <c r="I276" s="277"/>
      <c r="J276" s="274"/>
      <c r="K276" s="274"/>
      <c r="L276" s="278"/>
      <c r="M276" s="279"/>
      <c r="N276" s="280"/>
      <c r="O276" s="280"/>
      <c r="P276" s="280"/>
      <c r="Q276" s="280"/>
      <c r="R276" s="280"/>
      <c r="S276" s="280"/>
      <c r="T276" s="281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82" t="s">
        <v>127</v>
      </c>
      <c r="AU276" s="282" t="s">
        <v>125</v>
      </c>
      <c r="AV276" s="15" t="s">
        <v>83</v>
      </c>
      <c r="AW276" s="15" t="s">
        <v>31</v>
      </c>
      <c r="AX276" s="15" t="s">
        <v>75</v>
      </c>
      <c r="AY276" s="282" t="s">
        <v>118</v>
      </c>
    </row>
    <row r="277" s="2" customFormat="1" ht="24.15" customHeight="1">
      <c r="A277" s="38"/>
      <c r="B277" s="39"/>
      <c r="C277" s="262" t="s">
        <v>404</v>
      </c>
      <c r="D277" s="262" t="s">
        <v>164</v>
      </c>
      <c r="E277" s="263" t="s">
        <v>405</v>
      </c>
      <c r="F277" s="264" t="s">
        <v>406</v>
      </c>
      <c r="G277" s="265" t="s">
        <v>397</v>
      </c>
      <c r="H277" s="266">
        <v>20</v>
      </c>
      <c r="I277" s="267"/>
      <c r="J277" s="268">
        <f>ROUND(I277*H277,2)</f>
        <v>0</v>
      </c>
      <c r="K277" s="269"/>
      <c r="L277" s="270"/>
      <c r="M277" s="271" t="s">
        <v>1</v>
      </c>
      <c r="N277" s="272" t="s">
        <v>41</v>
      </c>
      <c r="O277" s="97"/>
      <c r="P277" s="235">
        <f>O277*H277</f>
        <v>0</v>
      </c>
      <c r="Q277" s="235">
        <v>0.17499999999999999</v>
      </c>
      <c r="R277" s="235">
        <f>Q277*H277</f>
        <v>3.5</v>
      </c>
      <c r="S277" s="235">
        <v>0</v>
      </c>
      <c r="T277" s="236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37" t="s">
        <v>163</v>
      </c>
      <c r="AT277" s="237" t="s">
        <v>164</v>
      </c>
      <c r="AU277" s="237" t="s">
        <v>125</v>
      </c>
      <c r="AY277" s="17" t="s">
        <v>118</v>
      </c>
      <c r="BE277" s="238">
        <f>IF(N277="základná",J277,0)</f>
        <v>0</v>
      </c>
      <c r="BF277" s="238">
        <f>IF(N277="znížená",J277,0)</f>
        <v>0</v>
      </c>
      <c r="BG277" s="238">
        <f>IF(N277="zákl. prenesená",J277,0)</f>
        <v>0</v>
      </c>
      <c r="BH277" s="238">
        <f>IF(N277="zníž. prenesená",J277,0)</f>
        <v>0</v>
      </c>
      <c r="BI277" s="238">
        <f>IF(N277="nulová",J277,0)</f>
        <v>0</v>
      </c>
      <c r="BJ277" s="17" t="s">
        <v>125</v>
      </c>
      <c r="BK277" s="238">
        <f>ROUND(I277*H277,2)</f>
        <v>0</v>
      </c>
      <c r="BL277" s="17" t="s">
        <v>124</v>
      </c>
      <c r="BM277" s="237" t="s">
        <v>407</v>
      </c>
    </row>
    <row r="278" s="13" customFormat="1">
      <c r="A278" s="13"/>
      <c r="B278" s="239"/>
      <c r="C278" s="240"/>
      <c r="D278" s="241" t="s">
        <v>127</v>
      </c>
      <c r="E278" s="242" t="s">
        <v>1</v>
      </c>
      <c r="F278" s="243" t="s">
        <v>408</v>
      </c>
      <c r="G278" s="240"/>
      <c r="H278" s="244">
        <v>20</v>
      </c>
      <c r="I278" s="245"/>
      <c r="J278" s="240"/>
      <c r="K278" s="240"/>
      <c r="L278" s="246"/>
      <c r="M278" s="247"/>
      <c r="N278" s="248"/>
      <c r="O278" s="248"/>
      <c r="P278" s="248"/>
      <c r="Q278" s="248"/>
      <c r="R278" s="248"/>
      <c r="S278" s="248"/>
      <c r="T278" s="24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0" t="s">
        <v>127</v>
      </c>
      <c r="AU278" s="250" t="s">
        <v>125</v>
      </c>
      <c r="AV278" s="13" t="s">
        <v>125</v>
      </c>
      <c r="AW278" s="13" t="s">
        <v>31</v>
      </c>
      <c r="AX278" s="13" t="s">
        <v>83</v>
      </c>
      <c r="AY278" s="250" t="s">
        <v>118</v>
      </c>
    </row>
    <row r="279" s="2" customFormat="1" ht="24.15" customHeight="1">
      <c r="A279" s="38"/>
      <c r="B279" s="39"/>
      <c r="C279" s="262" t="s">
        <v>409</v>
      </c>
      <c r="D279" s="262" t="s">
        <v>164</v>
      </c>
      <c r="E279" s="263" t="s">
        <v>410</v>
      </c>
      <c r="F279" s="264" t="s">
        <v>411</v>
      </c>
      <c r="G279" s="265" t="s">
        <v>397</v>
      </c>
      <c r="H279" s="266">
        <v>20</v>
      </c>
      <c r="I279" s="267"/>
      <c r="J279" s="268">
        <f>ROUND(I279*H279,2)</f>
        <v>0</v>
      </c>
      <c r="K279" s="269"/>
      <c r="L279" s="270"/>
      <c r="M279" s="271" t="s">
        <v>1</v>
      </c>
      <c r="N279" s="272" t="s">
        <v>41</v>
      </c>
      <c r="O279" s="97"/>
      <c r="P279" s="235">
        <f>O279*H279</f>
        <v>0</v>
      </c>
      <c r="Q279" s="235">
        <v>0.00036999999999999999</v>
      </c>
      <c r="R279" s="235">
        <f>Q279*H279</f>
        <v>0.0074000000000000003</v>
      </c>
      <c r="S279" s="235">
        <v>0</v>
      </c>
      <c r="T279" s="23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7" t="s">
        <v>163</v>
      </c>
      <c r="AT279" s="237" t="s">
        <v>164</v>
      </c>
      <c r="AU279" s="237" t="s">
        <v>125</v>
      </c>
      <c r="AY279" s="17" t="s">
        <v>118</v>
      </c>
      <c r="BE279" s="238">
        <f>IF(N279="základná",J279,0)</f>
        <v>0</v>
      </c>
      <c r="BF279" s="238">
        <f>IF(N279="znížená",J279,0)</f>
        <v>0</v>
      </c>
      <c r="BG279" s="238">
        <f>IF(N279="zákl. prenesená",J279,0)</f>
        <v>0</v>
      </c>
      <c r="BH279" s="238">
        <f>IF(N279="zníž. prenesená",J279,0)</f>
        <v>0</v>
      </c>
      <c r="BI279" s="238">
        <f>IF(N279="nulová",J279,0)</f>
        <v>0</v>
      </c>
      <c r="BJ279" s="17" t="s">
        <v>125</v>
      </c>
      <c r="BK279" s="238">
        <f>ROUND(I279*H279,2)</f>
        <v>0</v>
      </c>
      <c r="BL279" s="17" t="s">
        <v>124</v>
      </c>
      <c r="BM279" s="237" t="s">
        <v>412</v>
      </c>
    </row>
    <row r="280" s="2" customFormat="1" ht="24.15" customHeight="1">
      <c r="A280" s="38"/>
      <c r="B280" s="39"/>
      <c r="C280" s="262" t="s">
        <v>413</v>
      </c>
      <c r="D280" s="262" t="s">
        <v>164</v>
      </c>
      <c r="E280" s="263" t="s">
        <v>414</v>
      </c>
      <c r="F280" s="264" t="s">
        <v>415</v>
      </c>
      <c r="G280" s="265" t="s">
        <v>397</v>
      </c>
      <c r="H280" s="266">
        <v>20</v>
      </c>
      <c r="I280" s="267"/>
      <c r="J280" s="268">
        <f>ROUND(I280*H280,2)</f>
        <v>0</v>
      </c>
      <c r="K280" s="269"/>
      <c r="L280" s="270"/>
      <c r="M280" s="271" t="s">
        <v>1</v>
      </c>
      <c r="N280" s="272" t="s">
        <v>41</v>
      </c>
      <c r="O280" s="97"/>
      <c r="P280" s="235">
        <f>O280*H280</f>
        <v>0</v>
      </c>
      <c r="Q280" s="235">
        <v>0.075999999999999998</v>
      </c>
      <c r="R280" s="235">
        <f>Q280*H280</f>
        <v>1.52</v>
      </c>
      <c r="S280" s="235">
        <v>0</v>
      </c>
      <c r="T280" s="23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7" t="s">
        <v>416</v>
      </c>
      <c r="AT280" s="237" t="s">
        <v>164</v>
      </c>
      <c r="AU280" s="237" t="s">
        <v>125</v>
      </c>
      <c r="AY280" s="17" t="s">
        <v>118</v>
      </c>
      <c r="BE280" s="238">
        <f>IF(N280="základná",J280,0)</f>
        <v>0</v>
      </c>
      <c r="BF280" s="238">
        <f>IF(N280="znížená",J280,0)</f>
        <v>0</v>
      </c>
      <c r="BG280" s="238">
        <f>IF(N280="zákl. prenesená",J280,0)</f>
        <v>0</v>
      </c>
      <c r="BH280" s="238">
        <f>IF(N280="zníž. prenesená",J280,0)</f>
        <v>0</v>
      </c>
      <c r="BI280" s="238">
        <f>IF(N280="nulová",J280,0)</f>
        <v>0</v>
      </c>
      <c r="BJ280" s="17" t="s">
        <v>125</v>
      </c>
      <c r="BK280" s="238">
        <f>ROUND(I280*H280,2)</f>
        <v>0</v>
      </c>
      <c r="BL280" s="17" t="s">
        <v>416</v>
      </c>
      <c r="BM280" s="237" t="s">
        <v>417</v>
      </c>
    </row>
    <row r="281" s="2" customFormat="1" ht="16.5" customHeight="1">
      <c r="A281" s="38"/>
      <c r="B281" s="39"/>
      <c r="C281" s="225" t="s">
        <v>418</v>
      </c>
      <c r="D281" s="225" t="s">
        <v>120</v>
      </c>
      <c r="E281" s="226" t="s">
        <v>419</v>
      </c>
      <c r="F281" s="227" t="s">
        <v>420</v>
      </c>
      <c r="G281" s="228" t="s">
        <v>397</v>
      </c>
      <c r="H281" s="229">
        <v>17</v>
      </c>
      <c r="I281" s="230"/>
      <c r="J281" s="231">
        <f>ROUND(I281*H281,2)</f>
        <v>0</v>
      </c>
      <c r="K281" s="232"/>
      <c r="L281" s="44"/>
      <c r="M281" s="233" t="s">
        <v>1</v>
      </c>
      <c r="N281" s="234" t="s">
        <v>41</v>
      </c>
      <c r="O281" s="97"/>
      <c r="P281" s="235">
        <f>O281*H281</f>
        <v>0</v>
      </c>
      <c r="Q281" s="235">
        <v>0.41055000000000003</v>
      </c>
      <c r="R281" s="235">
        <f>Q281*H281</f>
        <v>6.9793500000000002</v>
      </c>
      <c r="S281" s="235">
        <v>0</v>
      </c>
      <c r="T281" s="23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7" t="s">
        <v>124</v>
      </c>
      <c r="AT281" s="237" t="s">
        <v>120</v>
      </c>
      <c r="AU281" s="237" t="s">
        <v>125</v>
      </c>
      <c r="AY281" s="17" t="s">
        <v>118</v>
      </c>
      <c r="BE281" s="238">
        <f>IF(N281="základná",J281,0)</f>
        <v>0</v>
      </c>
      <c r="BF281" s="238">
        <f>IF(N281="znížená",J281,0)</f>
        <v>0</v>
      </c>
      <c r="BG281" s="238">
        <f>IF(N281="zákl. prenesená",J281,0)</f>
        <v>0</v>
      </c>
      <c r="BH281" s="238">
        <f>IF(N281="zníž. prenesená",J281,0)</f>
        <v>0</v>
      </c>
      <c r="BI281" s="238">
        <f>IF(N281="nulová",J281,0)</f>
        <v>0</v>
      </c>
      <c r="BJ281" s="17" t="s">
        <v>125</v>
      </c>
      <c r="BK281" s="238">
        <f>ROUND(I281*H281,2)</f>
        <v>0</v>
      </c>
      <c r="BL281" s="17" t="s">
        <v>124</v>
      </c>
      <c r="BM281" s="237" t="s">
        <v>421</v>
      </c>
    </row>
    <row r="282" s="2" customFormat="1" ht="16.5" customHeight="1">
      <c r="A282" s="38"/>
      <c r="B282" s="39"/>
      <c r="C282" s="225" t="s">
        <v>422</v>
      </c>
      <c r="D282" s="225" t="s">
        <v>120</v>
      </c>
      <c r="E282" s="226" t="s">
        <v>423</v>
      </c>
      <c r="F282" s="227" t="s">
        <v>424</v>
      </c>
      <c r="G282" s="228" t="s">
        <v>397</v>
      </c>
      <c r="H282" s="229">
        <v>1</v>
      </c>
      <c r="I282" s="230"/>
      <c r="J282" s="231">
        <f>ROUND(I282*H282,2)</f>
        <v>0</v>
      </c>
      <c r="K282" s="232"/>
      <c r="L282" s="44"/>
      <c r="M282" s="233" t="s">
        <v>1</v>
      </c>
      <c r="N282" s="234" t="s">
        <v>41</v>
      </c>
      <c r="O282" s="97"/>
      <c r="P282" s="235">
        <f>O282*H282</f>
        <v>0</v>
      </c>
      <c r="Q282" s="235">
        <v>0.41055000000000003</v>
      </c>
      <c r="R282" s="235">
        <f>Q282*H282</f>
        <v>0.41055000000000003</v>
      </c>
      <c r="S282" s="235">
        <v>0</v>
      </c>
      <c r="T282" s="236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37" t="s">
        <v>124</v>
      </c>
      <c r="AT282" s="237" t="s">
        <v>120</v>
      </c>
      <c r="AU282" s="237" t="s">
        <v>125</v>
      </c>
      <c r="AY282" s="17" t="s">
        <v>118</v>
      </c>
      <c r="BE282" s="238">
        <f>IF(N282="základná",J282,0)</f>
        <v>0</v>
      </c>
      <c r="BF282" s="238">
        <f>IF(N282="znížená",J282,0)</f>
        <v>0</v>
      </c>
      <c r="BG282" s="238">
        <f>IF(N282="zákl. prenesená",J282,0)</f>
        <v>0</v>
      </c>
      <c r="BH282" s="238">
        <f>IF(N282="zníž. prenesená",J282,0)</f>
        <v>0</v>
      </c>
      <c r="BI282" s="238">
        <f>IF(N282="nulová",J282,0)</f>
        <v>0</v>
      </c>
      <c r="BJ282" s="17" t="s">
        <v>125</v>
      </c>
      <c r="BK282" s="238">
        <f>ROUND(I282*H282,2)</f>
        <v>0</v>
      </c>
      <c r="BL282" s="17" t="s">
        <v>124</v>
      </c>
      <c r="BM282" s="237" t="s">
        <v>425</v>
      </c>
    </row>
    <row r="283" s="12" customFormat="1" ht="22.8" customHeight="1">
      <c r="A283" s="12"/>
      <c r="B283" s="209"/>
      <c r="C283" s="210"/>
      <c r="D283" s="211" t="s">
        <v>74</v>
      </c>
      <c r="E283" s="223" t="s">
        <v>169</v>
      </c>
      <c r="F283" s="223" t="s">
        <v>426</v>
      </c>
      <c r="G283" s="210"/>
      <c r="H283" s="210"/>
      <c r="I283" s="213"/>
      <c r="J283" s="224">
        <f>BK283</f>
        <v>0</v>
      </c>
      <c r="K283" s="210"/>
      <c r="L283" s="215"/>
      <c r="M283" s="216"/>
      <c r="N283" s="217"/>
      <c r="O283" s="217"/>
      <c r="P283" s="218">
        <f>SUM(P284:P292)</f>
        <v>0</v>
      </c>
      <c r="Q283" s="217"/>
      <c r="R283" s="218">
        <f>SUM(R284:R292)</f>
        <v>277.09608000000003</v>
      </c>
      <c r="S283" s="217"/>
      <c r="T283" s="219">
        <f>SUM(T284:T292)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20" t="s">
        <v>83</v>
      </c>
      <c r="AT283" s="221" t="s">
        <v>74</v>
      </c>
      <c r="AU283" s="221" t="s">
        <v>83</v>
      </c>
      <c r="AY283" s="220" t="s">
        <v>118</v>
      </c>
      <c r="BK283" s="222">
        <f>SUM(BK284:BK292)</f>
        <v>0</v>
      </c>
    </row>
    <row r="284" s="2" customFormat="1" ht="33" customHeight="1">
      <c r="A284" s="38"/>
      <c r="B284" s="39"/>
      <c r="C284" s="225" t="s">
        <v>427</v>
      </c>
      <c r="D284" s="225" t="s">
        <v>120</v>
      </c>
      <c r="E284" s="226" t="s">
        <v>428</v>
      </c>
      <c r="F284" s="227" t="s">
        <v>429</v>
      </c>
      <c r="G284" s="228" t="s">
        <v>180</v>
      </c>
      <c r="H284" s="229">
        <v>730</v>
      </c>
      <c r="I284" s="230"/>
      <c r="J284" s="231">
        <f>ROUND(I284*H284,2)</f>
        <v>0</v>
      </c>
      <c r="K284" s="232"/>
      <c r="L284" s="44"/>
      <c r="M284" s="233" t="s">
        <v>1</v>
      </c>
      <c r="N284" s="234" t="s">
        <v>41</v>
      </c>
      <c r="O284" s="97"/>
      <c r="P284" s="235">
        <f>O284*H284</f>
        <v>0</v>
      </c>
      <c r="Q284" s="235">
        <v>0.00018000000000000001</v>
      </c>
      <c r="R284" s="235">
        <f>Q284*H284</f>
        <v>0.13140000000000002</v>
      </c>
      <c r="S284" s="235">
        <v>0</v>
      </c>
      <c r="T284" s="236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7" t="s">
        <v>124</v>
      </c>
      <c r="AT284" s="237" t="s">
        <v>120</v>
      </c>
      <c r="AU284" s="237" t="s">
        <v>125</v>
      </c>
      <c r="AY284" s="17" t="s">
        <v>118</v>
      </c>
      <c r="BE284" s="238">
        <f>IF(N284="základná",J284,0)</f>
        <v>0</v>
      </c>
      <c r="BF284" s="238">
        <f>IF(N284="znížená",J284,0)</f>
        <v>0</v>
      </c>
      <c r="BG284" s="238">
        <f>IF(N284="zákl. prenesená",J284,0)</f>
        <v>0</v>
      </c>
      <c r="BH284" s="238">
        <f>IF(N284="zníž. prenesená",J284,0)</f>
        <v>0</v>
      </c>
      <c r="BI284" s="238">
        <f>IF(N284="nulová",J284,0)</f>
        <v>0</v>
      </c>
      <c r="BJ284" s="17" t="s">
        <v>125</v>
      </c>
      <c r="BK284" s="238">
        <f>ROUND(I284*H284,2)</f>
        <v>0</v>
      </c>
      <c r="BL284" s="17" t="s">
        <v>124</v>
      </c>
      <c r="BM284" s="237" t="s">
        <v>430</v>
      </c>
    </row>
    <row r="285" s="13" customFormat="1">
      <c r="A285" s="13"/>
      <c r="B285" s="239"/>
      <c r="C285" s="240"/>
      <c r="D285" s="241" t="s">
        <v>127</v>
      </c>
      <c r="E285" s="242" t="s">
        <v>1</v>
      </c>
      <c r="F285" s="243" t="s">
        <v>431</v>
      </c>
      <c r="G285" s="240"/>
      <c r="H285" s="244">
        <v>730</v>
      </c>
      <c r="I285" s="245"/>
      <c r="J285" s="240"/>
      <c r="K285" s="240"/>
      <c r="L285" s="246"/>
      <c r="M285" s="247"/>
      <c r="N285" s="248"/>
      <c r="O285" s="248"/>
      <c r="P285" s="248"/>
      <c r="Q285" s="248"/>
      <c r="R285" s="248"/>
      <c r="S285" s="248"/>
      <c r="T285" s="24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0" t="s">
        <v>127</v>
      </c>
      <c r="AU285" s="250" t="s">
        <v>125</v>
      </c>
      <c r="AV285" s="13" t="s">
        <v>125</v>
      </c>
      <c r="AW285" s="13" t="s">
        <v>31</v>
      </c>
      <c r="AX285" s="13" t="s">
        <v>83</v>
      </c>
      <c r="AY285" s="250" t="s">
        <v>118</v>
      </c>
    </row>
    <row r="286" s="2" customFormat="1" ht="33" customHeight="1">
      <c r="A286" s="38"/>
      <c r="B286" s="39"/>
      <c r="C286" s="225" t="s">
        <v>432</v>
      </c>
      <c r="D286" s="225" t="s">
        <v>120</v>
      </c>
      <c r="E286" s="226" t="s">
        <v>433</v>
      </c>
      <c r="F286" s="227" t="s">
        <v>434</v>
      </c>
      <c r="G286" s="228" t="s">
        <v>180</v>
      </c>
      <c r="H286" s="229">
        <v>1001</v>
      </c>
      <c r="I286" s="230"/>
      <c r="J286" s="231">
        <f>ROUND(I286*H286,2)</f>
        <v>0</v>
      </c>
      <c r="K286" s="232"/>
      <c r="L286" s="44"/>
      <c r="M286" s="233" t="s">
        <v>1</v>
      </c>
      <c r="N286" s="234" t="s">
        <v>41</v>
      </c>
      <c r="O286" s="97"/>
      <c r="P286" s="235">
        <f>O286*H286</f>
        <v>0</v>
      </c>
      <c r="Q286" s="235">
        <v>0.15112999999999999</v>
      </c>
      <c r="R286" s="235">
        <f>Q286*H286</f>
        <v>151.28112999999999</v>
      </c>
      <c r="S286" s="235">
        <v>0</v>
      </c>
      <c r="T286" s="236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7" t="s">
        <v>124</v>
      </c>
      <c r="AT286" s="237" t="s">
        <v>120</v>
      </c>
      <c r="AU286" s="237" t="s">
        <v>125</v>
      </c>
      <c r="AY286" s="17" t="s">
        <v>118</v>
      </c>
      <c r="BE286" s="238">
        <f>IF(N286="základná",J286,0)</f>
        <v>0</v>
      </c>
      <c r="BF286" s="238">
        <f>IF(N286="znížená",J286,0)</f>
        <v>0</v>
      </c>
      <c r="BG286" s="238">
        <f>IF(N286="zákl. prenesená",J286,0)</f>
        <v>0</v>
      </c>
      <c r="BH286" s="238">
        <f>IF(N286="zníž. prenesená",J286,0)</f>
        <v>0</v>
      </c>
      <c r="BI286" s="238">
        <f>IF(N286="nulová",J286,0)</f>
        <v>0</v>
      </c>
      <c r="BJ286" s="17" t="s">
        <v>125</v>
      </c>
      <c r="BK286" s="238">
        <f>ROUND(I286*H286,2)</f>
        <v>0</v>
      </c>
      <c r="BL286" s="17" t="s">
        <v>124</v>
      </c>
      <c r="BM286" s="237" t="s">
        <v>435</v>
      </c>
    </row>
    <row r="287" s="13" customFormat="1">
      <c r="A287" s="13"/>
      <c r="B287" s="239"/>
      <c r="C287" s="240"/>
      <c r="D287" s="241" t="s">
        <v>127</v>
      </c>
      <c r="E287" s="242" t="s">
        <v>1</v>
      </c>
      <c r="F287" s="243" t="s">
        <v>436</v>
      </c>
      <c r="G287" s="240"/>
      <c r="H287" s="244">
        <v>1001</v>
      </c>
      <c r="I287" s="245"/>
      <c r="J287" s="240"/>
      <c r="K287" s="240"/>
      <c r="L287" s="246"/>
      <c r="M287" s="247"/>
      <c r="N287" s="248"/>
      <c r="O287" s="248"/>
      <c r="P287" s="248"/>
      <c r="Q287" s="248"/>
      <c r="R287" s="248"/>
      <c r="S287" s="248"/>
      <c r="T287" s="24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50" t="s">
        <v>127</v>
      </c>
      <c r="AU287" s="250" t="s">
        <v>125</v>
      </c>
      <c r="AV287" s="13" t="s">
        <v>125</v>
      </c>
      <c r="AW287" s="13" t="s">
        <v>31</v>
      </c>
      <c r="AX287" s="13" t="s">
        <v>83</v>
      </c>
      <c r="AY287" s="250" t="s">
        <v>118</v>
      </c>
    </row>
    <row r="288" s="2" customFormat="1" ht="24.15" customHeight="1">
      <c r="A288" s="38"/>
      <c r="B288" s="39"/>
      <c r="C288" s="262" t="s">
        <v>437</v>
      </c>
      <c r="D288" s="262" t="s">
        <v>164</v>
      </c>
      <c r="E288" s="263" t="s">
        <v>438</v>
      </c>
      <c r="F288" s="264" t="s">
        <v>439</v>
      </c>
      <c r="G288" s="265" t="s">
        <v>397</v>
      </c>
      <c r="H288" s="266">
        <v>1011.01</v>
      </c>
      <c r="I288" s="267"/>
      <c r="J288" s="268">
        <f>ROUND(I288*H288,2)</f>
        <v>0</v>
      </c>
      <c r="K288" s="269"/>
      <c r="L288" s="270"/>
      <c r="M288" s="271" t="s">
        <v>1</v>
      </c>
      <c r="N288" s="272" t="s">
        <v>41</v>
      </c>
      <c r="O288" s="97"/>
      <c r="P288" s="235">
        <f>O288*H288</f>
        <v>0</v>
      </c>
      <c r="Q288" s="235">
        <v>0.085000000000000006</v>
      </c>
      <c r="R288" s="235">
        <f>Q288*H288</f>
        <v>85.935850000000002</v>
      </c>
      <c r="S288" s="235">
        <v>0</v>
      </c>
      <c r="T288" s="23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7" t="s">
        <v>163</v>
      </c>
      <c r="AT288" s="237" t="s">
        <v>164</v>
      </c>
      <c r="AU288" s="237" t="s">
        <v>125</v>
      </c>
      <c r="AY288" s="17" t="s">
        <v>118</v>
      </c>
      <c r="BE288" s="238">
        <f>IF(N288="základná",J288,0)</f>
        <v>0</v>
      </c>
      <c r="BF288" s="238">
        <f>IF(N288="znížená",J288,0)</f>
        <v>0</v>
      </c>
      <c r="BG288" s="238">
        <f>IF(N288="zákl. prenesená",J288,0)</f>
        <v>0</v>
      </c>
      <c r="BH288" s="238">
        <f>IF(N288="zníž. prenesená",J288,0)</f>
        <v>0</v>
      </c>
      <c r="BI288" s="238">
        <f>IF(N288="nulová",J288,0)</f>
        <v>0</v>
      </c>
      <c r="BJ288" s="17" t="s">
        <v>125</v>
      </c>
      <c r="BK288" s="238">
        <f>ROUND(I288*H288,2)</f>
        <v>0</v>
      </c>
      <c r="BL288" s="17" t="s">
        <v>124</v>
      </c>
      <c r="BM288" s="237" t="s">
        <v>440</v>
      </c>
    </row>
    <row r="289" s="13" customFormat="1">
      <c r="A289" s="13"/>
      <c r="B289" s="239"/>
      <c r="C289" s="240"/>
      <c r="D289" s="241" t="s">
        <v>127</v>
      </c>
      <c r="E289" s="240"/>
      <c r="F289" s="243" t="s">
        <v>441</v>
      </c>
      <c r="G289" s="240"/>
      <c r="H289" s="244">
        <v>1011.01</v>
      </c>
      <c r="I289" s="245"/>
      <c r="J289" s="240"/>
      <c r="K289" s="240"/>
      <c r="L289" s="246"/>
      <c r="M289" s="247"/>
      <c r="N289" s="248"/>
      <c r="O289" s="248"/>
      <c r="P289" s="248"/>
      <c r="Q289" s="248"/>
      <c r="R289" s="248"/>
      <c r="S289" s="248"/>
      <c r="T289" s="249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50" t="s">
        <v>127</v>
      </c>
      <c r="AU289" s="250" t="s">
        <v>125</v>
      </c>
      <c r="AV289" s="13" t="s">
        <v>125</v>
      </c>
      <c r="AW289" s="13" t="s">
        <v>4</v>
      </c>
      <c r="AX289" s="13" t="s">
        <v>83</v>
      </c>
      <c r="AY289" s="250" t="s">
        <v>118</v>
      </c>
    </row>
    <row r="290" s="2" customFormat="1" ht="33" customHeight="1">
      <c r="A290" s="38"/>
      <c r="B290" s="39"/>
      <c r="C290" s="225" t="s">
        <v>442</v>
      </c>
      <c r="D290" s="225" t="s">
        <v>120</v>
      </c>
      <c r="E290" s="226" t="s">
        <v>443</v>
      </c>
      <c r="F290" s="227" t="s">
        <v>444</v>
      </c>
      <c r="G290" s="228" t="s">
        <v>180</v>
      </c>
      <c r="H290" s="229">
        <v>227</v>
      </c>
      <c r="I290" s="230"/>
      <c r="J290" s="231">
        <f>ROUND(I290*H290,2)</f>
        <v>0</v>
      </c>
      <c r="K290" s="232"/>
      <c r="L290" s="44"/>
      <c r="M290" s="233" t="s">
        <v>1</v>
      </c>
      <c r="N290" s="234" t="s">
        <v>41</v>
      </c>
      <c r="O290" s="97"/>
      <c r="P290" s="235">
        <f>O290*H290</f>
        <v>0</v>
      </c>
      <c r="Q290" s="235">
        <v>0.12662000000000001</v>
      </c>
      <c r="R290" s="235">
        <f>Q290*H290</f>
        <v>28.742740000000001</v>
      </c>
      <c r="S290" s="235">
        <v>0</v>
      </c>
      <c r="T290" s="236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37" t="s">
        <v>124</v>
      </c>
      <c r="AT290" s="237" t="s">
        <v>120</v>
      </c>
      <c r="AU290" s="237" t="s">
        <v>125</v>
      </c>
      <c r="AY290" s="17" t="s">
        <v>118</v>
      </c>
      <c r="BE290" s="238">
        <f>IF(N290="základná",J290,0)</f>
        <v>0</v>
      </c>
      <c r="BF290" s="238">
        <f>IF(N290="znížená",J290,0)</f>
        <v>0</v>
      </c>
      <c r="BG290" s="238">
        <f>IF(N290="zákl. prenesená",J290,0)</f>
        <v>0</v>
      </c>
      <c r="BH290" s="238">
        <f>IF(N290="zníž. prenesená",J290,0)</f>
        <v>0</v>
      </c>
      <c r="BI290" s="238">
        <f>IF(N290="nulová",J290,0)</f>
        <v>0</v>
      </c>
      <c r="BJ290" s="17" t="s">
        <v>125</v>
      </c>
      <c r="BK290" s="238">
        <f>ROUND(I290*H290,2)</f>
        <v>0</v>
      </c>
      <c r="BL290" s="17" t="s">
        <v>124</v>
      </c>
      <c r="BM290" s="237" t="s">
        <v>445</v>
      </c>
    </row>
    <row r="291" s="2" customFormat="1" ht="24.15" customHeight="1">
      <c r="A291" s="38"/>
      <c r="B291" s="39"/>
      <c r="C291" s="262" t="s">
        <v>446</v>
      </c>
      <c r="D291" s="262" t="s">
        <v>164</v>
      </c>
      <c r="E291" s="263" t="s">
        <v>447</v>
      </c>
      <c r="F291" s="264" t="s">
        <v>448</v>
      </c>
      <c r="G291" s="265" t="s">
        <v>397</v>
      </c>
      <c r="H291" s="266">
        <v>229.27000000000001</v>
      </c>
      <c r="I291" s="267"/>
      <c r="J291" s="268">
        <f>ROUND(I291*H291,2)</f>
        <v>0</v>
      </c>
      <c r="K291" s="269"/>
      <c r="L291" s="270"/>
      <c r="M291" s="271" t="s">
        <v>1</v>
      </c>
      <c r="N291" s="272" t="s">
        <v>41</v>
      </c>
      <c r="O291" s="97"/>
      <c r="P291" s="235">
        <f>O291*H291</f>
        <v>0</v>
      </c>
      <c r="Q291" s="235">
        <v>0.048000000000000001</v>
      </c>
      <c r="R291" s="235">
        <f>Q291*H291</f>
        <v>11.004960000000001</v>
      </c>
      <c r="S291" s="235">
        <v>0</v>
      </c>
      <c r="T291" s="236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7" t="s">
        <v>163</v>
      </c>
      <c r="AT291" s="237" t="s">
        <v>164</v>
      </c>
      <c r="AU291" s="237" t="s">
        <v>125</v>
      </c>
      <c r="AY291" s="17" t="s">
        <v>118</v>
      </c>
      <c r="BE291" s="238">
        <f>IF(N291="základná",J291,0)</f>
        <v>0</v>
      </c>
      <c r="BF291" s="238">
        <f>IF(N291="znížená",J291,0)</f>
        <v>0</v>
      </c>
      <c r="BG291" s="238">
        <f>IF(N291="zákl. prenesená",J291,0)</f>
        <v>0</v>
      </c>
      <c r="BH291" s="238">
        <f>IF(N291="zníž. prenesená",J291,0)</f>
        <v>0</v>
      </c>
      <c r="BI291" s="238">
        <f>IF(N291="nulová",J291,0)</f>
        <v>0</v>
      </c>
      <c r="BJ291" s="17" t="s">
        <v>125</v>
      </c>
      <c r="BK291" s="238">
        <f>ROUND(I291*H291,2)</f>
        <v>0</v>
      </c>
      <c r="BL291" s="17" t="s">
        <v>124</v>
      </c>
      <c r="BM291" s="237" t="s">
        <v>449</v>
      </c>
    </row>
    <row r="292" s="13" customFormat="1">
      <c r="A292" s="13"/>
      <c r="B292" s="239"/>
      <c r="C292" s="240"/>
      <c r="D292" s="241" t="s">
        <v>127</v>
      </c>
      <c r="E292" s="240"/>
      <c r="F292" s="243" t="s">
        <v>450</v>
      </c>
      <c r="G292" s="240"/>
      <c r="H292" s="244">
        <v>229.27000000000001</v>
      </c>
      <c r="I292" s="245"/>
      <c r="J292" s="240"/>
      <c r="K292" s="240"/>
      <c r="L292" s="246"/>
      <c r="M292" s="247"/>
      <c r="N292" s="248"/>
      <c r="O292" s="248"/>
      <c r="P292" s="248"/>
      <c r="Q292" s="248"/>
      <c r="R292" s="248"/>
      <c r="S292" s="248"/>
      <c r="T292" s="249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50" t="s">
        <v>127</v>
      </c>
      <c r="AU292" s="250" t="s">
        <v>125</v>
      </c>
      <c r="AV292" s="13" t="s">
        <v>125</v>
      </c>
      <c r="AW292" s="13" t="s">
        <v>4</v>
      </c>
      <c r="AX292" s="13" t="s">
        <v>83</v>
      </c>
      <c r="AY292" s="250" t="s">
        <v>118</v>
      </c>
    </row>
    <row r="293" s="12" customFormat="1" ht="25.92" customHeight="1">
      <c r="A293" s="12"/>
      <c r="B293" s="209"/>
      <c r="C293" s="210"/>
      <c r="D293" s="211" t="s">
        <v>74</v>
      </c>
      <c r="E293" s="212" t="s">
        <v>451</v>
      </c>
      <c r="F293" s="212" t="s">
        <v>452</v>
      </c>
      <c r="G293" s="210"/>
      <c r="H293" s="210"/>
      <c r="I293" s="213"/>
      <c r="J293" s="214">
        <f>BK293</f>
        <v>0</v>
      </c>
      <c r="K293" s="210"/>
      <c r="L293" s="215"/>
      <c r="M293" s="216"/>
      <c r="N293" s="217"/>
      <c r="O293" s="217"/>
      <c r="P293" s="218">
        <f>SUM(P294:P296)</f>
        <v>0</v>
      </c>
      <c r="Q293" s="217"/>
      <c r="R293" s="218">
        <f>SUM(R294:R296)</f>
        <v>0</v>
      </c>
      <c r="S293" s="217"/>
      <c r="T293" s="219">
        <f>SUM(T294:T296)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20" t="s">
        <v>146</v>
      </c>
      <c r="AT293" s="221" t="s">
        <v>74</v>
      </c>
      <c r="AU293" s="221" t="s">
        <v>75</v>
      </c>
      <c r="AY293" s="220" t="s">
        <v>118</v>
      </c>
      <c r="BK293" s="222">
        <f>SUM(BK294:BK296)</f>
        <v>0</v>
      </c>
    </row>
    <row r="294" s="2" customFormat="1" ht="21.75" customHeight="1">
      <c r="A294" s="38"/>
      <c r="B294" s="39"/>
      <c r="C294" s="225" t="s">
        <v>453</v>
      </c>
      <c r="D294" s="225" t="s">
        <v>120</v>
      </c>
      <c r="E294" s="226" t="s">
        <v>454</v>
      </c>
      <c r="F294" s="227" t="s">
        <v>455</v>
      </c>
      <c r="G294" s="228" t="s">
        <v>383</v>
      </c>
      <c r="H294" s="229">
        <v>1</v>
      </c>
      <c r="I294" s="230"/>
      <c r="J294" s="231">
        <f>ROUND(I294*H294,2)</f>
        <v>0</v>
      </c>
      <c r="K294" s="232"/>
      <c r="L294" s="44"/>
      <c r="M294" s="233" t="s">
        <v>1</v>
      </c>
      <c r="N294" s="234" t="s">
        <v>41</v>
      </c>
      <c r="O294" s="97"/>
      <c r="P294" s="235">
        <f>O294*H294</f>
        <v>0</v>
      </c>
      <c r="Q294" s="235">
        <v>0</v>
      </c>
      <c r="R294" s="235">
        <f>Q294*H294</f>
        <v>0</v>
      </c>
      <c r="S294" s="235">
        <v>0</v>
      </c>
      <c r="T294" s="236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37" t="s">
        <v>456</v>
      </c>
      <c r="AT294" s="237" t="s">
        <v>120</v>
      </c>
      <c r="AU294" s="237" t="s">
        <v>83</v>
      </c>
      <c r="AY294" s="17" t="s">
        <v>118</v>
      </c>
      <c r="BE294" s="238">
        <f>IF(N294="základná",J294,0)</f>
        <v>0</v>
      </c>
      <c r="BF294" s="238">
        <f>IF(N294="znížená",J294,0)</f>
        <v>0</v>
      </c>
      <c r="BG294" s="238">
        <f>IF(N294="zákl. prenesená",J294,0)</f>
        <v>0</v>
      </c>
      <c r="BH294" s="238">
        <f>IF(N294="zníž. prenesená",J294,0)</f>
        <v>0</v>
      </c>
      <c r="BI294" s="238">
        <f>IF(N294="nulová",J294,0)</f>
        <v>0</v>
      </c>
      <c r="BJ294" s="17" t="s">
        <v>125</v>
      </c>
      <c r="BK294" s="238">
        <f>ROUND(I294*H294,2)</f>
        <v>0</v>
      </c>
      <c r="BL294" s="17" t="s">
        <v>456</v>
      </c>
      <c r="BM294" s="237" t="s">
        <v>457</v>
      </c>
    </row>
    <row r="295" s="2" customFormat="1" ht="44.25" customHeight="1">
      <c r="A295" s="38"/>
      <c r="B295" s="39"/>
      <c r="C295" s="225" t="s">
        <v>458</v>
      </c>
      <c r="D295" s="225" t="s">
        <v>120</v>
      </c>
      <c r="E295" s="226" t="s">
        <v>459</v>
      </c>
      <c r="F295" s="227" t="s">
        <v>460</v>
      </c>
      <c r="G295" s="228" t="s">
        <v>383</v>
      </c>
      <c r="H295" s="229">
        <v>1</v>
      </c>
      <c r="I295" s="230"/>
      <c r="J295" s="231">
        <f>ROUND(I295*H295,2)</f>
        <v>0</v>
      </c>
      <c r="K295" s="232"/>
      <c r="L295" s="44"/>
      <c r="M295" s="233" t="s">
        <v>1</v>
      </c>
      <c r="N295" s="234" t="s">
        <v>41</v>
      </c>
      <c r="O295" s="97"/>
      <c r="P295" s="235">
        <f>O295*H295</f>
        <v>0</v>
      </c>
      <c r="Q295" s="235">
        <v>0</v>
      </c>
      <c r="R295" s="235">
        <f>Q295*H295</f>
        <v>0</v>
      </c>
      <c r="S295" s="235">
        <v>0</v>
      </c>
      <c r="T295" s="236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37" t="s">
        <v>456</v>
      </c>
      <c r="AT295" s="237" t="s">
        <v>120</v>
      </c>
      <c r="AU295" s="237" t="s">
        <v>83</v>
      </c>
      <c r="AY295" s="17" t="s">
        <v>118</v>
      </c>
      <c r="BE295" s="238">
        <f>IF(N295="základná",J295,0)</f>
        <v>0</v>
      </c>
      <c r="BF295" s="238">
        <f>IF(N295="znížená",J295,0)</f>
        <v>0</v>
      </c>
      <c r="BG295" s="238">
        <f>IF(N295="zákl. prenesená",J295,0)</f>
        <v>0</v>
      </c>
      <c r="BH295" s="238">
        <f>IF(N295="zníž. prenesená",J295,0)</f>
        <v>0</v>
      </c>
      <c r="BI295" s="238">
        <f>IF(N295="nulová",J295,0)</f>
        <v>0</v>
      </c>
      <c r="BJ295" s="17" t="s">
        <v>125</v>
      </c>
      <c r="BK295" s="238">
        <f>ROUND(I295*H295,2)</f>
        <v>0</v>
      </c>
      <c r="BL295" s="17" t="s">
        <v>456</v>
      </c>
      <c r="BM295" s="237" t="s">
        <v>461</v>
      </c>
    </row>
    <row r="296" s="2" customFormat="1" ht="24.15" customHeight="1">
      <c r="A296" s="38"/>
      <c r="B296" s="39"/>
      <c r="C296" s="225" t="s">
        <v>161</v>
      </c>
      <c r="D296" s="225" t="s">
        <v>120</v>
      </c>
      <c r="E296" s="226" t="s">
        <v>462</v>
      </c>
      <c r="F296" s="227" t="s">
        <v>463</v>
      </c>
      <c r="G296" s="228" t="s">
        <v>383</v>
      </c>
      <c r="H296" s="229">
        <v>1</v>
      </c>
      <c r="I296" s="230"/>
      <c r="J296" s="231">
        <f>ROUND(I296*H296,2)</f>
        <v>0</v>
      </c>
      <c r="K296" s="232"/>
      <c r="L296" s="44"/>
      <c r="M296" s="283" t="s">
        <v>1</v>
      </c>
      <c r="N296" s="284" t="s">
        <v>41</v>
      </c>
      <c r="O296" s="285"/>
      <c r="P296" s="286">
        <f>O296*H296</f>
        <v>0</v>
      </c>
      <c r="Q296" s="286">
        <v>0</v>
      </c>
      <c r="R296" s="286">
        <f>Q296*H296</f>
        <v>0</v>
      </c>
      <c r="S296" s="286">
        <v>0</v>
      </c>
      <c r="T296" s="287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7" t="s">
        <v>456</v>
      </c>
      <c r="AT296" s="237" t="s">
        <v>120</v>
      </c>
      <c r="AU296" s="237" t="s">
        <v>83</v>
      </c>
      <c r="AY296" s="17" t="s">
        <v>118</v>
      </c>
      <c r="BE296" s="238">
        <f>IF(N296="základná",J296,0)</f>
        <v>0</v>
      </c>
      <c r="BF296" s="238">
        <f>IF(N296="znížená",J296,0)</f>
        <v>0</v>
      </c>
      <c r="BG296" s="238">
        <f>IF(N296="zákl. prenesená",J296,0)</f>
        <v>0</v>
      </c>
      <c r="BH296" s="238">
        <f>IF(N296="zníž. prenesená",J296,0)</f>
        <v>0</v>
      </c>
      <c r="BI296" s="238">
        <f>IF(N296="nulová",J296,0)</f>
        <v>0</v>
      </c>
      <c r="BJ296" s="17" t="s">
        <v>125</v>
      </c>
      <c r="BK296" s="238">
        <f>ROUND(I296*H296,2)</f>
        <v>0</v>
      </c>
      <c r="BL296" s="17" t="s">
        <v>456</v>
      </c>
      <c r="BM296" s="237" t="s">
        <v>464</v>
      </c>
    </row>
    <row r="297" s="2" customFormat="1" ht="6.96" customHeight="1">
      <c r="A297" s="38"/>
      <c r="B297" s="72"/>
      <c r="C297" s="73"/>
      <c r="D297" s="73"/>
      <c r="E297" s="73"/>
      <c r="F297" s="73"/>
      <c r="G297" s="73"/>
      <c r="H297" s="73"/>
      <c r="I297" s="73"/>
      <c r="J297" s="73"/>
      <c r="K297" s="73"/>
      <c r="L297" s="44"/>
      <c r="M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</row>
  </sheetData>
  <sheetProtection sheet="1" autoFilter="0" formatColumns="0" formatRows="0" objects="1" scenarios="1" spinCount="100000" saltValue="K/Xx8sdar3li2XCDeeStn7H38oVXbSR+7VOjVQF+C8qj7GWJ7y3TxWN+f9++LuP8u9HUrb1Wo/LJfq+W91Piow==" hashValue="4sosSNka3oFnNGcGl2ZnBUzUjnkb0NphZEhDVF3gPJ5kGWguFx1J6IMcSEIv6MBGVm1ZqmQ5257z7DLx/UidGA==" algorithmName="SHA-512" password="CC35"/>
  <autoFilter ref="C126:K296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2025-05-23T09:33:46Z</dcterms:created>
  <dcterms:modified xsi:type="dcterms:W3CDTF">2025-05-23T09:33:47Z</dcterms:modified>
</cp:coreProperties>
</file>