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5110" windowHeight="11805"/>
  </bookViews>
  <sheets>
    <sheet name="Rekapitulácia stavby" sheetId="1" r:id="rId1"/>
    <sheet name="02 - Architektonicko stav..." sheetId="2" r:id="rId2"/>
    <sheet name="02 - Architektonicko stav..._01" sheetId="3" r:id="rId3"/>
    <sheet name="02 - Architektonicko stav..._02" sheetId="4" r:id="rId4"/>
    <sheet name="04 - 4- Kúpacia kaďa" sheetId="5" r:id="rId5"/>
  </sheets>
  <definedNames>
    <definedName name="_xlnm._FilterDatabase" localSheetId="1" hidden="1">'02 - Architektonicko stav...'!$C$132:$K$215</definedName>
    <definedName name="_xlnm._FilterDatabase" localSheetId="2" hidden="1">'02 - Architektonicko stav..._01'!$C$132:$K$216</definedName>
    <definedName name="_xlnm._FilterDatabase" localSheetId="3" hidden="1">'02 - Architektonicko stav..._02'!$C$132:$K$215</definedName>
    <definedName name="_xlnm._FilterDatabase" localSheetId="4" hidden="1">'04 - 4- Kúpacia kaďa'!$C$118:$K$124</definedName>
    <definedName name="_xlnm.Print_Titles" localSheetId="1">'02 - Architektonicko stav...'!$132:$132</definedName>
    <definedName name="_xlnm.Print_Titles" localSheetId="2">'02 - Architektonicko stav..._01'!$132:$132</definedName>
    <definedName name="_xlnm.Print_Titles" localSheetId="3">'02 - Architektonicko stav..._02'!$132:$132</definedName>
    <definedName name="_xlnm.Print_Titles" localSheetId="4">'04 - 4- Kúpacia kaďa'!$118:$118</definedName>
    <definedName name="_xlnm.Print_Titles" localSheetId="0">'Rekapitulácia stavby'!$92:$92</definedName>
    <definedName name="_xlnm.Print_Area" localSheetId="1">'02 - Architektonicko stav...'!$C$4:$J$76,'02 - Architektonicko stav...'!$C$82:$J$112,'02 - Architektonicko stav...'!$C$118:$J$215</definedName>
    <definedName name="_xlnm.Print_Area" localSheetId="2">'02 - Architektonicko stav..._01'!$C$4:$J$76,'02 - Architektonicko stav..._01'!$C$82:$J$112,'02 - Architektonicko stav..._01'!$C$118:$J$216</definedName>
    <definedName name="_xlnm.Print_Area" localSheetId="3">'02 - Architektonicko stav..._02'!$C$4:$J$76,'02 - Architektonicko stav..._02'!$C$82:$J$112,'02 - Architektonicko stav..._02'!$C$118:$J$215</definedName>
    <definedName name="_xlnm.Print_Area" localSheetId="4">'04 - 4- Kúpacia kaďa'!$C$4:$J$76,'04 - 4- Kúpacia kaďa'!$C$82:$J$100,'04 - 4- Kúpacia kaďa'!$C$106:$J$124</definedName>
    <definedName name="_xlnm.Print_Area" localSheetId="0">'Rekapitulácia stavby'!$D$4:$AO$76,'Rekapitulácia stavby'!$C$82:$AQ$102</definedName>
  </definedNames>
  <calcPr calcId="162913"/>
</workbook>
</file>

<file path=xl/calcChain.xml><?xml version="1.0" encoding="utf-8"?>
<calcChain xmlns="http://schemas.openxmlformats.org/spreadsheetml/2006/main">
  <c r="J37" i="5" l="1"/>
  <c r="J36" i="5"/>
  <c r="AY101" i="1"/>
  <c r="J35" i="5"/>
  <c r="AX101" i="1"/>
  <c r="BI124" i="5"/>
  <c r="BH124" i="5"/>
  <c r="BG124" i="5"/>
  <c r="BE124" i="5"/>
  <c r="T124" i="5"/>
  <c r="T123" i="5"/>
  <c r="R124" i="5"/>
  <c r="R123" i="5"/>
  <c r="P124" i="5"/>
  <c r="P123" i="5"/>
  <c r="BI122" i="5"/>
  <c r="BH122" i="5"/>
  <c r="BG122" i="5"/>
  <c r="BE122" i="5"/>
  <c r="T122" i="5"/>
  <c r="T121" i="5"/>
  <c r="T120" i="5"/>
  <c r="T119" i="5"/>
  <c r="R122" i="5"/>
  <c r="R121" i="5"/>
  <c r="R120" i="5" s="1"/>
  <c r="R119" i="5" s="1"/>
  <c r="P122" i="5"/>
  <c r="P121" i="5"/>
  <c r="P120" i="5"/>
  <c r="P119" i="5"/>
  <c r="AU101" i="1" s="1"/>
  <c r="F113" i="5"/>
  <c r="E111" i="5"/>
  <c r="F89" i="5"/>
  <c r="E87" i="5"/>
  <c r="J24" i="5"/>
  <c r="E24" i="5"/>
  <c r="J116" i="5"/>
  <c r="J23" i="5"/>
  <c r="J21" i="5"/>
  <c r="E21" i="5"/>
  <c r="J115" i="5" s="1"/>
  <c r="J20" i="5"/>
  <c r="J18" i="5"/>
  <c r="E18" i="5"/>
  <c r="F92" i="5"/>
  <c r="J17" i="5"/>
  <c r="J15" i="5"/>
  <c r="E15" i="5"/>
  <c r="F91" i="5" s="1"/>
  <c r="J14" i="5"/>
  <c r="J12" i="5"/>
  <c r="J113" i="5" s="1"/>
  <c r="E7" i="5"/>
  <c r="E85" i="5" s="1"/>
  <c r="J39" i="4"/>
  <c r="J38" i="4"/>
  <c r="AY100" i="1" s="1"/>
  <c r="J37" i="4"/>
  <c r="AX100" i="1"/>
  <c r="BI215" i="4"/>
  <c r="BH215" i="4"/>
  <c r="BG215" i="4"/>
  <c r="BE215" i="4"/>
  <c r="T215" i="4"/>
  <c r="R215" i="4"/>
  <c r="P215" i="4"/>
  <c r="BI214" i="4"/>
  <c r="BH214" i="4"/>
  <c r="BG214" i="4"/>
  <c r="BE214" i="4"/>
  <c r="T214" i="4"/>
  <c r="R214" i="4"/>
  <c r="P214" i="4"/>
  <c r="BI213" i="4"/>
  <c r="BH213" i="4"/>
  <c r="BG213" i="4"/>
  <c r="BE213" i="4"/>
  <c r="T213" i="4"/>
  <c r="R213" i="4"/>
  <c r="P213" i="4"/>
  <c r="BI211" i="4"/>
  <c r="BH211" i="4"/>
  <c r="BG211" i="4"/>
  <c r="BE211" i="4"/>
  <c r="T211" i="4"/>
  <c r="R211" i="4"/>
  <c r="P211" i="4"/>
  <c r="BI210" i="4"/>
  <c r="BH210" i="4"/>
  <c r="BG210" i="4"/>
  <c r="BE210" i="4"/>
  <c r="T210" i="4"/>
  <c r="R210" i="4"/>
  <c r="P210" i="4"/>
  <c r="BI209" i="4"/>
  <c r="BH209" i="4"/>
  <c r="BG209" i="4"/>
  <c r="BE209" i="4"/>
  <c r="T209" i="4"/>
  <c r="R209" i="4"/>
  <c r="P209" i="4"/>
  <c r="BI208" i="4"/>
  <c r="BH208" i="4"/>
  <c r="BG208" i="4"/>
  <c r="BE208" i="4"/>
  <c r="T208" i="4"/>
  <c r="R208" i="4"/>
  <c r="P208" i="4"/>
  <c r="BI207" i="4"/>
  <c r="BH207" i="4"/>
  <c r="BG207" i="4"/>
  <c r="BE207" i="4"/>
  <c r="T207" i="4"/>
  <c r="R207" i="4"/>
  <c r="P207" i="4"/>
  <c r="BI206" i="4"/>
  <c r="BH206" i="4"/>
  <c r="BG206" i="4"/>
  <c r="BE206" i="4"/>
  <c r="T206" i="4"/>
  <c r="R206" i="4"/>
  <c r="P206" i="4"/>
  <c r="BI205" i="4"/>
  <c r="BH205" i="4"/>
  <c r="BG205" i="4"/>
  <c r="BE205" i="4"/>
  <c r="T205" i="4"/>
  <c r="R205" i="4"/>
  <c r="P205" i="4"/>
  <c r="BI203" i="4"/>
  <c r="BH203" i="4"/>
  <c r="BG203" i="4"/>
  <c r="BE203" i="4"/>
  <c r="T203" i="4"/>
  <c r="R203" i="4"/>
  <c r="P203" i="4"/>
  <c r="BI202" i="4"/>
  <c r="BH202" i="4"/>
  <c r="BG202" i="4"/>
  <c r="BE202" i="4"/>
  <c r="T202" i="4"/>
  <c r="R202" i="4"/>
  <c r="P202" i="4"/>
  <c r="BI201" i="4"/>
  <c r="BH201" i="4"/>
  <c r="BG201" i="4"/>
  <c r="BE201" i="4"/>
  <c r="T201" i="4"/>
  <c r="R201" i="4"/>
  <c r="P201" i="4"/>
  <c r="BI200" i="4"/>
  <c r="BH200" i="4"/>
  <c r="BG200" i="4"/>
  <c r="BE200" i="4"/>
  <c r="T200" i="4"/>
  <c r="R200" i="4"/>
  <c r="P200" i="4"/>
  <c r="BI199" i="4"/>
  <c r="BH199" i="4"/>
  <c r="BG199" i="4"/>
  <c r="BE199" i="4"/>
  <c r="T199" i="4"/>
  <c r="R199" i="4"/>
  <c r="P199" i="4"/>
  <c r="BI198" i="4"/>
  <c r="BH198" i="4"/>
  <c r="BG198" i="4"/>
  <c r="BE198" i="4"/>
  <c r="T198" i="4"/>
  <c r="R198" i="4"/>
  <c r="P198" i="4"/>
  <c r="BI197" i="4"/>
  <c r="BH197" i="4"/>
  <c r="BG197" i="4"/>
  <c r="BE197" i="4"/>
  <c r="T197" i="4"/>
  <c r="R197" i="4"/>
  <c r="P197" i="4"/>
  <c r="BI196" i="4"/>
  <c r="BH196" i="4"/>
  <c r="BG196" i="4"/>
  <c r="BE196" i="4"/>
  <c r="T196" i="4"/>
  <c r="R196" i="4"/>
  <c r="P196" i="4"/>
  <c r="BI195" i="4"/>
  <c r="BH195" i="4"/>
  <c r="BG195" i="4"/>
  <c r="BE195" i="4"/>
  <c r="T195" i="4"/>
  <c r="R195" i="4"/>
  <c r="P195" i="4"/>
  <c r="BI194" i="4"/>
  <c r="BH194" i="4"/>
  <c r="BG194" i="4"/>
  <c r="BE194" i="4"/>
  <c r="T194" i="4"/>
  <c r="R194" i="4"/>
  <c r="P194" i="4"/>
  <c r="BI192" i="4"/>
  <c r="BH192" i="4"/>
  <c r="BG192" i="4"/>
  <c r="BE192" i="4"/>
  <c r="T192" i="4"/>
  <c r="R192" i="4"/>
  <c r="P192" i="4"/>
  <c r="BI191" i="4"/>
  <c r="BH191" i="4"/>
  <c r="BG191" i="4"/>
  <c r="BE191" i="4"/>
  <c r="T191" i="4"/>
  <c r="R191" i="4"/>
  <c r="P191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6" i="4"/>
  <c r="BH156" i="4"/>
  <c r="BG156" i="4"/>
  <c r="BE156" i="4"/>
  <c r="T156" i="4"/>
  <c r="T155" i="4" s="1"/>
  <c r="R156" i="4"/>
  <c r="R155" i="4" s="1"/>
  <c r="P156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F127" i="4"/>
  <c r="E125" i="4"/>
  <c r="F91" i="4"/>
  <c r="E89" i="4"/>
  <c r="J26" i="4"/>
  <c r="E26" i="4"/>
  <c r="J130" i="4" s="1"/>
  <c r="J25" i="4"/>
  <c r="J23" i="4"/>
  <c r="E23" i="4"/>
  <c r="J93" i="4"/>
  <c r="J22" i="4"/>
  <c r="J20" i="4"/>
  <c r="E20" i="4"/>
  <c r="F130" i="4" s="1"/>
  <c r="J19" i="4"/>
  <c r="J17" i="4"/>
  <c r="E17" i="4"/>
  <c r="F129" i="4" s="1"/>
  <c r="J16" i="4"/>
  <c r="J14" i="4"/>
  <c r="J127" i="4" s="1"/>
  <c r="E7" i="4"/>
  <c r="E121" i="4"/>
  <c r="J39" i="3"/>
  <c r="J38" i="3"/>
  <c r="AY98" i="1"/>
  <c r="J37" i="3"/>
  <c r="AX98" i="1" s="1"/>
  <c r="BI216" i="3"/>
  <c r="BH216" i="3"/>
  <c r="BG216" i="3"/>
  <c r="BE216" i="3"/>
  <c r="T216" i="3"/>
  <c r="R216" i="3"/>
  <c r="P216" i="3"/>
  <c r="BI215" i="3"/>
  <c r="BH215" i="3"/>
  <c r="BG215" i="3"/>
  <c r="BE215" i="3"/>
  <c r="T215" i="3"/>
  <c r="R215" i="3"/>
  <c r="P215" i="3"/>
  <c r="BI214" i="3"/>
  <c r="BH214" i="3"/>
  <c r="BG214" i="3"/>
  <c r="BE214" i="3"/>
  <c r="T214" i="3"/>
  <c r="R214" i="3"/>
  <c r="P214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9" i="3"/>
  <c r="BH209" i="3"/>
  <c r="BG209" i="3"/>
  <c r="BE209" i="3"/>
  <c r="T209" i="3"/>
  <c r="R209" i="3"/>
  <c r="P209" i="3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6" i="3"/>
  <c r="BH156" i="3"/>
  <c r="BG156" i="3"/>
  <c r="BE156" i="3"/>
  <c r="T156" i="3"/>
  <c r="T155" i="3" s="1"/>
  <c r="R156" i="3"/>
  <c r="R155" i="3"/>
  <c r="P156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F127" i="3"/>
  <c r="E125" i="3"/>
  <c r="F91" i="3"/>
  <c r="E89" i="3"/>
  <c r="J26" i="3"/>
  <c r="E26" i="3"/>
  <c r="J94" i="3" s="1"/>
  <c r="J25" i="3"/>
  <c r="J23" i="3"/>
  <c r="E23" i="3"/>
  <c r="J129" i="3" s="1"/>
  <c r="J22" i="3"/>
  <c r="J20" i="3"/>
  <c r="E20" i="3"/>
  <c r="F94" i="3" s="1"/>
  <c r="J19" i="3"/>
  <c r="J17" i="3"/>
  <c r="E17" i="3"/>
  <c r="F93" i="3" s="1"/>
  <c r="J16" i="3"/>
  <c r="J14" i="3"/>
  <c r="J127" i="3" s="1"/>
  <c r="E7" i="3"/>
  <c r="E85" i="3" s="1"/>
  <c r="J39" i="2"/>
  <c r="J38" i="2"/>
  <c r="AY96" i="1" s="1"/>
  <c r="J37" i="2"/>
  <c r="AX96" i="1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6" i="2"/>
  <c r="BH156" i="2"/>
  <c r="BG156" i="2"/>
  <c r="BE156" i="2"/>
  <c r="T156" i="2"/>
  <c r="T155" i="2" s="1"/>
  <c r="R156" i="2"/>
  <c r="R155" i="2"/>
  <c r="P156" i="2"/>
  <c r="P155" i="2" s="1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F127" i="2"/>
  <c r="E125" i="2"/>
  <c r="F91" i="2"/>
  <c r="E89" i="2"/>
  <c r="J26" i="2"/>
  <c r="E26" i="2"/>
  <c r="J130" i="2"/>
  <c r="J25" i="2"/>
  <c r="J23" i="2"/>
  <c r="E23" i="2"/>
  <c r="J93" i="2"/>
  <c r="J22" i="2"/>
  <c r="J20" i="2"/>
  <c r="E20" i="2"/>
  <c r="F130" i="2"/>
  <c r="J19" i="2"/>
  <c r="J17" i="2"/>
  <c r="E17" i="2"/>
  <c r="F129" i="2"/>
  <c r="J16" i="2"/>
  <c r="J14" i="2"/>
  <c r="J91" i="2" s="1"/>
  <c r="E7" i="2"/>
  <c r="E121" i="2" s="1"/>
  <c r="L90" i="1"/>
  <c r="AM90" i="1"/>
  <c r="AM89" i="1"/>
  <c r="L89" i="1"/>
  <c r="AM87" i="1"/>
  <c r="L87" i="1"/>
  <c r="L85" i="1"/>
  <c r="L84" i="1"/>
  <c r="J210" i="2"/>
  <c r="BK205" i="2"/>
  <c r="J201" i="2"/>
  <c r="J196" i="2"/>
  <c r="BK194" i="2"/>
  <c r="BK185" i="2"/>
  <c r="BK180" i="2"/>
  <c r="J176" i="2"/>
  <c r="BK173" i="2"/>
  <c r="BK162" i="2"/>
  <c r="J156" i="2"/>
  <c r="BK148" i="2"/>
  <c r="J144" i="2"/>
  <c r="J139" i="2"/>
  <c r="BK208" i="2"/>
  <c r="BK192" i="2"/>
  <c r="J189" i="2"/>
  <c r="J171" i="2"/>
  <c r="J164" i="2"/>
  <c r="BK161" i="2"/>
  <c r="J146" i="2"/>
  <c r="BK141" i="2"/>
  <c r="BK137" i="2"/>
  <c r="J214" i="2"/>
  <c r="BK210" i="2"/>
  <c r="J203" i="2"/>
  <c r="J195" i="2"/>
  <c r="BK187" i="2"/>
  <c r="BK183" i="2"/>
  <c r="J169" i="2"/>
  <c r="J161" i="2"/>
  <c r="BK156" i="2"/>
  <c r="BK150" i="2"/>
  <c r="BK138" i="2"/>
  <c r="BK215" i="2"/>
  <c r="BK213" i="2"/>
  <c r="BK207" i="2"/>
  <c r="J205" i="2"/>
  <c r="J198" i="2"/>
  <c r="J188" i="2"/>
  <c r="BK181" i="2"/>
  <c r="BK178" i="2"/>
  <c r="BK171" i="2"/>
  <c r="BK164" i="2"/>
  <c r="BK151" i="2"/>
  <c r="BK142" i="2"/>
  <c r="BK216" i="3"/>
  <c r="J206" i="3"/>
  <c r="BK201" i="3"/>
  <c r="BK197" i="3"/>
  <c r="BK186" i="3"/>
  <c r="J179" i="3"/>
  <c r="J167" i="3"/>
  <c r="J161" i="3"/>
  <c r="J154" i="3"/>
  <c r="J148" i="3"/>
  <c r="J139" i="3"/>
  <c r="J215" i="3"/>
  <c r="BK211" i="3"/>
  <c r="J210" i="3"/>
  <c r="BK209" i="3"/>
  <c r="J200" i="3"/>
  <c r="BK198" i="3"/>
  <c r="J194" i="3"/>
  <c r="J186" i="3"/>
  <c r="J176" i="3"/>
  <c r="BK168" i="3"/>
  <c r="J163" i="3"/>
  <c r="J160" i="3"/>
  <c r="BK137" i="3"/>
  <c r="BK215" i="3"/>
  <c r="BK210" i="3"/>
  <c r="BK202" i="3"/>
  <c r="BK195" i="3"/>
  <c r="BK187" i="3"/>
  <c r="J181" i="3"/>
  <c r="J173" i="3"/>
  <c r="BK169" i="3"/>
  <c r="J164" i="3"/>
  <c r="J156" i="3"/>
  <c r="BK152" i="3"/>
  <c r="BK146" i="3"/>
  <c r="J212" i="3"/>
  <c r="J207" i="3"/>
  <c r="J203" i="3"/>
  <c r="BK194" i="3"/>
  <c r="J188" i="3"/>
  <c r="BK181" i="3"/>
  <c r="BK175" i="3"/>
  <c r="J170" i="3"/>
  <c r="BK159" i="3"/>
  <c r="BK148" i="3"/>
  <c r="J141" i="3"/>
  <c r="BK136" i="3"/>
  <c r="BK206" i="4"/>
  <c r="BK203" i="4"/>
  <c r="BK198" i="4"/>
  <c r="BK183" i="4"/>
  <c r="BK176" i="4"/>
  <c r="BK173" i="4"/>
  <c r="BK168" i="4"/>
  <c r="J161" i="4"/>
  <c r="BK154" i="4"/>
  <c r="BK144" i="4"/>
  <c r="J138" i="4"/>
  <c r="J215" i="4"/>
  <c r="J209" i="4"/>
  <c r="J206" i="4"/>
  <c r="BK200" i="4"/>
  <c r="J197" i="4"/>
  <c r="J188" i="4"/>
  <c r="J181" i="4"/>
  <c r="BK178" i="4"/>
  <c r="BK166" i="4"/>
  <c r="J153" i="4"/>
  <c r="J147" i="4"/>
  <c r="BK141" i="4"/>
  <c r="J136" i="4"/>
  <c r="BK207" i="4"/>
  <c r="BK195" i="4"/>
  <c r="J191" i="4"/>
  <c r="J186" i="4"/>
  <c r="BK174" i="4"/>
  <c r="J166" i="4"/>
  <c r="BK160" i="4"/>
  <c r="BK153" i="4"/>
  <c r="BK147" i="4"/>
  <c r="J142" i="4"/>
  <c r="BK137" i="4"/>
  <c r="BK211" i="4"/>
  <c r="J203" i="4"/>
  <c r="J199" i="4"/>
  <c r="BK190" i="4"/>
  <c r="BK187" i="4"/>
  <c r="J183" i="4"/>
  <c r="J176" i="4"/>
  <c r="BK170" i="4"/>
  <c r="J164" i="4"/>
  <c r="BK159" i="4"/>
  <c r="J151" i="4"/>
  <c r="J124" i="5"/>
  <c r="J209" i="2"/>
  <c r="J202" i="2"/>
  <c r="BK198" i="2"/>
  <c r="BK195" i="2"/>
  <c r="BK191" i="2"/>
  <c r="BK186" i="2"/>
  <c r="J181" i="2"/>
  <c r="J174" i="2"/>
  <c r="BK167" i="2"/>
  <c r="BK160" i="2"/>
  <c r="J153" i="2"/>
  <c r="J152" i="2"/>
  <c r="BK146" i="2"/>
  <c r="J141" i="2"/>
  <c r="J211" i="2"/>
  <c r="BK196" i="2"/>
  <c r="BK190" i="2"/>
  <c r="J178" i="2"/>
  <c r="BK168" i="2"/>
  <c r="BK163" i="2"/>
  <c r="BK153" i="2"/>
  <c r="BK144" i="2"/>
  <c r="BK140" i="2"/>
  <c r="J136" i="2"/>
  <c r="J213" i="2"/>
  <c r="BK206" i="2"/>
  <c r="J199" i="2"/>
  <c r="BK189" i="2"/>
  <c r="BK184" i="2"/>
  <c r="BK170" i="2"/>
  <c r="J165" i="2"/>
  <c r="J160" i="2"/>
  <c r="BK154" i="2"/>
  <c r="J148" i="2"/>
  <c r="J137" i="2"/>
  <c r="J215" i="2"/>
  <c r="BK211" i="2"/>
  <c r="J206" i="2"/>
  <c r="BK201" i="2"/>
  <c r="J192" i="2"/>
  <c r="J187" i="2"/>
  <c r="J185" i="2"/>
  <c r="J180" i="2"/>
  <c r="BK175" i="2"/>
  <c r="BK169" i="2"/>
  <c r="J168" i="2"/>
  <c r="J154" i="2"/>
  <c r="J150" i="2"/>
  <c r="BK143" i="2"/>
  <c r="BK136" i="2"/>
  <c r="J208" i="3"/>
  <c r="J202" i="3"/>
  <c r="J199" i="3"/>
  <c r="J190" i="3"/>
  <c r="BK184" i="3"/>
  <c r="J178" i="3"/>
  <c r="BK173" i="3"/>
  <c r="BK165" i="3"/>
  <c r="BK156" i="3"/>
  <c r="BK150" i="3"/>
  <c r="J144" i="3"/>
  <c r="BK141" i="3"/>
  <c r="J137" i="3"/>
  <c r="J201" i="3"/>
  <c r="J195" i="3"/>
  <c r="J189" i="3"/>
  <c r="BK183" i="3"/>
  <c r="J175" i="3"/>
  <c r="J169" i="3"/>
  <c r="BK164" i="3"/>
  <c r="BK161" i="3"/>
  <c r="J147" i="3"/>
  <c r="BK140" i="3"/>
  <c r="J136" i="3"/>
  <c r="BK212" i="3"/>
  <c r="J209" i="3"/>
  <c r="BK199" i="3"/>
  <c r="J192" i="3"/>
  <c r="BK189" i="3"/>
  <c r="J184" i="3"/>
  <c r="BK179" i="3"/>
  <c r="BK170" i="3"/>
  <c r="BK166" i="3"/>
  <c r="BK154" i="3"/>
  <c r="J150" i="3"/>
  <c r="BK143" i="3"/>
  <c r="BK214" i="3"/>
  <c r="J211" i="3"/>
  <c r="BK206" i="3"/>
  <c r="J198" i="3"/>
  <c r="BK190" i="3"/>
  <c r="BK185" i="3"/>
  <c r="BK178" i="3"/>
  <c r="BK171" i="3"/>
  <c r="BK163" i="3"/>
  <c r="J152" i="3"/>
  <c r="J151" i="3"/>
  <c r="BK142" i="3"/>
  <c r="BK138" i="3"/>
  <c r="BK213" i="4"/>
  <c r="BK205" i="4"/>
  <c r="J200" i="4"/>
  <c r="J195" i="4"/>
  <c r="J187" i="4"/>
  <c r="J178" i="4"/>
  <c r="J174" i="4"/>
  <c r="J169" i="4"/>
  <c r="BK162" i="4"/>
  <c r="J159" i="4"/>
  <c r="J148" i="4"/>
  <c r="J141" i="4"/>
  <c r="BK136" i="4"/>
  <c r="J214" i="4"/>
  <c r="J208" i="4"/>
  <c r="BK202" i="4"/>
  <c r="J198" i="4"/>
  <c r="BK189" i="4"/>
  <c r="BK184" i="4"/>
  <c r="BK179" i="4"/>
  <c r="BK167" i="4"/>
  <c r="J163" i="4"/>
  <c r="BK148" i="4"/>
  <c r="BK142" i="4"/>
  <c r="BK138" i="4"/>
  <c r="BK208" i="4"/>
  <c r="J196" i="4"/>
  <c r="J192" i="4"/>
  <c r="J190" i="4"/>
  <c r="BK185" i="4"/>
  <c r="BK169" i="4"/>
  <c r="BK164" i="4"/>
  <c r="J154" i="4"/>
  <c r="BK151" i="4"/>
  <c r="J144" i="4"/>
  <c r="BK139" i="4"/>
  <c r="J213" i="4"/>
  <c r="J205" i="4"/>
  <c r="BK201" i="4"/>
  <c r="J194" i="4"/>
  <c r="BK188" i="4"/>
  <c r="J184" i="4"/>
  <c r="J179" i="4"/>
  <c r="BK171" i="4"/>
  <c r="J167" i="4"/>
  <c r="BK161" i="4"/>
  <c r="BK152" i="4"/>
  <c r="J139" i="4"/>
  <c r="BK122" i="5"/>
  <c r="J122" i="5"/>
  <c r="J207" i="2"/>
  <c r="BK203" i="2"/>
  <c r="BK200" i="2"/>
  <c r="BK197" i="2"/>
  <c r="BK188" i="2"/>
  <c r="J184" i="2"/>
  <c r="BK179" i="2"/>
  <c r="J175" i="2"/>
  <c r="J170" i="2"/>
  <c r="BK166" i="2"/>
  <c r="J159" i="2"/>
  <c r="J147" i="2"/>
  <c r="J142" i="2"/>
  <c r="AS97" i="1"/>
  <c r="BK199" i="2"/>
  <c r="J191" i="2"/>
  <c r="BK176" i="2"/>
  <c r="J166" i="2"/>
  <c r="J162" i="2"/>
  <c r="J151" i="2"/>
  <c r="J143" i="2"/>
  <c r="J138" i="2"/>
  <c r="AS99" i="1"/>
  <c r="J208" i="2"/>
  <c r="J200" i="2"/>
  <c r="J194" i="2"/>
  <c r="J186" i="2"/>
  <c r="J173" i="2"/>
  <c r="J167" i="2"/>
  <c r="J163" i="2"/>
  <c r="BK159" i="2"/>
  <c r="BK152" i="2"/>
  <c r="BK139" i="2"/>
  <c r="AS95" i="1"/>
  <c r="BK214" i="2"/>
  <c r="BK209" i="2"/>
  <c r="BK202" i="2"/>
  <c r="J197" i="2"/>
  <c r="J190" i="2"/>
  <c r="J183" i="2"/>
  <c r="J179" i="2"/>
  <c r="BK174" i="2"/>
  <c r="BK165" i="2"/>
  <c r="BK147" i="2"/>
  <c r="J140" i="2"/>
  <c r="J216" i="3"/>
  <c r="BK207" i="3"/>
  <c r="BK200" i="3"/>
  <c r="BK191" i="3"/>
  <c r="BK188" i="3"/>
  <c r="J180" i="3"/>
  <c r="BK174" i="3"/>
  <c r="J166" i="3"/>
  <c r="BK160" i="3"/>
  <c r="BK151" i="3"/>
  <c r="J146" i="3"/>
  <c r="J143" i="3"/>
  <c r="J138" i="3"/>
  <c r="BK203" i="3"/>
  <c r="J196" i="3"/>
  <c r="BK192" i="3"/>
  <c r="J185" i="3"/>
  <c r="J171" i="3"/>
  <c r="J165" i="3"/>
  <c r="BK162" i="3"/>
  <c r="BK153" i="3"/>
  <c r="BK139" i="3"/>
  <c r="J214" i="3"/>
  <c r="J204" i="3"/>
  <c r="BK196" i="3"/>
  <c r="J191" i="3"/>
  <c r="J183" i="3"/>
  <c r="BK176" i="3"/>
  <c r="J168" i="3"/>
  <c r="J159" i="3"/>
  <c r="J153" i="3"/>
  <c r="BK147" i="3"/>
  <c r="J142" i="3"/>
  <c r="BK208" i="3"/>
  <c r="BK204" i="3"/>
  <c r="J197" i="3"/>
  <c r="J187" i="3"/>
  <c r="BK180" i="3"/>
  <c r="J174" i="3"/>
  <c r="BK167" i="3"/>
  <c r="J162" i="3"/>
  <c r="BK144" i="3"/>
  <c r="J140" i="3"/>
  <c r="BK209" i="4"/>
  <c r="J201" i="4"/>
  <c r="J189" i="4"/>
  <c r="BK181" i="4"/>
  <c r="BK175" i="4"/>
  <c r="J171" i="4"/>
  <c r="BK163" i="4"/>
  <c r="J160" i="4"/>
  <c r="BK150" i="4"/>
  <c r="J143" i="4"/>
  <c r="J137" i="4"/>
  <c r="BK215" i="4"/>
  <c r="J211" i="4"/>
  <c r="J207" i="4"/>
  <c r="BK199" i="4"/>
  <c r="BK191" i="4"/>
  <c r="BK186" i="4"/>
  <c r="J180" i="4"/>
  <c r="J170" i="4"/>
  <c r="BK165" i="4"/>
  <c r="J150" i="4"/>
  <c r="J146" i="4"/>
  <c r="J140" i="4"/>
  <c r="J210" i="4"/>
  <c r="BK197" i="4"/>
  <c r="BK194" i="4"/>
  <c r="J175" i="4"/>
  <c r="J165" i="4"/>
  <c r="BK156" i="4"/>
  <c r="J152" i="4"/>
  <c r="BK146" i="4"/>
  <c r="BK140" i="4"/>
  <c r="BK214" i="4"/>
  <c r="BK210" i="4"/>
  <c r="J202" i="4"/>
  <c r="BK196" i="4"/>
  <c r="BK192" i="4"/>
  <c r="J185" i="4"/>
  <c r="BK180" i="4"/>
  <c r="J173" i="4"/>
  <c r="J168" i="4"/>
  <c r="J162" i="4"/>
  <c r="J156" i="4"/>
  <c r="BK143" i="4"/>
  <c r="BK124" i="5"/>
  <c r="R135" i="3" l="1"/>
  <c r="P145" i="3"/>
  <c r="BK149" i="3"/>
  <c r="J149" i="3"/>
  <c r="J102" i="3"/>
  <c r="T158" i="3"/>
  <c r="R172" i="3"/>
  <c r="P177" i="3"/>
  <c r="T182" i="3"/>
  <c r="P193" i="3"/>
  <c r="P205" i="3"/>
  <c r="P213" i="3"/>
  <c r="T135" i="4"/>
  <c r="R145" i="4"/>
  <c r="P149" i="4"/>
  <c r="P158" i="4"/>
  <c r="P172" i="4"/>
  <c r="P177" i="4"/>
  <c r="BK182" i="4"/>
  <c r="J182" i="4"/>
  <c r="J108" i="4"/>
  <c r="T193" i="4"/>
  <c r="R204" i="4"/>
  <c r="BK212" i="4"/>
  <c r="J212" i="4" s="1"/>
  <c r="J111" i="4" s="1"/>
  <c r="BK135" i="2"/>
  <c r="T135" i="2"/>
  <c r="R145" i="2"/>
  <c r="P149" i="2"/>
  <c r="BK158" i="2"/>
  <c r="J158" i="2"/>
  <c r="J105" i="2" s="1"/>
  <c r="R158" i="2"/>
  <c r="P172" i="2"/>
  <c r="BK177" i="2"/>
  <c r="J177" i="2"/>
  <c r="J107" i="2" s="1"/>
  <c r="R177" i="2"/>
  <c r="R182" i="2"/>
  <c r="R193" i="2"/>
  <c r="P204" i="2"/>
  <c r="BK212" i="2"/>
  <c r="J212" i="2"/>
  <c r="J111" i="2"/>
  <c r="T212" i="2"/>
  <c r="T135" i="3"/>
  <c r="T145" i="3"/>
  <c r="R149" i="3"/>
  <c r="BK158" i="3"/>
  <c r="J158" i="3"/>
  <c r="J105" i="3"/>
  <c r="P172" i="3"/>
  <c r="BK177" i="3"/>
  <c r="J177" i="3"/>
  <c r="J107" i="3"/>
  <c r="R182" i="3"/>
  <c r="BK193" i="3"/>
  <c r="J193" i="3"/>
  <c r="J109" i="3"/>
  <c r="T205" i="3"/>
  <c r="R213" i="3"/>
  <c r="R135" i="4"/>
  <c r="T145" i="4"/>
  <c r="T149" i="4"/>
  <c r="T158" i="4"/>
  <c r="T172" i="4"/>
  <c r="R177" i="4"/>
  <c r="T182" i="4"/>
  <c r="BK193" i="4"/>
  <c r="J193" i="4"/>
  <c r="J109" i="4"/>
  <c r="BK204" i="4"/>
  <c r="J204" i="4"/>
  <c r="J110" i="4"/>
  <c r="T212" i="4"/>
  <c r="R135" i="2"/>
  <c r="R134" i="2" s="1"/>
  <c r="P145" i="2"/>
  <c r="BK149" i="2"/>
  <c r="J149" i="2" s="1"/>
  <c r="J102" i="2" s="1"/>
  <c r="R149" i="2"/>
  <c r="P158" i="2"/>
  <c r="BK172" i="2"/>
  <c r="J172" i="2" s="1"/>
  <c r="J106" i="2" s="1"/>
  <c r="T172" i="2"/>
  <c r="P177" i="2"/>
  <c r="T177" i="2"/>
  <c r="P182" i="2"/>
  <c r="BK193" i="2"/>
  <c r="J193" i="2"/>
  <c r="J109" i="2" s="1"/>
  <c r="T193" i="2"/>
  <c r="R204" i="2"/>
  <c r="R212" i="2"/>
  <c r="P135" i="3"/>
  <c r="R145" i="3"/>
  <c r="P149" i="3"/>
  <c r="P134" i="3" s="1"/>
  <c r="P158" i="3"/>
  <c r="BK172" i="3"/>
  <c r="J172" i="3"/>
  <c r="J106" i="3" s="1"/>
  <c r="R177" i="3"/>
  <c r="P182" i="3"/>
  <c r="T193" i="3"/>
  <c r="R205" i="3"/>
  <c r="T213" i="3"/>
  <c r="BK135" i="4"/>
  <c r="BK134" i="4" s="1"/>
  <c r="J135" i="4"/>
  <c r="J100" i="4" s="1"/>
  <c r="BK145" i="4"/>
  <c r="J145" i="4"/>
  <c r="J101" i="4"/>
  <c r="BK149" i="4"/>
  <c r="J149" i="4" s="1"/>
  <c r="J102" i="4" s="1"/>
  <c r="BK158" i="4"/>
  <c r="J158" i="4" s="1"/>
  <c r="J105" i="4" s="1"/>
  <c r="BK172" i="4"/>
  <c r="J172" i="4"/>
  <c r="J106" i="4"/>
  <c r="T177" i="4"/>
  <c r="P182" i="4"/>
  <c r="R193" i="4"/>
  <c r="P204" i="4"/>
  <c r="P212" i="4"/>
  <c r="P135" i="2"/>
  <c r="P134" i="2"/>
  <c r="BK145" i="2"/>
  <c r="J145" i="2" s="1"/>
  <c r="J101" i="2" s="1"/>
  <c r="T145" i="2"/>
  <c r="T149" i="2"/>
  <c r="T158" i="2"/>
  <c r="R172" i="2"/>
  <c r="BK182" i="2"/>
  <c r="J182" i="2"/>
  <c r="J108" i="2" s="1"/>
  <c r="T182" i="2"/>
  <c r="P193" i="2"/>
  <c r="BK204" i="2"/>
  <c r="J204" i="2"/>
  <c r="J110" i="2"/>
  <c r="T204" i="2"/>
  <c r="P212" i="2"/>
  <c r="BK135" i="3"/>
  <c r="J135" i="3"/>
  <c r="J100" i="3"/>
  <c r="BK145" i="3"/>
  <c r="J145" i="3"/>
  <c r="J101" i="3"/>
  <c r="T149" i="3"/>
  <c r="R158" i="3"/>
  <c r="T172" i="3"/>
  <c r="T177" i="3"/>
  <c r="BK182" i="3"/>
  <c r="J182" i="3" s="1"/>
  <c r="J108" i="3" s="1"/>
  <c r="R193" i="3"/>
  <c r="BK205" i="3"/>
  <c r="J205" i="3"/>
  <c r="J110" i="3" s="1"/>
  <c r="BK213" i="3"/>
  <c r="J213" i="3"/>
  <c r="J111" i="3" s="1"/>
  <c r="P135" i="4"/>
  <c r="P145" i="4"/>
  <c r="P134" i="4" s="1"/>
  <c r="R149" i="4"/>
  <c r="R158" i="4"/>
  <c r="R172" i="4"/>
  <c r="BK177" i="4"/>
  <c r="J177" i="4" s="1"/>
  <c r="J107" i="4" s="1"/>
  <c r="R182" i="4"/>
  <c r="P193" i="4"/>
  <c r="T204" i="4"/>
  <c r="R212" i="4"/>
  <c r="BK155" i="3"/>
  <c r="J155" i="3"/>
  <c r="J103" i="3" s="1"/>
  <c r="BK155" i="4"/>
  <c r="J155" i="4"/>
  <c r="J103" i="4"/>
  <c r="BK121" i="5"/>
  <c r="J121" i="5" s="1"/>
  <c r="J98" i="5" s="1"/>
  <c r="BK155" i="2"/>
  <c r="J155" i="2" s="1"/>
  <c r="J103" i="2" s="1"/>
  <c r="BK123" i="5"/>
  <c r="J123" i="5"/>
  <c r="J99" i="5"/>
  <c r="J91" i="5"/>
  <c r="J92" i="5"/>
  <c r="F115" i="5"/>
  <c r="E109" i="5"/>
  <c r="BF122" i="5"/>
  <c r="BF124" i="5"/>
  <c r="J89" i="5"/>
  <c r="F116" i="5"/>
  <c r="F93" i="4"/>
  <c r="J94" i="4"/>
  <c r="J129" i="4"/>
  <c r="BF137" i="4"/>
  <c r="BF138" i="4"/>
  <c r="BF150" i="4"/>
  <c r="BF154" i="4"/>
  <c r="BF161" i="4"/>
  <c r="BF162" i="4"/>
  <c r="BF165" i="4"/>
  <c r="BF171" i="4"/>
  <c r="BF175" i="4"/>
  <c r="BF181" i="4"/>
  <c r="BF183" i="4"/>
  <c r="BF192" i="4"/>
  <c r="BF197" i="4"/>
  <c r="BF200" i="4"/>
  <c r="BF202" i="4"/>
  <c r="BF203" i="4"/>
  <c r="BF209" i="4"/>
  <c r="E85" i="4"/>
  <c r="J91" i="4"/>
  <c r="BF141" i="4"/>
  <c r="BF153" i="4"/>
  <c r="BF156" i="4"/>
  <c r="BF164" i="4"/>
  <c r="BF166" i="4"/>
  <c r="BF168" i="4"/>
  <c r="BF178" i="4"/>
  <c r="BF179" i="4"/>
  <c r="BF188" i="4"/>
  <c r="BF189" i="4"/>
  <c r="BF190" i="4"/>
  <c r="BF191" i="4"/>
  <c r="BF195" i="4"/>
  <c r="BF196" i="4"/>
  <c r="BF198" i="4"/>
  <c r="BF201" i="4"/>
  <c r="BF214" i="4"/>
  <c r="BF139" i="4"/>
  <c r="BF143" i="4"/>
  <c r="BF144" i="4"/>
  <c r="BF146" i="4"/>
  <c r="BF152" i="4"/>
  <c r="BF167" i="4"/>
  <c r="BF169" i="4"/>
  <c r="BF170" i="4"/>
  <c r="BF173" i="4"/>
  <c r="BF174" i="4"/>
  <c r="BF199" i="4"/>
  <c r="BF205" i="4"/>
  <c r="BF206" i="4"/>
  <c r="BF207" i="4"/>
  <c r="BF208" i="4"/>
  <c r="BF210" i="4"/>
  <c r="BF215" i="4"/>
  <c r="F94" i="4"/>
  <c r="BF136" i="4"/>
  <c r="BF140" i="4"/>
  <c r="BF142" i="4"/>
  <c r="BF147" i="4"/>
  <c r="BF148" i="4"/>
  <c r="BF151" i="4"/>
  <c r="BF159" i="4"/>
  <c r="BF160" i="4"/>
  <c r="BF163" i="4"/>
  <c r="BF176" i="4"/>
  <c r="BF180" i="4"/>
  <c r="BF184" i="4"/>
  <c r="BF185" i="4"/>
  <c r="BF186" i="4"/>
  <c r="BF187" i="4"/>
  <c r="BF194" i="4"/>
  <c r="BF211" i="4"/>
  <c r="BF213" i="4"/>
  <c r="J135" i="2"/>
  <c r="J100" i="2" s="1"/>
  <c r="J93" i="3"/>
  <c r="F130" i="3"/>
  <c r="BF136" i="3"/>
  <c r="BF151" i="3"/>
  <c r="BF156" i="3"/>
  <c r="BF173" i="3"/>
  <c r="BF176" i="3"/>
  <c r="BF178" i="3"/>
  <c r="BF183" i="3"/>
  <c r="BF186" i="3"/>
  <c r="BF187" i="3"/>
  <c r="BF196" i="3"/>
  <c r="BF197" i="3"/>
  <c r="BF202" i="3"/>
  <c r="BF211" i="3"/>
  <c r="BF212" i="3"/>
  <c r="BF215" i="3"/>
  <c r="E121" i="3"/>
  <c r="F129" i="3"/>
  <c r="J130" i="3"/>
  <c r="BF140" i="3"/>
  <c r="BF141" i="3"/>
  <c r="BF148" i="3"/>
  <c r="BF152" i="3"/>
  <c r="BF154" i="3"/>
  <c r="BF161" i="3"/>
  <c r="BF163" i="3"/>
  <c r="BF164" i="3"/>
  <c r="BF169" i="3"/>
  <c r="BF171" i="3"/>
  <c r="BF191" i="3"/>
  <c r="BF200" i="3"/>
  <c r="BF203" i="3"/>
  <c r="BF208" i="3"/>
  <c r="BF209" i="3"/>
  <c r="BF210" i="3"/>
  <c r="BK157" i="2"/>
  <c r="J157" i="2"/>
  <c r="J104" i="2"/>
  <c r="J91" i="3"/>
  <c r="BF139" i="3"/>
  <c r="BF146" i="3"/>
  <c r="BF159" i="3"/>
  <c r="BF165" i="3"/>
  <c r="BF167" i="3"/>
  <c r="BF168" i="3"/>
  <c r="BF170" i="3"/>
  <c r="BF174" i="3"/>
  <c r="BF175" i="3"/>
  <c r="BF181" i="3"/>
  <c r="BF184" i="3"/>
  <c r="BF185" i="3"/>
  <c r="BF188" i="3"/>
  <c r="BF190" i="3"/>
  <c r="BF192" i="3"/>
  <c r="BF194" i="3"/>
  <c r="BF195" i="3"/>
  <c r="BF214" i="3"/>
  <c r="BF137" i="3"/>
  <c r="BF138" i="3"/>
  <c r="BF142" i="3"/>
  <c r="BF143" i="3"/>
  <c r="BF144" i="3"/>
  <c r="BF147" i="3"/>
  <c r="BF150" i="3"/>
  <c r="BF153" i="3"/>
  <c r="BF160" i="3"/>
  <c r="BF162" i="3"/>
  <c r="BF166" i="3"/>
  <c r="BF179" i="3"/>
  <c r="BF180" i="3"/>
  <c r="BF189" i="3"/>
  <c r="BF198" i="3"/>
  <c r="BF199" i="3"/>
  <c r="BF201" i="3"/>
  <c r="BF204" i="3"/>
  <c r="BF206" i="3"/>
  <c r="BF207" i="3"/>
  <c r="BF216" i="3"/>
  <c r="E85" i="2"/>
  <c r="F94" i="2"/>
  <c r="BF139" i="2"/>
  <c r="BF150" i="2"/>
  <c r="BF152" i="2"/>
  <c r="BF153" i="2"/>
  <c r="BF160" i="2"/>
  <c r="BF167" i="2"/>
  <c r="BF175" i="2"/>
  <c r="BF178" i="2"/>
  <c r="BF184" i="2"/>
  <c r="BF187" i="2"/>
  <c r="BF190" i="2"/>
  <c r="BF191" i="2"/>
  <c r="BF197" i="2"/>
  <c r="BF198" i="2"/>
  <c r="BF201" i="2"/>
  <c r="BF203" i="2"/>
  <c r="BF205" i="2"/>
  <c r="BF207" i="2"/>
  <c r="BF209" i="2"/>
  <c r="BF214" i="2"/>
  <c r="BF215" i="2"/>
  <c r="F93" i="2"/>
  <c r="J94" i="2"/>
  <c r="J127" i="2"/>
  <c r="BF136" i="2"/>
  <c r="BF138" i="2"/>
  <c r="BF140" i="2"/>
  <c r="BF142" i="2"/>
  <c r="BF147" i="2"/>
  <c r="BF148" i="2"/>
  <c r="BF156" i="2"/>
  <c r="BF162" i="2"/>
  <c r="BF163" i="2"/>
  <c r="BF166" i="2"/>
  <c r="BF168" i="2"/>
  <c r="BF171" i="2"/>
  <c r="BF180" i="2"/>
  <c r="BF181" i="2"/>
  <c r="BF185" i="2"/>
  <c r="BF188" i="2"/>
  <c r="BF194" i="2"/>
  <c r="BF199" i="2"/>
  <c r="BF202" i="2"/>
  <c r="BF213" i="2"/>
  <c r="J129" i="2"/>
  <c r="BF137" i="2"/>
  <c r="BF141" i="2"/>
  <c r="BF144" i="2"/>
  <c r="BF159" i="2"/>
  <c r="BF164" i="2"/>
  <c r="BF170" i="2"/>
  <c r="BF176" i="2"/>
  <c r="BF186" i="2"/>
  <c r="BF192" i="2"/>
  <c r="BF196" i="2"/>
  <c r="BF210" i="2"/>
  <c r="BF143" i="2"/>
  <c r="BF146" i="2"/>
  <c r="BF151" i="2"/>
  <c r="BF154" i="2"/>
  <c r="BF161" i="2"/>
  <c r="BF165" i="2"/>
  <c r="BF169" i="2"/>
  <c r="BF173" i="2"/>
  <c r="BF174" i="2"/>
  <c r="BF179" i="2"/>
  <c r="BF183" i="2"/>
  <c r="BF189" i="2"/>
  <c r="BF195" i="2"/>
  <c r="BF200" i="2"/>
  <c r="BF206" i="2"/>
  <c r="BF208" i="2"/>
  <c r="BF211" i="2"/>
  <c r="F37" i="2"/>
  <c r="BB96" i="1" s="1"/>
  <c r="BB95" i="1" s="1"/>
  <c r="AX95" i="1" s="1"/>
  <c r="AS94" i="1"/>
  <c r="F37" i="3"/>
  <c r="BB98" i="1"/>
  <c r="BB97" i="1"/>
  <c r="AX97" i="1" s="1"/>
  <c r="F37" i="4"/>
  <c r="BB100" i="1" s="1"/>
  <c r="BB99" i="1" s="1"/>
  <c r="AX99" i="1" s="1"/>
  <c r="F33" i="5"/>
  <c r="AZ101" i="1"/>
  <c r="F35" i="5"/>
  <c r="BB101" i="1" s="1"/>
  <c r="F37" i="5"/>
  <c r="BD101" i="1" s="1"/>
  <c r="F38" i="2"/>
  <c r="BC96" i="1"/>
  <c r="BC95" i="1" s="1"/>
  <c r="AY95" i="1" s="1"/>
  <c r="J35" i="3"/>
  <c r="AV98" i="1" s="1"/>
  <c r="F35" i="4"/>
  <c r="AZ100" i="1" s="1"/>
  <c r="AZ99" i="1" s="1"/>
  <c r="AV99" i="1" s="1"/>
  <c r="J35" i="4"/>
  <c r="AV100" i="1"/>
  <c r="J33" i="5"/>
  <c r="AV101" i="1" s="1"/>
  <c r="J35" i="2"/>
  <c r="AV96" i="1" s="1"/>
  <c r="F35" i="3"/>
  <c r="AZ98" i="1"/>
  <c r="AZ97" i="1" s="1"/>
  <c r="AV97" i="1" s="1"/>
  <c r="F38" i="3"/>
  <c r="BC98" i="1" s="1"/>
  <c r="BC97" i="1" s="1"/>
  <c r="AY97" i="1" s="1"/>
  <c r="F38" i="4"/>
  <c r="BC100" i="1"/>
  <c r="BC99" i="1" s="1"/>
  <c r="AY99" i="1" s="1"/>
  <c r="F35" i="2"/>
  <c r="AZ96" i="1" s="1"/>
  <c r="AZ95" i="1" s="1"/>
  <c r="AV95" i="1" s="1"/>
  <c r="F39" i="2"/>
  <c r="BD96" i="1"/>
  <c r="BD95" i="1" s="1"/>
  <c r="F39" i="3"/>
  <c r="BD98" i="1"/>
  <c r="BD97" i="1" s="1"/>
  <c r="F39" i="4"/>
  <c r="BD100" i="1" s="1"/>
  <c r="BD99" i="1" s="1"/>
  <c r="F36" i="5"/>
  <c r="BC101" i="1" s="1"/>
  <c r="BK157" i="4" l="1"/>
  <c r="J157" i="4" s="1"/>
  <c r="J104" i="4" s="1"/>
  <c r="R157" i="4"/>
  <c r="T157" i="2"/>
  <c r="R134" i="4"/>
  <c r="R133" i="4"/>
  <c r="T134" i="3"/>
  <c r="BK134" i="2"/>
  <c r="BK133" i="2" s="1"/>
  <c r="J133" i="2" s="1"/>
  <c r="J98" i="2" s="1"/>
  <c r="J134" i="2"/>
  <c r="J99" i="2" s="1"/>
  <c r="P157" i="4"/>
  <c r="P133" i="4"/>
  <c r="AU100" i="1"/>
  <c r="R157" i="3"/>
  <c r="R133" i="3" s="1"/>
  <c r="P157" i="3"/>
  <c r="P133" i="3" s="1"/>
  <c r="AU98" i="1" s="1"/>
  <c r="AU97" i="1" s="1"/>
  <c r="T157" i="4"/>
  <c r="R157" i="2"/>
  <c r="R133" i="2" s="1"/>
  <c r="T157" i="3"/>
  <c r="P157" i="2"/>
  <c r="P133" i="2" s="1"/>
  <c r="AU96" i="1" s="1"/>
  <c r="AU95" i="1" s="1"/>
  <c r="T134" i="2"/>
  <c r="T133" i="2" s="1"/>
  <c r="T134" i="4"/>
  <c r="R134" i="3"/>
  <c r="BK157" i="3"/>
  <c r="J157" i="3" s="1"/>
  <c r="J104" i="3" s="1"/>
  <c r="BK134" i="3"/>
  <c r="J134" i="3" s="1"/>
  <c r="J99" i="3" s="1"/>
  <c r="BK120" i="5"/>
  <c r="J120" i="5"/>
  <c r="J97" i="5"/>
  <c r="BK133" i="4"/>
  <c r="J133" i="4" s="1"/>
  <c r="J98" i="4" s="1"/>
  <c r="J134" i="4"/>
  <c r="J99" i="4"/>
  <c r="AU99" i="1"/>
  <c r="F36" i="2"/>
  <c r="BA96" i="1"/>
  <c r="BA95" i="1" s="1"/>
  <c r="AW95" i="1" s="1"/>
  <c r="AT95" i="1" s="1"/>
  <c r="BB94" i="1"/>
  <c r="W31" i="1"/>
  <c r="BC94" i="1"/>
  <c r="W32" i="1"/>
  <c r="F34" i="5"/>
  <c r="BA101" i="1" s="1"/>
  <c r="F36" i="3"/>
  <c r="BA98" i="1" s="1"/>
  <c r="BA97" i="1" s="1"/>
  <c r="AW97" i="1" s="1"/>
  <c r="AT97" i="1" s="1"/>
  <c r="J34" i="5"/>
  <c r="AW101" i="1"/>
  <c r="AT101" i="1" s="1"/>
  <c r="AZ94" i="1"/>
  <c r="W29" i="1" s="1"/>
  <c r="BD94" i="1"/>
  <c r="W33" i="1"/>
  <c r="J36" i="3"/>
  <c r="AW98" i="1" s="1"/>
  <c r="AT98" i="1" s="1"/>
  <c r="F36" i="4"/>
  <c r="BA100" i="1"/>
  <c r="BA99" i="1" s="1"/>
  <c r="AW99" i="1" s="1"/>
  <c r="AT99" i="1" s="1"/>
  <c r="J36" i="2"/>
  <c r="AW96" i="1" s="1"/>
  <c r="AT96" i="1" s="1"/>
  <c r="J36" i="4"/>
  <c r="AW100" i="1" s="1"/>
  <c r="AT100" i="1" s="1"/>
  <c r="AU94" i="1" l="1"/>
  <c r="T133" i="4"/>
  <c r="T133" i="3"/>
  <c r="BK133" i="3"/>
  <c r="J133" i="3"/>
  <c r="J98" i="3"/>
  <c r="BK119" i="5"/>
  <c r="J119" i="5"/>
  <c r="J96" i="5" s="1"/>
  <c r="BA94" i="1"/>
  <c r="AW94" i="1"/>
  <c r="AK30" i="1"/>
  <c r="AV94" i="1"/>
  <c r="AK29" i="1"/>
  <c r="J32" i="2"/>
  <c r="AG96" i="1"/>
  <c r="AG95" i="1" s="1"/>
  <c r="AX94" i="1"/>
  <c r="J32" i="4"/>
  <c r="AG100" i="1"/>
  <c r="AG99" i="1"/>
  <c r="AN99" i="1"/>
  <c r="AY94" i="1"/>
  <c r="J41" i="4" l="1"/>
  <c r="AN100" i="1"/>
  <c r="J41" i="2"/>
  <c r="AN95" i="1"/>
  <c r="AN96" i="1"/>
  <c r="J32" i="3"/>
  <c r="AG98" i="1" s="1"/>
  <c r="AG97" i="1" s="1"/>
  <c r="AN97" i="1" s="1"/>
  <c r="J30" i="5"/>
  <c r="AG101" i="1"/>
  <c r="AT94" i="1"/>
  <c r="W30" i="1"/>
  <c r="J41" i="3" l="1"/>
  <c r="J39" i="5"/>
  <c r="AN101" i="1"/>
  <c r="AN98" i="1"/>
  <c r="AG94" i="1"/>
  <c r="AK26" i="1" s="1"/>
  <c r="AK35" i="1" s="1"/>
  <c r="AN94" i="1" l="1"/>
</calcChain>
</file>

<file path=xl/sharedStrings.xml><?xml version="1.0" encoding="utf-8"?>
<sst xmlns="http://schemas.openxmlformats.org/spreadsheetml/2006/main" count="3883" uniqueCount="459">
  <si>
    <t>Export Komplet</t>
  </si>
  <si>
    <t/>
  </si>
  <si>
    <t>2.0</t>
  </si>
  <si>
    <t>False</t>
  </si>
  <si>
    <t>{85de86f0-db5f-48d6-816b-0f0dbc82aacd}</t>
  </si>
  <si>
    <t>&gt;&gt;  skryté stĺpce  &lt;&lt;</t>
  </si>
  <si>
    <t>0,01</t>
  </si>
  <si>
    <t>23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</si>
  <si>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</si>
  <si>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</si>
  <si>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</si>
  <si>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</si>
  <si>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</si>
  <si>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2024-115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</si>
  <si>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</si>
  <si>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</si>
  <si>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Športový areál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</si>
  <si>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</si>
  <si>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</si>
  <si>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</si>
  <si>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</si>
  <si>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</si>
  <si>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</si>
  <si>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</si>
  <si>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</si>
  <si>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</si>
  <si>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</si>
  <si>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</si>
  <si>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</si>
  <si>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</si>
  <si>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</si>
  <si>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</si>
  <si>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</si>
  <si>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</si>
  <si>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</si>
  <si>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</si>
  <si>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</si>
  <si>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</si>
  <si>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</si>
  <si>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</si>
  <si>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</si>
  <si>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</si>
  <si>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</si>
  <si>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</si>
  <si>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</si>
  <si>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</si>
  <si>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</si>
  <si>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</si>
  <si>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</si>
  <si>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</si>
  <si>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</si>
  <si>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</si>
  <si>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</si>
  <si>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</si>
  <si>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</si>
  <si>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</si>
  <si>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</si>
  <si>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</si>
  <si>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</si>
  <si>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</si>
  <si>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</si>
  <si>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</si>
  <si>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</si>
  <si>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</si>
  <si>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</si>
  <si>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</si>
  <si>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</si>
  <si>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</si>
  <si>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</si>
  <si>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</si>
  <si>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</si>
  <si>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</si>
  <si>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</si>
  <si>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</si>
  <si>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</si>
  <si>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01</t>
  </si>
  <si>
    <t>1. chata bez schodiska a zábradlia a pochvôzdnej strechy</t>
  </si>
  <si>
    <t>STA</t>
  </si>
  <si>
    <t>1</t>
  </si>
  <si>
    <t>{1a2e023e-de8f-4e31-a221-732da1d04432}</t>
  </si>
  <si>
    <t>/</t>
  </si>
  <si>
    <t>02</t>
  </si>
  <si>
    <t>Architektonicko stavebné riešenie</t>
  </si>
  <si>
    <t>Časť</t>
  </si>
  <si>
    <t>2</t>
  </si>
  <si>
    <t>{e8fbb13d-a454-419a-86d9-ce14e54156b6}</t>
  </si>
  <si>
    <t>2. chata so schodiskom so zábradlím a pochvôzdnou strechou</t>
  </si>
  <si>
    <t>{b19bef50-948a-4704-813e-0ac592ec2227}</t>
  </si>
  <si>
    <t>{09f4baf1-e961-4740-881d-2c395142d94d}</t>
  </si>
  <si>
    <t>03</t>
  </si>
  <si>
    <t>3. chata bez schodiska a zábradlia a pochvôzdnej strechy</t>
  </si>
  <si>
    <t>{5fcaa1e4-778c-4d05-a2e1-f3be344aed9d}</t>
  </si>
  <si>
    <t>{85895800-2c1f-4f24-8a63-d5c23d432fdd}</t>
  </si>
  <si>
    <t>04</t>
  </si>
  <si>
    <t>4- Kúpacia kaďa</t>
  </si>
  <si>
    <t>{262f230c-3cfe-4c5d-b098-fce5236bff99}</t>
  </si>
  <si>
    <t>KRYCÍ LIST ROZPOČTU</t>
  </si>
  <si>
    <t>Objekt:</t>
  </si>
  <si>
    <t>01 - 1. chata bez schodiska a zábradlia a pochvôzdnej strechy</t>
  </si>
  <si>
    <t>Časť:</t>
  </si>
  <si>
    <t>02 - Architektonicko stavebné riešenie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</si>
  <si>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</si>
  <si>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</si>
  <si>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</si>
  <si>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</si>
  <si>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</si>
  <si>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</si>
  <si>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</si>
  <si>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</si>
  <si>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9 - Ostatné konštrukcie a práce-búranie</t>
  </si>
  <si>
    <t xml:space="preserve">    99 - Presun hmôt HSV</t>
  </si>
  <si>
    <t>PSV - Práce a dodávky PSV</t>
  </si>
  <si>
    <t xml:space="preserve">    712 - Izolácie striech, povlakové krytiny</t>
  </si>
  <si>
    <t xml:space="preserve">    763 - Konštrukcie - drevostavby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</si>
  <si>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</si>
  <si>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</si>
  <si>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</si>
  <si>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775 - Podlahy vlysové a parketové</t>
  </si>
  <si>
    <t xml:space="preserve">    784 - Maľby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</si>
  <si>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</si>
  <si>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</si>
  <si>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</si>
  <si>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</si>
  <si>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</si>
  <si>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</si>
  <si>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</si>
  <si>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</si>
  <si>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</si>
  <si>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</si>
  <si>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</si>
  <si>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</si>
  <si>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</si>
  <si>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</si>
  <si>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</si>
  <si>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</si>
  <si>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</si>
  <si>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121101101.S</t>
  </si>
  <si>
    <t>Odstránenie ornice s vodor. premiestn. na hromady, so zložením na vzdialenosť do 100 m a do 30 m3</t>
  </si>
  <si>
    <t>m3</t>
  </si>
  <si>
    <t>4</t>
  </si>
  <si>
    <t>-434670486</t>
  </si>
  <si>
    <t>132201101.S</t>
  </si>
  <si>
    <t>Výkop ryhy do šírky 600 mm v horn.3 do 100 m3</t>
  </si>
  <si>
    <t>547341962</t>
  </si>
  <si>
    <t>3</t>
  </si>
  <si>
    <t>132201109.S</t>
  </si>
  <si>
    <t>Príplatok k cene za lepivosť pri hĺbení rýh šírky do 600 mm zapažených i nezapažených s urovnaním dna v hornine 3</t>
  </si>
  <si>
    <t>-2028288523</t>
  </si>
  <si>
    <t>162201102.S</t>
  </si>
  <si>
    <t>Vodorovné premiestnenie výkopku z horniny 1-4 nad 20-50m</t>
  </si>
  <si>
    <t>-191383721</t>
  </si>
  <si>
    <t>5</t>
  </si>
  <si>
    <t>162501102.S</t>
  </si>
  <si>
    <t>Vodorovné premiestnenie výkopku po spevnenej ceste z horniny tr.1-4, do 100 m3 na vzdialenosť do 3000 m</t>
  </si>
  <si>
    <t>1986524012</t>
  </si>
  <si>
    <t>6</t>
  </si>
  <si>
    <t>162501105.S</t>
  </si>
  <si>
    <t>Vodorovné premiestnenie výkopku po spevnenej ceste z horniny tr.1-4, do 100 m3, príplatok k cene za každých ďalšich a začatých 1000 m</t>
  </si>
  <si>
    <t>2043936656</t>
  </si>
  <si>
    <t>7</t>
  </si>
  <si>
    <t>167101101.S</t>
  </si>
  <si>
    <t>Nakladanie neuľahnutého výkopku z hornín tr.1-4 do 100 m3</t>
  </si>
  <si>
    <t>792572460</t>
  </si>
  <si>
    <t>8</t>
  </si>
  <si>
    <t>171201201.S</t>
  </si>
  <si>
    <t>Uloženie sypaniny na skládky do 100 m3</t>
  </si>
  <si>
    <t>1239658163</t>
  </si>
  <si>
    <t>9</t>
  </si>
  <si>
    <t>171211001.S</t>
  </si>
  <si>
    <t>Poplatok za zhodnocovanie stavebného odpadu - zemina a kamenivo</t>
  </si>
  <si>
    <t>t</t>
  </si>
  <si>
    <t>-1770583092</t>
  </si>
  <si>
    <t>Zakladanie</t>
  </si>
  <si>
    <t>10</t>
  </si>
  <si>
    <t>215901101.S</t>
  </si>
  <si>
    <t>Zhutnenie podložia z rastlej horniny 1 až 4 pod násypy, z hornina súdržných do 92 % PS a nesúdržných</t>
  </si>
  <si>
    <t>m2</t>
  </si>
  <si>
    <t>596034703</t>
  </si>
  <si>
    <t>11</t>
  </si>
  <si>
    <t>271573001.S</t>
  </si>
  <si>
    <t>Násyp pod základové konštrukcie so zhutnením zo štrkopiesku fr.0-32 mm</t>
  </si>
  <si>
    <t>1177856329</t>
  </si>
  <si>
    <t>12</t>
  </si>
  <si>
    <t>275313612.S</t>
  </si>
  <si>
    <t>Betón základových pätiek, prostý tr. C 20/25</t>
  </si>
  <si>
    <t>903476697</t>
  </si>
  <si>
    <t>Ostatné konštrukcie a práce-búranie</t>
  </si>
  <si>
    <t>13</t>
  </si>
  <si>
    <t>941941031</t>
  </si>
  <si>
    <t>Montáž lešenia ľahkého pracovného radového s podlahami šírky od 0,80 do 1,00 m, výšky do 10 m</t>
  </si>
  <si>
    <t>1707605568</t>
  </si>
  <si>
    <t>14</t>
  </si>
  <si>
    <t>941941191</t>
  </si>
  <si>
    <t>Príplatok za prvý a každý ďalší i začatý mesiac použitia lešenia ľahkého pracovného radového s podlahami šírky od 0,80 do 1,00 m, výšky do 10 m</t>
  </si>
  <si>
    <t>-867778809</t>
  </si>
  <si>
    <t>15</t>
  </si>
  <si>
    <t>941941831</t>
  </si>
  <si>
    <t>Demontáž lešenia ľahkého pracovného radového s podlahami šírky nad 0,80 do 1,00 m, výšky do 10 m</t>
  </si>
  <si>
    <t>1186987876</t>
  </si>
  <si>
    <t>16</t>
  </si>
  <si>
    <t>941955001</t>
  </si>
  <si>
    <t>Lešenie ľahké pracovné pomocné, s výškou lešeňovej podlahy do 1,20 m</t>
  </si>
  <si>
    <t>1849122389</t>
  </si>
  <si>
    <t>17</t>
  </si>
  <si>
    <t>952901111</t>
  </si>
  <si>
    <t>Vyčistenie budov pri výške podlaží do 4m</t>
  </si>
  <si>
    <t>532678264</t>
  </si>
  <si>
    <t>99</t>
  </si>
  <si>
    <t>Presun hmôt HSV</t>
  </si>
  <si>
    <t>18</t>
  </si>
  <si>
    <t>998011001.S</t>
  </si>
  <si>
    <t>Presun hmôt pre budovy (801, 803, 812), zvislá konštr. z tehál, tvárnic, z kovu výšky do 6 m</t>
  </si>
  <si>
    <t>6664656</t>
  </si>
  <si>
    <t>PSV</t>
  </si>
  <si>
    <t>Práce a dodávky PSV</t>
  </si>
  <si>
    <t>712</t>
  </si>
  <si>
    <t>Izolácie striech, povlakové krytiny</t>
  </si>
  <si>
    <t>19</t>
  </si>
  <si>
    <t>712370070.S</t>
  </si>
  <si>
    <t>Zhotovenie povlakovej krytiny striech plochých do 10° PVC-P fóliou upevnenou prikotvením so zvarením spoju</t>
  </si>
  <si>
    <t>-1284597148</t>
  </si>
  <si>
    <t>20</t>
  </si>
  <si>
    <t>M</t>
  </si>
  <si>
    <t>283220002000.S</t>
  </si>
  <si>
    <t>Hydroizolačná fólia PVC-P hr. 1,5 mm izolácia plochých striech</t>
  </si>
  <si>
    <t>32</t>
  </si>
  <si>
    <t>424872339</t>
  </si>
  <si>
    <t>21</t>
  </si>
  <si>
    <t>311970001500.S</t>
  </si>
  <si>
    <t>Vrut do dĺžky 150 mm na upevnenie do kombi dosiek</t>
  </si>
  <si>
    <t>ks</t>
  </si>
  <si>
    <t>-639621694</t>
  </si>
  <si>
    <t>22</t>
  </si>
  <si>
    <t>712873240.S</t>
  </si>
  <si>
    <t>Zhotovenie povlakovej krytiny vytiahnutím izol. povlaku  PVC-P na konštrukcie prevyšujúce úroveň strechy nad 50 cm prikotvením so zváraným spojom</t>
  </si>
  <si>
    <t>495490931</t>
  </si>
  <si>
    <t>1302083658</t>
  </si>
  <si>
    <t>24</t>
  </si>
  <si>
    <t>-1355474803</t>
  </si>
  <si>
    <t>25</t>
  </si>
  <si>
    <t>712973420.S</t>
  </si>
  <si>
    <t>Detaily k termoplastom všeobecne, kútový uholník z hrubopoplastovaného plechu RŠ 125 mm, ohyb 90-135°</t>
  </si>
  <si>
    <t>m</t>
  </si>
  <si>
    <t>-1340438122</t>
  </si>
  <si>
    <t>26</t>
  </si>
  <si>
    <t>311690001000.S</t>
  </si>
  <si>
    <t>Rozperný nit 6x30 mm do betónu, hliníkový</t>
  </si>
  <si>
    <t>334749324</t>
  </si>
  <si>
    <t>27</t>
  </si>
  <si>
    <t>712973630.S</t>
  </si>
  <si>
    <t>Detaily k termoplastom všeobecne, nárožný uholník z hrubopoplast. plechu RŠ 125 mm, ohyb 90-135°</t>
  </si>
  <si>
    <t>1953787357</t>
  </si>
  <si>
    <t>28</t>
  </si>
  <si>
    <t>346787217</t>
  </si>
  <si>
    <t>29</t>
  </si>
  <si>
    <t>712990040.S</t>
  </si>
  <si>
    <t>Položenie geotextílie vodorovne alebo zvislo na strechy ploché do 10°</t>
  </si>
  <si>
    <t>153083319</t>
  </si>
  <si>
    <t>30</t>
  </si>
  <si>
    <t>693110004500.S</t>
  </si>
  <si>
    <t>Geotextília polypropylénová netkaná 300 g/m2</t>
  </si>
  <si>
    <t>-1104222406</t>
  </si>
  <si>
    <t>31</t>
  </si>
  <si>
    <t>998712201.S</t>
  </si>
  <si>
    <t>Presun hmôt pre izoláciu povlakovej krytiny v objektoch výšky do 6 m</t>
  </si>
  <si>
    <t>%</t>
  </si>
  <si>
    <t>1426105820</t>
  </si>
  <si>
    <t>763</t>
  </si>
  <si>
    <t>Konštrukcie - drevostavby</t>
  </si>
  <si>
    <t>763115120.S</t>
  </si>
  <si>
    <t>Priečka SDK hr. 100 mm, kca CW+UW 75, jednoducho opláštená doskou štandardnou A 12,5 mm</t>
  </si>
  <si>
    <t>-823207916</t>
  </si>
  <si>
    <t>33</t>
  </si>
  <si>
    <t>763750200.S</t>
  </si>
  <si>
    <t>Montáž drevoplastových kompozitných podláh na terasy, balkóny, móla, z terasových dosiek šxhr 150x25 mm</t>
  </si>
  <si>
    <t>1999468116</t>
  </si>
  <si>
    <t>34</t>
  </si>
  <si>
    <t>283190001400.S</t>
  </si>
  <si>
    <t>Doska terasová drevoplastová kompozitná, šxhrxl 150x24x2200 mm</t>
  </si>
  <si>
    <t>1961683763</t>
  </si>
  <si>
    <t>35</t>
  </si>
  <si>
    <t>998763201.S</t>
  </si>
  <si>
    <t>Presun hmôt pre drevostavby v objektoch výšky do 12 m</t>
  </si>
  <si>
    <t>831406645</t>
  </si>
  <si>
    <t>764</t>
  </si>
  <si>
    <t>Konštrukcie klampiarske</t>
  </si>
  <si>
    <t>36</t>
  </si>
  <si>
    <t>764352421.S</t>
  </si>
  <si>
    <t>Žľaby z pozinkovaného farbeného PZf plechu, pododkvapové polkruhové r.š. 200 mm</t>
  </si>
  <si>
    <t>-1600812611</t>
  </si>
  <si>
    <t>37</t>
  </si>
  <si>
    <t>764430410.S</t>
  </si>
  <si>
    <t>Oplechovanie muriva a atík z pozinkovaného farbeného PZf plechu, vrátane rohov r.š. 250 mm</t>
  </si>
  <si>
    <t>1496638791</t>
  </si>
  <si>
    <t>38</t>
  </si>
  <si>
    <t>764454451.S</t>
  </si>
  <si>
    <t>Zvodové rúry z pozinkovaného farbeného PZf plechu, kruhové priemer 60 mm</t>
  </si>
  <si>
    <t>-67863965</t>
  </si>
  <si>
    <t>39</t>
  </si>
  <si>
    <t>998764201.S</t>
  </si>
  <si>
    <t>Presun hmôt pre konštrukcie klampiarske v objektoch výšky do 6 m</t>
  </si>
  <si>
    <t>-936290122</t>
  </si>
  <si>
    <t>766</t>
  </si>
  <si>
    <t>Konštrukcie stolárske</t>
  </si>
  <si>
    <t>40</t>
  </si>
  <si>
    <t>766621400.S</t>
  </si>
  <si>
    <t>Montáž okien plastových s hydroizolačnými páskami (exteriérová a interiérová)</t>
  </si>
  <si>
    <t>-1025654417</t>
  </si>
  <si>
    <t>41</t>
  </si>
  <si>
    <t>283290006100.S</t>
  </si>
  <si>
    <t>Tesniaca paropriepustná fólia polymér-flísová, š. 290 mm, dĺ. 30 m, pre tesnenie pripájacej škáry okenného rámu a muriva z exteriéru</t>
  </si>
  <si>
    <t>582876311</t>
  </si>
  <si>
    <t>42</t>
  </si>
  <si>
    <t>283290006200.S</t>
  </si>
  <si>
    <t>Tesniaca paronepriepustná fólia polymér-flísová, š. 70 mm, dĺ. 30 m, pre tesnenie pripájacej škáry okenného rámu a muriva z interiéru</t>
  </si>
  <si>
    <t>-358355162</t>
  </si>
  <si>
    <t>43</t>
  </si>
  <si>
    <t>611410091020.S</t>
  </si>
  <si>
    <t>Okno plastové jednokrídlové OS, izolačné trojsklo</t>
  </si>
  <si>
    <t>1855589042</t>
  </si>
  <si>
    <t>44</t>
  </si>
  <si>
    <t>766662112.S</t>
  </si>
  <si>
    <t>Montáž dverového krídla otočného jednokrídlového poldrážkového, do existujúcej zárubne, vrátane kovania</t>
  </si>
  <si>
    <t>1329423984</t>
  </si>
  <si>
    <t>45</t>
  </si>
  <si>
    <t>549150000600.S</t>
  </si>
  <si>
    <t>Kľučka dverová a rozeta 2x, nehrdzavejúca oceľ, povrch nerez brúsený</t>
  </si>
  <si>
    <t>7280633</t>
  </si>
  <si>
    <t>46</t>
  </si>
  <si>
    <t>611610000400.S</t>
  </si>
  <si>
    <t>Dvere vnútorné jednokrídlové, šírka 600-900 mm, výplň papierová voština, povrch fólia, plné</t>
  </si>
  <si>
    <t>-1047546307</t>
  </si>
  <si>
    <t>47</t>
  </si>
  <si>
    <t>766702111.S</t>
  </si>
  <si>
    <t>Montáž zárubní obložkových pre dvere jednokrídlové</t>
  </si>
  <si>
    <t>1696539860</t>
  </si>
  <si>
    <t>48</t>
  </si>
  <si>
    <t>611810002200.S</t>
  </si>
  <si>
    <t>Zárubňa vnútorná obložková, šírka 600-900 mm, výška 1970 mm, DTD doska, povrch fólia, pre stenu hrúbky 60-170 mm, pre jednokrídlové dvere</t>
  </si>
  <si>
    <t>1918175168</t>
  </si>
  <si>
    <t>49</t>
  </si>
  <si>
    <t>998766201.S</t>
  </si>
  <si>
    <t>Presun hmot pre konštrukcie stolárske v objektoch výšky do 6 m</t>
  </si>
  <si>
    <t>-525220828</t>
  </si>
  <si>
    <t>767</t>
  </si>
  <si>
    <t>Konštrukcie doplnkové kovové</t>
  </si>
  <si>
    <t>50</t>
  </si>
  <si>
    <t>767397102.S</t>
  </si>
  <si>
    <t>Montáž strešných sendvičových panelov na OK, hrúbky nad 80 do 120 mm</t>
  </si>
  <si>
    <t>1772930275</t>
  </si>
  <si>
    <t>51</t>
  </si>
  <si>
    <t>553260001700.SR</t>
  </si>
  <si>
    <t>Panel sendvičový   EPS strešný oceľový plášť š. 1000 mm hr. jadra 100 mm</t>
  </si>
  <si>
    <t>-1513177941</t>
  </si>
  <si>
    <t>52</t>
  </si>
  <si>
    <t>767411111.S</t>
  </si>
  <si>
    <t>Montáž opláštenia , podlaha  sendvičovými stenovými panelmi so skrytým zámkom na OK, hrúbky do 100 mm ( vrátane doplnkov)</t>
  </si>
  <si>
    <t>-1745652584</t>
  </si>
  <si>
    <t>53</t>
  </si>
  <si>
    <t>553250002500.SR</t>
  </si>
  <si>
    <t>Panel sendvičový z EPS stenový štandardný oceľový plášť š. 1100 mm hr. jadra 100 mm ( vrátane doplnkov)</t>
  </si>
  <si>
    <t>949624470</t>
  </si>
  <si>
    <t>54</t>
  </si>
  <si>
    <t>767640010.S</t>
  </si>
  <si>
    <t>Montáž hliníkových dverí s hydroizolačnými páskami (exteriérová a interiérová)</t>
  </si>
  <si>
    <t>560081928</t>
  </si>
  <si>
    <t>55</t>
  </si>
  <si>
    <t>-2031157704</t>
  </si>
  <si>
    <t>56</t>
  </si>
  <si>
    <t>-1912784562</t>
  </si>
  <si>
    <t>57</t>
  </si>
  <si>
    <t>553410097030.S</t>
  </si>
  <si>
    <t>Dvere hliníkové, izolačné trojsklo</t>
  </si>
  <si>
    <t>42400525</t>
  </si>
  <si>
    <t>58</t>
  </si>
  <si>
    <t>7679pc</t>
  </si>
  <si>
    <t xml:space="preserve">M+D Oceľová konštrukcia  vrátane kotvenia a povrchovej úpravy </t>
  </si>
  <si>
    <t>kg</t>
  </si>
  <si>
    <t>2031945115</t>
  </si>
  <si>
    <t>59</t>
  </si>
  <si>
    <t>998767201.S</t>
  </si>
  <si>
    <t>Presun hmôt pre kovové stavebné doplnkové konštrukcie v objektoch výšky do 6 m</t>
  </si>
  <si>
    <t>-863536045</t>
  </si>
  <si>
    <t>775</t>
  </si>
  <si>
    <t>Podlahy vlysové a parketové</t>
  </si>
  <si>
    <t>60</t>
  </si>
  <si>
    <t>775413120.S</t>
  </si>
  <si>
    <t>Montáž podlahových soklíkov alebo líšt obvodových skrutkovaním</t>
  </si>
  <si>
    <t>333351831</t>
  </si>
  <si>
    <t>61</t>
  </si>
  <si>
    <t>611990002900.S</t>
  </si>
  <si>
    <t xml:space="preserve">Lišta soklová </t>
  </si>
  <si>
    <t>-2106166596</t>
  </si>
  <si>
    <t>62</t>
  </si>
  <si>
    <t>775550110.S</t>
  </si>
  <si>
    <t>Montáž podlahy z laminátových a drevených parkiet, click spoj, položená voľne</t>
  </si>
  <si>
    <t>-312216080</t>
  </si>
  <si>
    <t>63</t>
  </si>
  <si>
    <t>611980003080.S</t>
  </si>
  <si>
    <t>Podlaha laminátová, hrúbka 10 mm</t>
  </si>
  <si>
    <t>1128116789</t>
  </si>
  <si>
    <t>64</t>
  </si>
  <si>
    <t>775592110.S</t>
  </si>
  <si>
    <t>Montáž podložky vyrovnávacej a tlmiacej penovej hr. 2 mm pod plávajúce podlahy</t>
  </si>
  <si>
    <t>691863642</t>
  </si>
  <si>
    <t>65</t>
  </si>
  <si>
    <t>283230008500.S</t>
  </si>
  <si>
    <t>Podložka z penového PE pod plávajúce podlahy, hr. 2 mm</t>
  </si>
  <si>
    <t>65294720</t>
  </si>
  <si>
    <t>66</t>
  </si>
  <si>
    <t>998775201.S</t>
  </si>
  <si>
    <t>Presun hmôt pre podlahy vlysové a parketové v objektoch výšky do 6 m</t>
  </si>
  <si>
    <t>1034690663</t>
  </si>
  <si>
    <t>784</t>
  </si>
  <si>
    <t>Maľby</t>
  </si>
  <si>
    <t>67</t>
  </si>
  <si>
    <t>784410100</t>
  </si>
  <si>
    <t>Penetrovanie jednonásobné jemnozrnných podkladov výšky do 3, 80 m</t>
  </si>
  <si>
    <t>-1779182175</t>
  </si>
  <si>
    <t>68</t>
  </si>
  <si>
    <t>784418012.S</t>
  </si>
  <si>
    <t>Zakrývanie podláh a zariadení papierom v miestnostiach alebo na schodisku</t>
  </si>
  <si>
    <t>1054414213</t>
  </si>
  <si>
    <t>69</t>
  </si>
  <si>
    <t>784453271.S</t>
  </si>
  <si>
    <t>Maľby z maliarskych zmesí , ručne nanášané dvojnásobné výšky do 3,80 m</t>
  </si>
  <si>
    <t>314567036</t>
  </si>
  <si>
    <t>02 - 2. chata so schodiskom so zábradlím a pochvôzdnou strechou</t>
  </si>
  <si>
    <t>-710579109</t>
  </si>
  <si>
    <t>1166533887</t>
  </si>
  <si>
    <t>-196477094</t>
  </si>
  <si>
    <t>-1735957131</t>
  </si>
  <si>
    <t>754643590</t>
  </si>
  <si>
    <t>13538350</t>
  </si>
  <si>
    <t>-307756816</t>
  </si>
  <si>
    <t>407686551</t>
  </si>
  <si>
    <t>26206987</t>
  </si>
  <si>
    <t>-628662421</t>
  </si>
  <si>
    <t>1623284096</t>
  </si>
  <si>
    <t>1840076611</t>
  </si>
  <si>
    <t>796821545</t>
  </si>
  <si>
    <t>2061633825</t>
  </si>
  <si>
    <t>Montáž opláštenia sendvičovými stenovými panelmi so skrytým zámkom na OK, hrúbky do 100 mm ( vrátane doplnkov)</t>
  </si>
  <si>
    <t>767995pc</t>
  </si>
  <si>
    <t>M+D zábradlia a schodisko vrátane kotvenia a povrchovej úpravy</t>
  </si>
  <si>
    <t>857239467</t>
  </si>
  <si>
    <t>70</t>
  </si>
  <si>
    <t>03 - 3. chata bez schodiska a zábradlia a pochvôzdnej strechy</t>
  </si>
  <si>
    <t>04 - 4- Kúpacia kaďa</t>
  </si>
  <si>
    <t>OST - Ostatné</t>
  </si>
  <si>
    <t>180402111.S</t>
  </si>
  <si>
    <t>Trávnik (1 kg) na úpravu okolia kade)</t>
  </si>
  <si>
    <t>-1412929472</t>
  </si>
  <si>
    <t>OST</t>
  </si>
  <si>
    <t>Ostatné</t>
  </si>
  <si>
    <t>M+D Oválna kúpacia kaďa s vnútornou pieckou</t>
  </si>
  <si>
    <t xml:space="preserve">KS </t>
  </si>
  <si>
    <t>512</t>
  </si>
  <si>
    <t>1989431534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</si>
</sst>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3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4" fontId="34" fillId="3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3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>
      <alignment horizontal="center" vertical="center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6" fillId="0" borderId="0" xfId="0" applyNumberFormat="1" applyFont="1" applyAlignment="1">
      <alignment horizontal="right" vertical="center"/>
    </xf>
    <xf numFmtId="0" fontId="29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14" fontId="2" fillId="3" borderId="0" xfId="0" applyNumberFormat="1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3"/>
  <sheetViews>
    <sheetView showGridLines="0" tabSelected="1" topLeftCell="A67" workbookViewId="0">
      <selection activeCell="K6" sqref="K6:AJ6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29" t="s">
        <v>5</v>
      </c>
      <c r="AS2" s="211"/>
      <c r="AT2" s="211"/>
      <c r="AU2" s="211"/>
      <c r="AV2" s="211"/>
      <c r="AW2" s="211"/>
      <c r="AX2" s="211"/>
      <c r="AY2" s="211"/>
      <c r="AZ2" s="211"/>
      <c r="BA2" s="211"/>
      <c r="BB2" s="211"/>
      <c r="BC2" s="211"/>
      <c r="BD2" s="211"/>
      <c r="BE2" s="211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11</v>
      </c>
    </row>
    <row r="5" spans="1:74" s="1" customFormat="1" ht="12" customHeight="1">
      <c r="B5" s="17"/>
      <c r="D5" s="21" t="s">
        <v>12</v>
      </c>
      <c r="K5" s="210" t="s">
        <v>13</v>
      </c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R5" s="17"/>
      <c r="BE5" s="207" t="s">
        <v>14</v>
      </c>
      <c r="BS5" s="14" t="s">
        <v>6</v>
      </c>
    </row>
    <row r="6" spans="1:74" s="1" customFormat="1" ht="36.950000000000003" customHeight="1">
      <c r="B6" s="17"/>
      <c r="D6" s="23" t="s">
        <v>15</v>
      </c>
      <c r="K6" s="212" t="s">
        <v>16</v>
      </c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R6" s="17"/>
      <c r="BE6" s="208"/>
      <c r="BS6" s="14" t="s">
        <v>6</v>
      </c>
    </row>
    <row r="7" spans="1:74" s="1" customFormat="1" ht="12" customHeight="1">
      <c r="B7" s="17"/>
      <c r="D7" s="24" t="s">
        <v>17</v>
      </c>
      <c r="K7" s="22" t="s">
        <v>1</v>
      </c>
      <c r="AK7" s="24" t="s">
        <v>18</v>
      </c>
      <c r="AN7" s="22" t="s">
        <v>1</v>
      </c>
      <c r="AR7" s="17"/>
      <c r="BE7" s="208"/>
      <c r="BS7" s="14" t="s">
        <v>6</v>
      </c>
    </row>
    <row r="8" spans="1:74" s="1" customFormat="1" ht="12" customHeight="1">
      <c r="B8" s="17"/>
      <c r="D8" s="24" t="s">
        <v>19</v>
      </c>
      <c r="K8" s="22" t="s">
        <v>20</v>
      </c>
      <c r="AK8" s="24" t="s">
        <v>21</v>
      </c>
      <c r="AN8" s="234">
        <v>45818</v>
      </c>
      <c r="AR8" s="17"/>
      <c r="BE8" s="208"/>
      <c r="BS8" s="14" t="s">
        <v>6</v>
      </c>
    </row>
    <row r="9" spans="1:74" s="1" customFormat="1" ht="14.45" customHeight="1">
      <c r="B9" s="17"/>
      <c r="AR9" s="17"/>
      <c r="BE9" s="208"/>
      <c r="BS9" s="14" t="s">
        <v>6</v>
      </c>
    </row>
    <row r="10" spans="1:74" s="1" customFormat="1" ht="12" customHeight="1">
      <c r="B10" s="17"/>
      <c r="D10" s="24" t="s">
        <v>22</v>
      </c>
      <c r="AK10" s="24" t="s">
        <v>23</v>
      </c>
      <c r="AN10" s="22" t="s">
        <v>1</v>
      </c>
      <c r="AR10" s="17"/>
      <c r="BE10" s="208"/>
      <c r="BS10" s="14" t="s">
        <v>6</v>
      </c>
    </row>
    <row r="11" spans="1:74" s="1" customFormat="1" ht="18.399999999999999" customHeight="1">
      <c r="B11" s="17"/>
      <c r="E11" s="22" t="s">
        <v>20</v>
      </c>
      <c r="AK11" s="24" t="s">
        <v>24</v>
      </c>
      <c r="AN11" s="22" t="s">
        <v>1</v>
      </c>
      <c r="AR11" s="17"/>
      <c r="BE11" s="208"/>
      <c r="BS11" s="14" t="s">
        <v>6</v>
      </c>
    </row>
    <row r="12" spans="1:74" s="1" customFormat="1" ht="6.95" customHeight="1">
      <c r="B12" s="17"/>
      <c r="AR12" s="17"/>
      <c r="BE12" s="208"/>
      <c r="BS12" s="14" t="s">
        <v>6</v>
      </c>
    </row>
    <row r="13" spans="1:74" s="1" customFormat="1" ht="12" customHeight="1">
      <c r="B13" s="17"/>
      <c r="D13" s="24" t="s">
        <v>25</v>
      </c>
      <c r="AK13" s="24" t="s">
        <v>23</v>
      </c>
      <c r="AN13" s="26" t="s">
        <v>26</v>
      </c>
      <c r="AR13" s="17"/>
      <c r="BE13" s="208"/>
      <c r="BS13" s="14" t="s">
        <v>6</v>
      </c>
    </row>
    <row r="14" spans="1:74" ht="12.75">
      <c r="B14" s="17"/>
      <c r="E14" s="213" t="s">
        <v>26</v>
      </c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4"/>
      <c r="X14" s="214"/>
      <c r="Y14" s="214"/>
      <c r="Z14" s="214"/>
      <c r="AA14" s="214"/>
      <c r="AB14" s="214"/>
      <c r="AC14" s="214"/>
      <c r="AD14" s="214"/>
      <c r="AE14" s="214"/>
      <c r="AF14" s="214"/>
      <c r="AG14" s="214"/>
      <c r="AH14" s="214"/>
      <c r="AI14" s="214"/>
      <c r="AJ14" s="214"/>
      <c r="AK14" s="24" t="s">
        <v>24</v>
      </c>
      <c r="AN14" s="26" t="s">
        <v>26</v>
      </c>
      <c r="AR14" s="17"/>
      <c r="BE14" s="208"/>
      <c r="BS14" s="14" t="s">
        <v>6</v>
      </c>
    </row>
    <row r="15" spans="1:74" s="1" customFormat="1" ht="6.95" customHeight="1">
      <c r="B15" s="17"/>
      <c r="AR15" s="17"/>
      <c r="BE15" s="208"/>
      <c r="BS15" s="14" t="s">
        <v>3</v>
      </c>
    </row>
    <row r="16" spans="1:74" s="1" customFormat="1" ht="12" customHeight="1">
      <c r="B16" s="17"/>
      <c r="D16" s="24" t="s">
        <v>27</v>
      </c>
      <c r="AK16" s="24" t="s">
        <v>23</v>
      </c>
      <c r="AN16" s="22" t="s">
        <v>1</v>
      </c>
      <c r="AR16" s="17"/>
      <c r="BE16" s="208"/>
      <c r="BS16" s="14" t="s">
        <v>3</v>
      </c>
    </row>
    <row r="17" spans="1:71" s="1" customFormat="1" ht="18.399999999999999" customHeight="1">
      <c r="B17" s="17"/>
      <c r="E17" s="22" t="s">
        <v>20</v>
      </c>
      <c r="AK17" s="24" t="s">
        <v>24</v>
      </c>
      <c r="AN17" s="22" t="s">
        <v>1</v>
      </c>
      <c r="AR17" s="17"/>
      <c r="BE17" s="208"/>
      <c r="BS17" s="14" t="s">
        <v>28</v>
      </c>
    </row>
    <row r="18" spans="1:71" s="1" customFormat="1" ht="6.95" customHeight="1">
      <c r="B18" s="17"/>
      <c r="AR18" s="17"/>
      <c r="BE18" s="208"/>
      <c r="BS18" s="14" t="s">
        <v>6</v>
      </c>
    </row>
    <row r="19" spans="1:71" s="1" customFormat="1" ht="12" customHeight="1">
      <c r="B19" s="17"/>
      <c r="D19" s="24" t="s">
        <v>29</v>
      </c>
      <c r="AK19" s="24" t="s">
        <v>23</v>
      </c>
      <c r="AN19" s="22" t="s">
        <v>1</v>
      </c>
      <c r="AR19" s="17"/>
      <c r="BE19" s="208"/>
      <c r="BS19" s="14" t="s">
        <v>6</v>
      </c>
    </row>
    <row r="20" spans="1:71" s="1" customFormat="1" ht="18.399999999999999" customHeight="1">
      <c r="B20" s="17"/>
      <c r="E20" s="22" t="s">
        <v>20</v>
      </c>
      <c r="AK20" s="24" t="s">
        <v>24</v>
      </c>
      <c r="AN20" s="22" t="s">
        <v>1</v>
      </c>
      <c r="AR20" s="17"/>
      <c r="BE20" s="208"/>
      <c r="BS20" s="14" t="s">
        <v>28</v>
      </c>
    </row>
    <row r="21" spans="1:71" s="1" customFormat="1" ht="6.95" customHeight="1">
      <c r="B21" s="17"/>
      <c r="AR21" s="17"/>
      <c r="BE21" s="208"/>
    </row>
    <row r="22" spans="1:71" s="1" customFormat="1" ht="12" customHeight="1">
      <c r="B22" s="17"/>
      <c r="D22" s="24" t="s">
        <v>30</v>
      </c>
      <c r="AR22" s="17"/>
      <c r="BE22" s="208"/>
    </row>
    <row r="23" spans="1:71" s="1" customFormat="1" ht="16.5" customHeight="1">
      <c r="B23" s="17"/>
      <c r="E23" s="215" t="s">
        <v>1</v>
      </c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R23" s="17"/>
      <c r="BE23" s="208"/>
    </row>
    <row r="24" spans="1:71" s="1" customFormat="1" ht="6.95" customHeight="1">
      <c r="B24" s="17"/>
      <c r="AR24" s="17"/>
      <c r="BE24" s="208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208"/>
    </row>
    <row r="26" spans="1:71" s="2" customFormat="1" ht="25.9" customHeight="1">
      <c r="A26" s="29"/>
      <c r="B26" s="30"/>
      <c r="C26" s="29"/>
      <c r="D26" s="31" t="s">
        <v>31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16">
        <f>ROUND(AG94,2)</f>
        <v>0</v>
      </c>
      <c r="AL26" s="217"/>
      <c r="AM26" s="217"/>
      <c r="AN26" s="217"/>
      <c r="AO26" s="217"/>
      <c r="AP26" s="29"/>
      <c r="AQ26" s="29"/>
      <c r="AR26" s="30"/>
      <c r="BE26" s="208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208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18" t="s">
        <v>32</v>
      </c>
      <c r="M28" s="218"/>
      <c r="N28" s="218"/>
      <c r="O28" s="218"/>
      <c r="P28" s="218"/>
      <c r="Q28" s="29"/>
      <c r="R28" s="29"/>
      <c r="S28" s="29"/>
      <c r="T28" s="29"/>
      <c r="U28" s="29"/>
      <c r="V28" s="29"/>
      <c r="W28" s="218" t="s">
        <v>33</v>
      </c>
      <c r="X28" s="218"/>
      <c r="Y28" s="218"/>
      <c r="Z28" s="218"/>
      <c r="AA28" s="218"/>
      <c r="AB28" s="218"/>
      <c r="AC28" s="218"/>
      <c r="AD28" s="218"/>
      <c r="AE28" s="218"/>
      <c r="AF28" s="29"/>
      <c r="AG28" s="29"/>
      <c r="AH28" s="29"/>
      <c r="AI28" s="29"/>
      <c r="AJ28" s="29"/>
      <c r="AK28" s="218" t="s">
        <v>34</v>
      </c>
      <c r="AL28" s="218"/>
      <c r="AM28" s="218"/>
      <c r="AN28" s="218"/>
      <c r="AO28" s="218"/>
      <c r="AP28" s="29"/>
      <c r="AQ28" s="29"/>
      <c r="AR28" s="30"/>
      <c r="BE28" s="208"/>
    </row>
    <row r="29" spans="1:71" s="3" customFormat="1" ht="14.45" customHeight="1">
      <c r="B29" s="34"/>
      <c r="D29" s="24" t="s">
        <v>35</v>
      </c>
      <c r="F29" s="35" t="s">
        <v>36</v>
      </c>
      <c r="L29" s="221">
        <v>0.23</v>
      </c>
      <c r="M29" s="220"/>
      <c r="N29" s="220"/>
      <c r="O29" s="220"/>
      <c r="P29" s="220"/>
      <c r="Q29" s="36"/>
      <c r="R29" s="36"/>
      <c r="S29" s="36"/>
      <c r="T29" s="36"/>
      <c r="U29" s="36"/>
      <c r="V29" s="36"/>
      <c r="W29" s="219">
        <f>ROUND(AZ94, 2)</f>
        <v>0</v>
      </c>
      <c r="X29" s="220"/>
      <c r="Y29" s="220"/>
      <c r="Z29" s="220"/>
      <c r="AA29" s="220"/>
      <c r="AB29" s="220"/>
      <c r="AC29" s="220"/>
      <c r="AD29" s="220"/>
      <c r="AE29" s="220"/>
      <c r="AF29" s="36"/>
      <c r="AG29" s="36"/>
      <c r="AH29" s="36"/>
      <c r="AI29" s="36"/>
      <c r="AJ29" s="36"/>
      <c r="AK29" s="219">
        <f>ROUND(AV94, 2)</f>
        <v>0</v>
      </c>
      <c r="AL29" s="220"/>
      <c r="AM29" s="220"/>
      <c r="AN29" s="220"/>
      <c r="AO29" s="220"/>
      <c r="AP29" s="36"/>
      <c r="AQ29" s="36"/>
      <c r="AR29" s="37"/>
      <c r="AS29" s="36"/>
      <c r="AT29" s="36"/>
      <c r="AU29" s="36"/>
      <c r="AV29" s="36"/>
      <c r="AW29" s="36"/>
      <c r="AX29" s="36"/>
      <c r="AY29" s="36"/>
      <c r="AZ29" s="36"/>
      <c r="BE29" s="209"/>
    </row>
    <row r="30" spans="1:71" s="3" customFormat="1" ht="14.45" customHeight="1">
      <c r="B30" s="34"/>
      <c r="F30" s="35" t="s">
        <v>37</v>
      </c>
      <c r="L30" s="221">
        <v>0.23</v>
      </c>
      <c r="M30" s="220"/>
      <c r="N30" s="220"/>
      <c r="O30" s="220"/>
      <c r="P30" s="220"/>
      <c r="Q30" s="36"/>
      <c r="R30" s="36"/>
      <c r="S30" s="36"/>
      <c r="T30" s="36"/>
      <c r="U30" s="36"/>
      <c r="V30" s="36"/>
      <c r="W30" s="219">
        <f>ROUND(BA94, 2)</f>
        <v>0</v>
      </c>
      <c r="X30" s="220"/>
      <c r="Y30" s="220"/>
      <c r="Z30" s="220"/>
      <c r="AA30" s="220"/>
      <c r="AB30" s="220"/>
      <c r="AC30" s="220"/>
      <c r="AD30" s="220"/>
      <c r="AE30" s="220"/>
      <c r="AF30" s="36"/>
      <c r="AG30" s="36"/>
      <c r="AH30" s="36"/>
      <c r="AI30" s="36"/>
      <c r="AJ30" s="36"/>
      <c r="AK30" s="219">
        <f>ROUND(AW94, 2)</f>
        <v>0</v>
      </c>
      <c r="AL30" s="220"/>
      <c r="AM30" s="220"/>
      <c r="AN30" s="220"/>
      <c r="AO30" s="220"/>
      <c r="AP30" s="36"/>
      <c r="AQ30" s="36"/>
      <c r="AR30" s="37"/>
      <c r="AS30" s="36"/>
      <c r="AT30" s="36"/>
      <c r="AU30" s="36"/>
      <c r="AV30" s="36"/>
      <c r="AW30" s="36"/>
      <c r="AX30" s="36"/>
      <c r="AY30" s="36"/>
      <c r="AZ30" s="36"/>
      <c r="BE30" s="209"/>
    </row>
    <row r="31" spans="1:71" s="3" customFormat="1" ht="14.45" hidden="1" customHeight="1">
      <c r="B31" s="34"/>
      <c r="F31" s="24" t="s">
        <v>38</v>
      </c>
      <c r="L31" s="224">
        <v>0.23</v>
      </c>
      <c r="M31" s="223"/>
      <c r="N31" s="223"/>
      <c r="O31" s="223"/>
      <c r="P31" s="223"/>
      <c r="W31" s="222">
        <f>ROUND(BB94, 2)</f>
        <v>0</v>
      </c>
      <c r="X31" s="223"/>
      <c r="Y31" s="223"/>
      <c r="Z31" s="223"/>
      <c r="AA31" s="223"/>
      <c r="AB31" s="223"/>
      <c r="AC31" s="223"/>
      <c r="AD31" s="223"/>
      <c r="AE31" s="223"/>
      <c r="AK31" s="222">
        <v>0</v>
      </c>
      <c r="AL31" s="223"/>
      <c r="AM31" s="223"/>
      <c r="AN31" s="223"/>
      <c r="AO31" s="223"/>
      <c r="AR31" s="34"/>
      <c r="BE31" s="209"/>
    </row>
    <row r="32" spans="1:71" s="3" customFormat="1" ht="14.45" hidden="1" customHeight="1">
      <c r="B32" s="34"/>
      <c r="F32" s="24" t="s">
        <v>39</v>
      </c>
      <c r="L32" s="224">
        <v>0.23</v>
      </c>
      <c r="M32" s="223"/>
      <c r="N32" s="223"/>
      <c r="O32" s="223"/>
      <c r="P32" s="223"/>
      <c r="W32" s="222">
        <f>ROUND(BC94, 2)</f>
        <v>0</v>
      </c>
      <c r="X32" s="223"/>
      <c r="Y32" s="223"/>
      <c r="Z32" s="223"/>
      <c r="AA32" s="223"/>
      <c r="AB32" s="223"/>
      <c r="AC32" s="223"/>
      <c r="AD32" s="223"/>
      <c r="AE32" s="223"/>
      <c r="AK32" s="222">
        <v>0</v>
      </c>
      <c r="AL32" s="223"/>
      <c r="AM32" s="223"/>
      <c r="AN32" s="223"/>
      <c r="AO32" s="223"/>
      <c r="AR32" s="34"/>
      <c r="BE32" s="209"/>
    </row>
    <row r="33" spans="1:57" s="3" customFormat="1" ht="14.45" hidden="1" customHeight="1">
      <c r="B33" s="34"/>
      <c r="F33" s="35" t="s">
        <v>40</v>
      </c>
      <c r="L33" s="221">
        <v>0</v>
      </c>
      <c r="M33" s="220"/>
      <c r="N33" s="220"/>
      <c r="O33" s="220"/>
      <c r="P33" s="220"/>
      <c r="Q33" s="36"/>
      <c r="R33" s="36"/>
      <c r="S33" s="36"/>
      <c r="T33" s="36"/>
      <c r="U33" s="36"/>
      <c r="V33" s="36"/>
      <c r="W33" s="219">
        <f>ROUND(BD94, 2)</f>
        <v>0</v>
      </c>
      <c r="X33" s="220"/>
      <c r="Y33" s="220"/>
      <c r="Z33" s="220"/>
      <c r="AA33" s="220"/>
      <c r="AB33" s="220"/>
      <c r="AC33" s="220"/>
      <c r="AD33" s="220"/>
      <c r="AE33" s="220"/>
      <c r="AF33" s="36"/>
      <c r="AG33" s="36"/>
      <c r="AH33" s="36"/>
      <c r="AI33" s="36"/>
      <c r="AJ33" s="36"/>
      <c r="AK33" s="219">
        <v>0</v>
      </c>
      <c r="AL33" s="220"/>
      <c r="AM33" s="220"/>
      <c r="AN33" s="220"/>
      <c r="AO33" s="220"/>
      <c r="AP33" s="36"/>
      <c r="AQ33" s="36"/>
      <c r="AR33" s="37"/>
      <c r="AS33" s="36"/>
      <c r="AT33" s="36"/>
      <c r="AU33" s="36"/>
      <c r="AV33" s="36"/>
      <c r="AW33" s="36"/>
      <c r="AX33" s="36"/>
      <c r="AY33" s="36"/>
      <c r="AZ33" s="36"/>
      <c r="BE33" s="209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208"/>
    </row>
    <row r="35" spans="1:57" s="2" customFormat="1" ht="25.9" customHeight="1">
      <c r="A35" s="29"/>
      <c r="B35" s="30"/>
      <c r="C35" s="38"/>
      <c r="D35" s="39" t="s">
        <v>41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42</v>
      </c>
      <c r="U35" s="40"/>
      <c r="V35" s="40"/>
      <c r="W35" s="40"/>
      <c r="X35" s="228" t="s">
        <v>43</v>
      </c>
      <c r="Y35" s="226"/>
      <c r="Z35" s="226"/>
      <c r="AA35" s="226"/>
      <c r="AB35" s="226"/>
      <c r="AC35" s="40"/>
      <c r="AD35" s="40"/>
      <c r="AE35" s="40"/>
      <c r="AF35" s="40"/>
      <c r="AG35" s="40"/>
      <c r="AH35" s="40"/>
      <c r="AI35" s="40"/>
      <c r="AJ35" s="40"/>
      <c r="AK35" s="225">
        <f>SUM(AK26:AK33)</f>
        <v>0</v>
      </c>
      <c r="AL35" s="226"/>
      <c r="AM35" s="226"/>
      <c r="AN35" s="226"/>
      <c r="AO35" s="227"/>
      <c r="AP35" s="38"/>
      <c r="AQ35" s="38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42"/>
      <c r="D49" s="43" t="s">
        <v>44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45</v>
      </c>
      <c r="AI49" s="44"/>
      <c r="AJ49" s="44"/>
      <c r="AK49" s="44"/>
      <c r="AL49" s="44"/>
      <c r="AM49" s="44"/>
      <c r="AN49" s="44"/>
      <c r="AO49" s="44"/>
      <c r="AR49" s="42"/>
    </row>
    <row r="50" spans="1:57" ht="11.25">
      <c r="B50" s="17"/>
      <c r="AR50" s="17"/>
    </row>
    <row r="51" spans="1:57" ht="11.25">
      <c r="B51" s="17"/>
      <c r="AR51" s="17"/>
    </row>
    <row r="52" spans="1:57" ht="11.25">
      <c r="B52" s="17"/>
      <c r="AR52" s="17"/>
    </row>
    <row r="53" spans="1:57" ht="11.25">
      <c r="B53" s="17"/>
      <c r="AR53" s="17"/>
    </row>
    <row r="54" spans="1:57" ht="11.25">
      <c r="B54" s="17"/>
      <c r="AR54" s="17"/>
    </row>
    <row r="55" spans="1:57" ht="11.25">
      <c r="B55" s="17"/>
      <c r="AR55" s="17"/>
    </row>
    <row r="56" spans="1:57" ht="11.25">
      <c r="B56" s="17"/>
      <c r="AR56" s="17"/>
    </row>
    <row r="57" spans="1:57" ht="11.25">
      <c r="B57" s="17"/>
      <c r="AR57" s="17"/>
    </row>
    <row r="58" spans="1:57" ht="11.25">
      <c r="B58" s="17"/>
      <c r="AR58" s="17"/>
    </row>
    <row r="59" spans="1:57" ht="11.25">
      <c r="B59" s="17"/>
      <c r="AR59" s="17"/>
    </row>
    <row r="60" spans="1:57" s="2" customFormat="1" ht="12.75">
      <c r="A60" s="29"/>
      <c r="B60" s="30"/>
      <c r="C60" s="29"/>
      <c r="D60" s="45" t="s">
        <v>46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5" t="s">
        <v>47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5" t="s">
        <v>46</v>
      </c>
      <c r="AI60" s="32"/>
      <c r="AJ60" s="32"/>
      <c r="AK60" s="32"/>
      <c r="AL60" s="32"/>
      <c r="AM60" s="45" t="s">
        <v>47</v>
      </c>
      <c r="AN60" s="32"/>
      <c r="AO60" s="32"/>
      <c r="AP60" s="29"/>
      <c r="AQ60" s="29"/>
      <c r="AR60" s="30"/>
      <c r="BE60" s="29"/>
    </row>
    <row r="61" spans="1:57" ht="11.25">
      <c r="B61" s="17"/>
      <c r="AR61" s="17"/>
    </row>
    <row r="62" spans="1:57" ht="11.25">
      <c r="B62" s="17"/>
      <c r="AR62" s="17"/>
    </row>
    <row r="63" spans="1:57" ht="11.25">
      <c r="B63" s="17"/>
      <c r="AR63" s="17"/>
    </row>
    <row r="64" spans="1:57" s="2" customFormat="1" ht="12.75">
      <c r="A64" s="29"/>
      <c r="B64" s="30"/>
      <c r="C64" s="29"/>
      <c r="D64" s="43" t="s">
        <v>48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49</v>
      </c>
      <c r="AI64" s="46"/>
      <c r="AJ64" s="46"/>
      <c r="AK64" s="46"/>
      <c r="AL64" s="46"/>
      <c r="AM64" s="46"/>
      <c r="AN64" s="46"/>
      <c r="AO64" s="46"/>
      <c r="AP64" s="29"/>
      <c r="AQ64" s="29"/>
      <c r="AR64" s="30"/>
      <c r="BE64" s="29"/>
    </row>
    <row r="65" spans="1:57" ht="11.25">
      <c r="B65" s="17"/>
      <c r="AR65" s="17"/>
    </row>
    <row r="66" spans="1:57" ht="11.25">
      <c r="B66" s="17"/>
      <c r="AR66" s="17"/>
    </row>
    <row r="67" spans="1:57" ht="11.25">
      <c r="B67" s="17"/>
      <c r="AR67" s="17"/>
    </row>
    <row r="68" spans="1:57" ht="11.25">
      <c r="B68" s="17"/>
      <c r="AR68" s="17"/>
    </row>
    <row r="69" spans="1:57" ht="11.25">
      <c r="B69" s="17"/>
      <c r="AR69" s="17"/>
    </row>
    <row r="70" spans="1:57" ht="11.25">
      <c r="B70" s="17"/>
      <c r="AR70" s="17"/>
    </row>
    <row r="71" spans="1:57" ht="11.25">
      <c r="B71" s="17"/>
      <c r="AR71" s="17"/>
    </row>
    <row r="72" spans="1:57" ht="11.25">
      <c r="B72" s="17"/>
      <c r="AR72" s="17"/>
    </row>
    <row r="73" spans="1:57" ht="11.25">
      <c r="B73" s="17"/>
      <c r="AR73" s="17"/>
    </row>
    <row r="74" spans="1:57" ht="11.25">
      <c r="B74" s="17"/>
      <c r="AR74" s="17"/>
    </row>
    <row r="75" spans="1:57" s="2" customFormat="1" ht="12.75">
      <c r="A75" s="29"/>
      <c r="B75" s="30"/>
      <c r="C75" s="29"/>
      <c r="D75" s="45" t="s">
        <v>46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5" t="s">
        <v>47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5" t="s">
        <v>46</v>
      </c>
      <c r="AI75" s="32"/>
      <c r="AJ75" s="32"/>
      <c r="AK75" s="32"/>
      <c r="AL75" s="32"/>
      <c r="AM75" s="45" t="s">
        <v>47</v>
      </c>
      <c r="AN75" s="32"/>
      <c r="AO75" s="32"/>
      <c r="AP75" s="29"/>
      <c r="AQ75" s="29"/>
      <c r="AR75" s="30"/>
      <c r="BE75" s="29"/>
    </row>
    <row r="76" spans="1:57" s="2" customFormat="1" ht="11.25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0"/>
      <c r="BE77" s="29"/>
    </row>
    <row r="81" spans="1:91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0"/>
      <c r="BE81" s="29"/>
    </row>
    <row r="82" spans="1:91" s="2" customFormat="1" ht="24.95" customHeight="1">
      <c r="A82" s="29"/>
      <c r="B82" s="30"/>
      <c r="C82" s="18" t="s">
        <v>50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51"/>
      <c r="C84" s="24" t="s">
        <v>12</v>
      </c>
      <c r="L84" s="4" t="str">
        <f>K5</f>
        <v>2024-115</v>
      </c>
      <c r="AR84" s="51"/>
    </row>
    <row r="85" spans="1:91" s="5" customFormat="1" ht="36.950000000000003" customHeight="1">
      <c r="B85" s="52"/>
      <c r="C85" s="53" t="s">
        <v>15</v>
      </c>
      <c r="L85" s="184" t="str">
        <f>K6</f>
        <v>Športový areál</v>
      </c>
      <c r="M85" s="185"/>
      <c r="N85" s="185"/>
      <c r="O85" s="185"/>
      <c r="P85" s="185"/>
      <c r="Q85" s="185"/>
      <c r="R85" s="185"/>
      <c r="S85" s="185"/>
      <c r="T85" s="185"/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  <c r="AF85" s="185"/>
      <c r="AG85" s="185"/>
      <c r="AH85" s="185"/>
      <c r="AI85" s="185"/>
      <c r="AJ85" s="185"/>
      <c r="AR85" s="52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19</v>
      </c>
      <c r="D87" s="29"/>
      <c r="E87" s="29"/>
      <c r="F87" s="29"/>
      <c r="G87" s="29"/>
      <c r="H87" s="29"/>
      <c r="I87" s="29"/>
      <c r="J87" s="29"/>
      <c r="K87" s="29"/>
      <c r="L87" s="54" t="str">
        <f>IF(K8="","",K8)</f>
        <v xml:space="preserve">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21</v>
      </c>
      <c r="AJ87" s="29"/>
      <c r="AK87" s="29"/>
      <c r="AL87" s="29"/>
      <c r="AM87" s="186">
        <f>IF(AN8= "","",AN8)</f>
        <v>45818</v>
      </c>
      <c r="AN87" s="186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>
      <c r="A89" s="29"/>
      <c r="B89" s="30"/>
      <c r="C89" s="24" t="s">
        <v>22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 xml:space="preserve"> 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27</v>
      </c>
      <c r="AJ89" s="29"/>
      <c r="AK89" s="29"/>
      <c r="AL89" s="29"/>
      <c r="AM89" s="187" t="str">
        <f>IF(E17="","",E17)</f>
        <v xml:space="preserve"> </v>
      </c>
      <c r="AN89" s="188"/>
      <c r="AO89" s="188"/>
      <c r="AP89" s="188"/>
      <c r="AQ89" s="29"/>
      <c r="AR89" s="30"/>
      <c r="AS89" s="189" t="s">
        <v>51</v>
      </c>
      <c r="AT89" s="190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29"/>
    </row>
    <row r="90" spans="1:91" s="2" customFormat="1" ht="15.2" customHeight="1">
      <c r="A90" s="29"/>
      <c r="B90" s="30"/>
      <c r="C90" s="24" t="s">
        <v>25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29</v>
      </c>
      <c r="AJ90" s="29"/>
      <c r="AK90" s="29"/>
      <c r="AL90" s="29"/>
      <c r="AM90" s="187" t="str">
        <f>IF(E20="","",E20)</f>
        <v xml:space="preserve"> </v>
      </c>
      <c r="AN90" s="188"/>
      <c r="AO90" s="188"/>
      <c r="AP90" s="188"/>
      <c r="AQ90" s="29"/>
      <c r="AR90" s="30"/>
      <c r="AS90" s="191"/>
      <c r="AT90" s="192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191"/>
      <c r="AT91" s="192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29"/>
    </row>
    <row r="92" spans="1:91" s="2" customFormat="1" ht="29.25" customHeight="1">
      <c r="A92" s="29"/>
      <c r="B92" s="30"/>
      <c r="C92" s="193" t="s">
        <v>52</v>
      </c>
      <c r="D92" s="194"/>
      <c r="E92" s="194"/>
      <c r="F92" s="194"/>
      <c r="G92" s="194"/>
      <c r="H92" s="60"/>
      <c r="I92" s="196" t="s">
        <v>53</v>
      </c>
      <c r="J92" s="194"/>
      <c r="K92" s="194"/>
      <c r="L92" s="194"/>
      <c r="M92" s="194"/>
      <c r="N92" s="194"/>
      <c r="O92" s="194"/>
      <c r="P92" s="194"/>
      <c r="Q92" s="194"/>
      <c r="R92" s="194"/>
      <c r="S92" s="194"/>
      <c r="T92" s="194"/>
      <c r="U92" s="194"/>
      <c r="V92" s="194"/>
      <c r="W92" s="194"/>
      <c r="X92" s="194"/>
      <c r="Y92" s="194"/>
      <c r="Z92" s="194"/>
      <c r="AA92" s="194"/>
      <c r="AB92" s="194"/>
      <c r="AC92" s="194"/>
      <c r="AD92" s="194"/>
      <c r="AE92" s="194"/>
      <c r="AF92" s="194"/>
      <c r="AG92" s="195" t="s">
        <v>54</v>
      </c>
      <c r="AH92" s="194"/>
      <c r="AI92" s="194"/>
      <c r="AJ92" s="194"/>
      <c r="AK92" s="194"/>
      <c r="AL92" s="194"/>
      <c r="AM92" s="194"/>
      <c r="AN92" s="196" t="s">
        <v>55</v>
      </c>
      <c r="AO92" s="194"/>
      <c r="AP92" s="197"/>
      <c r="AQ92" s="61" t="s">
        <v>56</v>
      </c>
      <c r="AR92" s="30"/>
      <c r="AS92" s="62" t="s">
        <v>57</v>
      </c>
      <c r="AT92" s="63" t="s">
        <v>58</v>
      </c>
      <c r="AU92" s="63" t="s">
        <v>59</v>
      </c>
      <c r="AV92" s="63" t="s">
        <v>60</v>
      </c>
      <c r="AW92" s="63" t="s">
        <v>61</v>
      </c>
      <c r="AX92" s="63" t="s">
        <v>62</v>
      </c>
      <c r="AY92" s="63" t="s">
        <v>63</v>
      </c>
      <c r="AZ92" s="63" t="s">
        <v>64</v>
      </c>
      <c r="BA92" s="63" t="s">
        <v>65</v>
      </c>
      <c r="BB92" s="63" t="s">
        <v>66</v>
      </c>
      <c r="BC92" s="63" t="s">
        <v>67</v>
      </c>
      <c r="BD92" s="64" t="s">
        <v>68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29"/>
    </row>
    <row r="94" spans="1:91" s="6" customFormat="1" ht="32.450000000000003" customHeight="1">
      <c r="B94" s="68"/>
      <c r="C94" s="69" t="s">
        <v>69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205">
        <f>ROUND(AG95+AG97+AG99+AG101,2)</f>
        <v>0</v>
      </c>
      <c r="AH94" s="205"/>
      <c r="AI94" s="205"/>
      <c r="AJ94" s="205"/>
      <c r="AK94" s="205"/>
      <c r="AL94" s="205"/>
      <c r="AM94" s="205"/>
      <c r="AN94" s="206">
        <f t="shared" ref="AN94:AN101" si="0">SUM(AG94,AT94)</f>
        <v>0</v>
      </c>
      <c r="AO94" s="206"/>
      <c r="AP94" s="206"/>
      <c r="AQ94" s="72" t="s">
        <v>1</v>
      </c>
      <c r="AR94" s="68"/>
      <c r="AS94" s="73">
        <f>ROUND(AS95+AS97+AS99+AS101,2)</f>
        <v>0</v>
      </c>
      <c r="AT94" s="74">
        <f t="shared" ref="AT94:AT101" si="1">ROUND(SUM(AV94:AW94),2)</f>
        <v>0</v>
      </c>
      <c r="AU94" s="75">
        <f>ROUND(AU95+AU97+AU99+AU101,5)</f>
        <v>0</v>
      </c>
      <c r="AV94" s="74">
        <f>ROUND(AZ94*L29,2)</f>
        <v>0</v>
      </c>
      <c r="AW94" s="74">
        <f>ROUND(BA94*L30,2)</f>
        <v>0</v>
      </c>
      <c r="AX94" s="74">
        <f>ROUND(BB94*L29,2)</f>
        <v>0</v>
      </c>
      <c r="AY94" s="74">
        <f>ROUND(BC94*L30,2)</f>
        <v>0</v>
      </c>
      <c r="AZ94" s="74">
        <f>ROUND(AZ95+AZ97+AZ99+AZ101,2)</f>
        <v>0</v>
      </c>
      <c r="BA94" s="74">
        <f>ROUND(BA95+BA97+BA99+BA101,2)</f>
        <v>0</v>
      </c>
      <c r="BB94" s="74">
        <f>ROUND(BB95+BB97+BB99+BB101,2)</f>
        <v>0</v>
      </c>
      <c r="BC94" s="74">
        <f>ROUND(BC95+BC97+BC99+BC101,2)</f>
        <v>0</v>
      </c>
      <c r="BD94" s="76">
        <f>ROUND(BD95+BD97+BD99+BD101,2)</f>
        <v>0</v>
      </c>
      <c r="BS94" s="77" t="s">
        <v>70</v>
      </c>
      <c r="BT94" s="77" t="s">
        <v>71</v>
      </c>
      <c r="BU94" s="78" t="s">
        <v>72</v>
      </c>
      <c r="BV94" s="77" t="s">
        <v>73</v>
      </c>
      <c r="BW94" s="77" t="s">
        <v>4</v>
      </c>
      <c r="BX94" s="77" t="s">
        <v>74</v>
      </c>
      <c r="CL94" s="77" t="s">
        <v>1</v>
      </c>
    </row>
    <row r="95" spans="1:91" s="7" customFormat="1" ht="24.75" customHeight="1">
      <c r="B95" s="79"/>
      <c r="C95" s="80"/>
      <c r="D95" s="200" t="s">
        <v>75</v>
      </c>
      <c r="E95" s="200"/>
      <c r="F95" s="200"/>
      <c r="G95" s="200"/>
      <c r="H95" s="200"/>
      <c r="I95" s="81"/>
      <c r="J95" s="200" t="s">
        <v>76</v>
      </c>
      <c r="K95" s="200"/>
      <c r="L95" s="200"/>
      <c r="M95" s="200"/>
      <c r="N95" s="200"/>
      <c r="O95" s="200"/>
      <c r="P95" s="200"/>
      <c r="Q95" s="200"/>
      <c r="R95" s="200"/>
      <c r="S95" s="200"/>
      <c r="T95" s="200"/>
      <c r="U95" s="200"/>
      <c r="V95" s="200"/>
      <c r="W95" s="200"/>
      <c r="X95" s="200"/>
      <c r="Y95" s="200"/>
      <c r="Z95" s="200"/>
      <c r="AA95" s="200"/>
      <c r="AB95" s="200"/>
      <c r="AC95" s="200"/>
      <c r="AD95" s="200"/>
      <c r="AE95" s="200"/>
      <c r="AF95" s="200"/>
      <c r="AG95" s="201">
        <f>ROUND(AG96,2)</f>
        <v>0</v>
      </c>
      <c r="AH95" s="199"/>
      <c r="AI95" s="199"/>
      <c r="AJ95" s="199"/>
      <c r="AK95" s="199"/>
      <c r="AL95" s="199"/>
      <c r="AM95" s="199"/>
      <c r="AN95" s="198">
        <f t="shared" si="0"/>
        <v>0</v>
      </c>
      <c r="AO95" s="199"/>
      <c r="AP95" s="199"/>
      <c r="AQ95" s="82" t="s">
        <v>77</v>
      </c>
      <c r="AR95" s="79"/>
      <c r="AS95" s="83">
        <f>ROUND(AS96,2)</f>
        <v>0</v>
      </c>
      <c r="AT95" s="84">
        <f t="shared" si="1"/>
        <v>0</v>
      </c>
      <c r="AU95" s="85">
        <f>ROUND(AU96,5)</f>
        <v>0</v>
      </c>
      <c r="AV95" s="84">
        <f>ROUND(AZ95*L29,2)</f>
        <v>0</v>
      </c>
      <c r="AW95" s="84">
        <f>ROUND(BA95*L30,2)</f>
        <v>0</v>
      </c>
      <c r="AX95" s="84">
        <f>ROUND(BB95*L29,2)</f>
        <v>0</v>
      </c>
      <c r="AY95" s="84">
        <f>ROUND(BC95*L30,2)</f>
        <v>0</v>
      </c>
      <c r="AZ95" s="84">
        <f>ROUND(AZ96,2)</f>
        <v>0</v>
      </c>
      <c r="BA95" s="84">
        <f>ROUND(BA96,2)</f>
        <v>0</v>
      </c>
      <c r="BB95" s="84">
        <f>ROUND(BB96,2)</f>
        <v>0</v>
      </c>
      <c r="BC95" s="84">
        <f>ROUND(BC96,2)</f>
        <v>0</v>
      </c>
      <c r="BD95" s="86">
        <f>ROUND(BD96,2)</f>
        <v>0</v>
      </c>
      <c r="BS95" s="87" t="s">
        <v>70</v>
      </c>
      <c r="BT95" s="87" t="s">
        <v>78</v>
      </c>
      <c r="BU95" s="87" t="s">
        <v>72</v>
      </c>
      <c r="BV95" s="87" t="s">
        <v>73</v>
      </c>
      <c r="BW95" s="87" t="s">
        <v>79</v>
      </c>
      <c r="BX95" s="87" t="s">
        <v>4</v>
      </c>
      <c r="CL95" s="87" t="s">
        <v>1</v>
      </c>
      <c r="CM95" s="87" t="s">
        <v>71</v>
      </c>
    </row>
    <row r="96" spans="1:91" s="4" customFormat="1" ht="16.5" customHeight="1">
      <c r="A96" s="88" t="s">
        <v>80</v>
      </c>
      <c r="B96" s="51"/>
      <c r="C96" s="10"/>
      <c r="D96" s="10"/>
      <c r="E96" s="202" t="s">
        <v>81</v>
      </c>
      <c r="F96" s="202"/>
      <c r="G96" s="202"/>
      <c r="H96" s="202"/>
      <c r="I96" s="202"/>
      <c r="J96" s="10"/>
      <c r="K96" s="202" t="s">
        <v>82</v>
      </c>
      <c r="L96" s="202"/>
      <c r="M96" s="202"/>
      <c r="N96" s="202"/>
      <c r="O96" s="202"/>
      <c r="P96" s="202"/>
      <c r="Q96" s="202"/>
      <c r="R96" s="202"/>
      <c r="S96" s="202"/>
      <c r="T96" s="202"/>
      <c r="U96" s="202"/>
      <c r="V96" s="202"/>
      <c r="W96" s="202"/>
      <c r="X96" s="202"/>
      <c r="Y96" s="202"/>
      <c r="Z96" s="202"/>
      <c r="AA96" s="202"/>
      <c r="AB96" s="202"/>
      <c r="AC96" s="202"/>
      <c r="AD96" s="202"/>
      <c r="AE96" s="202"/>
      <c r="AF96" s="202"/>
      <c r="AG96" s="203">
        <f>'02 - Architektonicko stav...'!J32</f>
        <v>0</v>
      </c>
      <c r="AH96" s="204"/>
      <c r="AI96" s="204"/>
      <c r="AJ96" s="204"/>
      <c r="AK96" s="204"/>
      <c r="AL96" s="204"/>
      <c r="AM96" s="204"/>
      <c r="AN96" s="203">
        <f t="shared" si="0"/>
        <v>0</v>
      </c>
      <c r="AO96" s="204"/>
      <c r="AP96" s="204"/>
      <c r="AQ96" s="89" t="s">
        <v>83</v>
      </c>
      <c r="AR96" s="51"/>
      <c r="AS96" s="90">
        <v>0</v>
      </c>
      <c r="AT96" s="91">
        <f t="shared" si="1"/>
        <v>0</v>
      </c>
      <c r="AU96" s="92">
        <f>'02 - Architektonicko stav...'!P133</f>
        <v>0</v>
      </c>
      <c r="AV96" s="91">
        <f>'02 - Architektonicko stav...'!J35</f>
        <v>0</v>
      </c>
      <c r="AW96" s="91">
        <f>'02 - Architektonicko stav...'!J36</f>
        <v>0</v>
      </c>
      <c r="AX96" s="91">
        <f>'02 - Architektonicko stav...'!J37</f>
        <v>0</v>
      </c>
      <c r="AY96" s="91">
        <f>'02 - Architektonicko stav...'!J38</f>
        <v>0</v>
      </c>
      <c r="AZ96" s="91">
        <f>'02 - Architektonicko stav...'!F35</f>
        <v>0</v>
      </c>
      <c r="BA96" s="91">
        <f>'02 - Architektonicko stav...'!F36</f>
        <v>0</v>
      </c>
      <c r="BB96" s="91">
        <f>'02 - Architektonicko stav...'!F37</f>
        <v>0</v>
      </c>
      <c r="BC96" s="91">
        <f>'02 - Architektonicko stav...'!F38</f>
        <v>0</v>
      </c>
      <c r="BD96" s="93">
        <f>'02 - Architektonicko stav...'!F39</f>
        <v>0</v>
      </c>
      <c r="BT96" s="22" t="s">
        <v>84</v>
      </c>
      <c r="BV96" s="22" t="s">
        <v>73</v>
      </c>
      <c r="BW96" s="22" t="s">
        <v>85</v>
      </c>
      <c r="BX96" s="22" t="s">
        <v>79</v>
      </c>
      <c r="CL96" s="22" t="s">
        <v>1</v>
      </c>
    </row>
    <row r="97" spans="1:91" s="7" customFormat="1" ht="24.75" customHeight="1">
      <c r="B97" s="79"/>
      <c r="C97" s="80"/>
      <c r="D97" s="200" t="s">
        <v>81</v>
      </c>
      <c r="E97" s="200"/>
      <c r="F97" s="200"/>
      <c r="G97" s="200"/>
      <c r="H97" s="200"/>
      <c r="I97" s="81"/>
      <c r="J97" s="200" t="s">
        <v>86</v>
      </c>
      <c r="K97" s="200"/>
      <c r="L97" s="200"/>
      <c r="M97" s="200"/>
      <c r="N97" s="200"/>
      <c r="O97" s="200"/>
      <c r="P97" s="200"/>
      <c r="Q97" s="200"/>
      <c r="R97" s="200"/>
      <c r="S97" s="200"/>
      <c r="T97" s="200"/>
      <c r="U97" s="200"/>
      <c r="V97" s="200"/>
      <c r="W97" s="200"/>
      <c r="X97" s="200"/>
      <c r="Y97" s="200"/>
      <c r="Z97" s="200"/>
      <c r="AA97" s="200"/>
      <c r="AB97" s="200"/>
      <c r="AC97" s="200"/>
      <c r="AD97" s="200"/>
      <c r="AE97" s="200"/>
      <c r="AF97" s="200"/>
      <c r="AG97" s="201">
        <f>ROUND(AG98,2)</f>
        <v>0</v>
      </c>
      <c r="AH97" s="199"/>
      <c r="AI97" s="199"/>
      <c r="AJ97" s="199"/>
      <c r="AK97" s="199"/>
      <c r="AL97" s="199"/>
      <c r="AM97" s="199"/>
      <c r="AN97" s="198">
        <f t="shared" si="0"/>
        <v>0</v>
      </c>
      <c r="AO97" s="199"/>
      <c r="AP97" s="199"/>
      <c r="AQ97" s="82" t="s">
        <v>77</v>
      </c>
      <c r="AR97" s="79"/>
      <c r="AS97" s="83">
        <f>ROUND(AS98,2)</f>
        <v>0</v>
      </c>
      <c r="AT97" s="84">
        <f t="shared" si="1"/>
        <v>0</v>
      </c>
      <c r="AU97" s="85">
        <f>ROUND(AU98,5)</f>
        <v>0</v>
      </c>
      <c r="AV97" s="84">
        <f>ROUND(AZ97*L29,2)</f>
        <v>0</v>
      </c>
      <c r="AW97" s="84">
        <f>ROUND(BA97*L30,2)</f>
        <v>0</v>
      </c>
      <c r="AX97" s="84">
        <f>ROUND(BB97*L29,2)</f>
        <v>0</v>
      </c>
      <c r="AY97" s="84">
        <f>ROUND(BC97*L30,2)</f>
        <v>0</v>
      </c>
      <c r="AZ97" s="84">
        <f>ROUND(AZ98,2)</f>
        <v>0</v>
      </c>
      <c r="BA97" s="84">
        <f>ROUND(BA98,2)</f>
        <v>0</v>
      </c>
      <c r="BB97" s="84">
        <f>ROUND(BB98,2)</f>
        <v>0</v>
      </c>
      <c r="BC97" s="84">
        <f>ROUND(BC98,2)</f>
        <v>0</v>
      </c>
      <c r="BD97" s="86">
        <f>ROUND(BD98,2)</f>
        <v>0</v>
      </c>
      <c r="BS97" s="87" t="s">
        <v>70</v>
      </c>
      <c r="BT97" s="87" t="s">
        <v>78</v>
      </c>
      <c r="BU97" s="87" t="s">
        <v>72</v>
      </c>
      <c r="BV97" s="87" t="s">
        <v>73</v>
      </c>
      <c r="BW97" s="87" t="s">
        <v>87</v>
      </c>
      <c r="BX97" s="87" t="s">
        <v>4</v>
      </c>
      <c r="CL97" s="87" t="s">
        <v>1</v>
      </c>
      <c r="CM97" s="87" t="s">
        <v>71</v>
      </c>
    </row>
    <row r="98" spans="1:91" s="4" customFormat="1" ht="16.5" customHeight="1">
      <c r="A98" s="88" t="s">
        <v>80</v>
      </c>
      <c r="B98" s="51"/>
      <c r="C98" s="10"/>
      <c r="D98" s="10"/>
      <c r="E98" s="202" t="s">
        <v>81</v>
      </c>
      <c r="F98" s="202"/>
      <c r="G98" s="202"/>
      <c r="H98" s="202"/>
      <c r="I98" s="202"/>
      <c r="J98" s="10"/>
      <c r="K98" s="202" t="s">
        <v>82</v>
      </c>
      <c r="L98" s="202"/>
      <c r="M98" s="202"/>
      <c r="N98" s="202"/>
      <c r="O98" s="202"/>
      <c r="P98" s="202"/>
      <c r="Q98" s="202"/>
      <c r="R98" s="202"/>
      <c r="S98" s="202"/>
      <c r="T98" s="202"/>
      <c r="U98" s="202"/>
      <c r="V98" s="202"/>
      <c r="W98" s="202"/>
      <c r="X98" s="202"/>
      <c r="Y98" s="202"/>
      <c r="Z98" s="202"/>
      <c r="AA98" s="202"/>
      <c r="AB98" s="202"/>
      <c r="AC98" s="202"/>
      <c r="AD98" s="202"/>
      <c r="AE98" s="202"/>
      <c r="AF98" s="202"/>
      <c r="AG98" s="203">
        <f>'02 - Architektonicko stav..._01'!J32</f>
        <v>0</v>
      </c>
      <c r="AH98" s="204"/>
      <c r="AI98" s="204"/>
      <c r="AJ98" s="204"/>
      <c r="AK98" s="204"/>
      <c r="AL98" s="204"/>
      <c r="AM98" s="204"/>
      <c r="AN98" s="203">
        <f t="shared" si="0"/>
        <v>0</v>
      </c>
      <c r="AO98" s="204"/>
      <c r="AP98" s="204"/>
      <c r="AQ98" s="89" t="s">
        <v>83</v>
      </c>
      <c r="AR98" s="51"/>
      <c r="AS98" s="90">
        <v>0</v>
      </c>
      <c r="AT98" s="91">
        <f t="shared" si="1"/>
        <v>0</v>
      </c>
      <c r="AU98" s="92">
        <f>'02 - Architektonicko stav..._01'!P133</f>
        <v>0</v>
      </c>
      <c r="AV98" s="91">
        <f>'02 - Architektonicko stav..._01'!J35</f>
        <v>0</v>
      </c>
      <c r="AW98" s="91">
        <f>'02 - Architektonicko stav..._01'!J36</f>
        <v>0</v>
      </c>
      <c r="AX98" s="91">
        <f>'02 - Architektonicko stav..._01'!J37</f>
        <v>0</v>
      </c>
      <c r="AY98" s="91">
        <f>'02 - Architektonicko stav..._01'!J38</f>
        <v>0</v>
      </c>
      <c r="AZ98" s="91">
        <f>'02 - Architektonicko stav..._01'!F35</f>
        <v>0</v>
      </c>
      <c r="BA98" s="91">
        <f>'02 - Architektonicko stav..._01'!F36</f>
        <v>0</v>
      </c>
      <c r="BB98" s="91">
        <f>'02 - Architektonicko stav..._01'!F37</f>
        <v>0</v>
      </c>
      <c r="BC98" s="91">
        <f>'02 - Architektonicko stav..._01'!F38</f>
        <v>0</v>
      </c>
      <c r="BD98" s="93">
        <f>'02 - Architektonicko stav..._01'!F39</f>
        <v>0</v>
      </c>
      <c r="BT98" s="22" t="s">
        <v>84</v>
      </c>
      <c r="BV98" s="22" t="s">
        <v>73</v>
      </c>
      <c r="BW98" s="22" t="s">
        <v>88</v>
      </c>
      <c r="BX98" s="22" t="s">
        <v>87</v>
      </c>
      <c r="CL98" s="22" t="s">
        <v>1</v>
      </c>
    </row>
    <row r="99" spans="1:91" s="7" customFormat="1" ht="24.75" customHeight="1">
      <c r="B99" s="79"/>
      <c r="C99" s="80"/>
      <c r="D99" s="200" t="s">
        <v>89</v>
      </c>
      <c r="E99" s="200"/>
      <c r="F99" s="200"/>
      <c r="G99" s="200"/>
      <c r="H99" s="200"/>
      <c r="I99" s="81"/>
      <c r="J99" s="200" t="s">
        <v>90</v>
      </c>
      <c r="K99" s="200"/>
      <c r="L99" s="200"/>
      <c r="M99" s="200"/>
      <c r="N99" s="200"/>
      <c r="O99" s="200"/>
      <c r="P99" s="200"/>
      <c r="Q99" s="200"/>
      <c r="R99" s="200"/>
      <c r="S99" s="200"/>
      <c r="T99" s="200"/>
      <c r="U99" s="200"/>
      <c r="V99" s="200"/>
      <c r="W99" s="200"/>
      <c r="X99" s="200"/>
      <c r="Y99" s="200"/>
      <c r="Z99" s="200"/>
      <c r="AA99" s="200"/>
      <c r="AB99" s="200"/>
      <c r="AC99" s="200"/>
      <c r="AD99" s="200"/>
      <c r="AE99" s="200"/>
      <c r="AF99" s="200"/>
      <c r="AG99" s="201">
        <f>ROUND(AG100,2)</f>
        <v>0</v>
      </c>
      <c r="AH99" s="199"/>
      <c r="AI99" s="199"/>
      <c r="AJ99" s="199"/>
      <c r="AK99" s="199"/>
      <c r="AL99" s="199"/>
      <c r="AM99" s="199"/>
      <c r="AN99" s="198">
        <f t="shared" si="0"/>
        <v>0</v>
      </c>
      <c r="AO99" s="199"/>
      <c r="AP99" s="199"/>
      <c r="AQ99" s="82" t="s">
        <v>77</v>
      </c>
      <c r="AR99" s="79"/>
      <c r="AS99" s="83">
        <f>ROUND(AS100,2)</f>
        <v>0</v>
      </c>
      <c r="AT99" s="84">
        <f t="shared" si="1"/>
        <v>0</v>
      </c>
      <c r="AU99" s="85">
        <f>ROUND(AU100,5)</f>
        <v>0</v>
      </c>
      <c r="AV99" s="84">
        <f>ROUND(AZ99*L29,2)</f>
        <v>0</v>
      </c>
      <c r="AW99" s="84">
        <f>ROUND(BA99*L30,2)</f>
        <v>0</v>
      </c>
      <c r="AX99" s="84">
        <f>ROUND(BB99*L29,2)</f>
        <v>0</v>
      </c>
      <c r="AY99" s="84">
        <f>ROUND(BC99*L30,2)</f>
        <v>0</v>
      </c>
      <c r="AZ99" s="84">
        <f>ROUND(AZ100,2)</f>
        <v>0</v>
      </c>
      <c r="BA99" s="84">
        <f>ROUND(BA100,2)</f>
        <v>0</v>
      </c>
      <c r="BB99" s="84">
        <f>ROUND(BB100,2)</f>
        <v>0</v>
      </c>
      <c r="BC99" s="84">
        <f>ROUND(BC100,2)</f>
        <v>0</v>
      </c>
      <c r="BD99" s="86">
        <f>ROUND(BD100,2)</f>
        <v>0</v>
      </c>
      <c r="BS99" s="87" t="s">
        <v>70</v>
      </c>
      <c r="BT99" s="87" t="s">
        <v>78</v>
      </c>
      <c r="BU99" s="87" t="s">
        <v>72</v>
      </c>
      <c r="BV99" s="87" t="s">
        <v>73</v>
      </c>
      <c r="BW99" s="87" t="s">
        <v>91</v>
      </c>
      <c r="BX99" s="87" t="s">
        <v>4</v>
      </c>
      <c r="CL99" s="87" t="s">
        <v>1</v>
      </c>
      <c r="CM99" s="87" t="s">
        <v>71</v>
      </c>
    </row>
    <row r="100" spans="1:91" s="4" customFormat="1" ht="16.5" customHeight="1">
      <c r="A100" s="88" t="s">
        <v>80</v>
      </c>
      <c r="B100" s="51"/>
      <c r="C100" s="10"/>
      <c r="D100" s="10"/>
      <c r="E100" s="202" t="s">
        <v>81</v>
      </c>
      <c r="F100" s="202"/>
      <c r="G100" s="202"/>
      <c r="H100" s="202"/>
      <c r="I100" s="202"/>
      <c r="J100" s="10"/>
      <c r="K100" s="202" t="s">
        <v>82</v>
      </c>
      <c r="L100" s="202"/>
      <c r="M100" s="202"/>
      <c r="N100" s="202"/>
      <c r="O100" s="202"/>
      <c r="P100" s="202"/>
      <c r="Q100" s="202"/>
      <c r="R100" s="202"/>
      <c r="S100" s="202"/>
      <c r="T100" s="202"/>
      <c r="U100" s="202"/>
      <c r="V100" s="202"/>
      <c r="W100" s="202"/>
      <c r="X100" s="202"/>
      <c r="Y100" s="202"/>
      <c r="Z100" s="202"/>
      <c r="AA100" s="202"/>
      <c r="AB100" s="202"/>
      <c r="AC100" s="202"/>
      <c r="AD100" s="202"/>
      <c r="AE100" s="202"/>
      <c r="AF100" s="202"/>
      <c r="AG100" s="203">
        <f>'02 - Architektonicko stav..._02'!J32</f>
        <v>0</v>
      </c>
      <c r="AH100" s="204"/>
      <c r="AI100" s="204"/>
      <c r="AJ100" s="204"/>
      <c r="AK100" s="204"/>
      <c r="AL100" s="204"/>
      <c r="AM100" s="204"/>
      <c r="AN100" s="203">
        <f t="shared" si="0"/>
        <v>0</v>
      </c>
      <c r="AO100" s="204"/>
      <c r="AP100" s="204"/>
      <c r="AQ100" s="89" t="s">
        <v>83</v>
      </c>
      <c r="AR100" s="51"/>
      <c r="AS100" s="90">
        <v>0</v>
      </c>
      <c r="AT100" s="91">
        <f t="shared" si="1"/>
        <v>0</v>
      </c>
      <c r="AU100" s="92">
        <f>'02 - Architektonicko stav..._02'!P133</f>
        <v>0</v>
      </c>
      <c r="AV100" s="91">
        <f>'02 - Architektonicko stav..._02'!J35</f>
        <v>0</v>
      </c>
      <c r="AW100" s="91">
        <f>'02 - Architektonicko stav..._02'!J36</f>
        <v>0</v>
      </c>
      <c r="AX100" s="91">
        <f>'02 - Architektonicko stav..._02'!J37</f>
        <v>0</v>
      </c>
      <c r="AY100" s="91">
        <f>'02 - Architektonicko stav..._02'!J38</f>
        <v>0</v>
      </c>
      <c r="AZ100" s="91">
        <f>'02 - Architektonicko stav..._02'!F35</f>
        <v>0</v>
      </c>
      <c r="BA100" s="91">
        <f>'02 - Architektonicko stav..._02'!F36</f>
        <v>0</v>
      </c>
      <c r="BB100" s="91">
        <f>'02 - Architektonicko stav..._02'!F37</f>
        <v>0</v>
      </c>
      <c r="BC100" s="91">
        <f>'02 - Architektonicko stav..._02'!F38</f>
        <v>0</v>
      </c>
      <c r="BD100" s="93">
        <f>'02 - Architektonicko stav..._02'!F39</f>
        <v>0</v>
      </c>
      <c r="BT100" s="22" t="s">
        <v>84</v>
      </c>
      <c r="BV100" s="22" t="s">
        <v>73</v>
      </c>
      <c r="BW100" s="22" t="s">
        <v>92</v>
      </c>
      <c r="BX100" s="22" t="s">
        <v>91</v>
      </c>
      <c r="CL100" s="22" t="s">
        <v>1</v>
      </c>
    </row>
    <row r="101" spans="1:91" s="7" customFormat="1" ht="16.5" customHeight="1">
      <c r="A101" s="88" t="s">
        <v>80</v>
      </c>
      <c r="B101" s="79"/>
      <c r="C101" s="80"/>
      <c r="D101" s="200" t="s">
        <v>93</v>
      </c>
      <c r="E101" s="200"/>
      <c r="F101" s="200"/>
      <c r="G101" s="200"/>
      <c r="H101" s="200"/>
      <c r="I101" s="81"/>
      <c r="J101" s="200" t="s">
        <v>94</v>
      </c>
      <c r="K101" s="200"/>
      <c r="L101" s="200"/>
      <c r="M101" s="200"/>
      <c r="N101" s="200"/>
      <c r="O101" s="200"/>
      <c r="P101" s="200"/>
      <c r="Q101" s="200"/>
      <c r="R101" s="200"/>
      <c r="S101" s="200"/>
      <c r="T101" s="200"/>
      <c r="U101" s="200"/>
      <c r="V101" s="200"/>
      <c r="W101" s="200"/>
      <c r="X101" s="200"/>
      <c r="Y101" s="200"/>
      <c r="Z101" s="200"/>
      <c r="AA101" s="200"/>
      <c r="AB101" s="200"/>
      <c r="AC101" s="200"/>
      <c r="AD101" s="200"/>
      <c r="AE101" s="200"/>
      <c r="AF101" s="200"/>
      <c r="AG101" s="198">
        <f>'04 - 4- Kúpacia kaďa'!J30</f>
        <v>0</v>
      </c>
      <c r="AH101" s="199"/>
      <c r="AI101" s="199"/>
      <c r="AJ101" s="199"/>
      <c r="AK101" s="199"/>
      <c r="AL101" s="199"/>
      <c r="AM101" s="199"/>
      <c r="AN101" s="198">
        <f t="shared" si="0"/>
        <v>0</v>
      </c>
      <c r="AO101" s="199"/>
      <c r="AP101" s="199"/>
      <c r="AQ101" s="82" t="s">
        <v>77</v>
      </c>
      <c r="AR101" s="79"/>
      <c r="AS101" s="94">
        <v>0</v>
      </c>
      <c r="AT101" s="95">
        <f t="shared" si="1"/>
        <v>0</v>
      </c>
      <c r="AU101" s="96">
        <f>'04 - 4- Kúpacia kaďa'!P119</f>
        <v>0</v>
      </c>
      <c r="AV101" s="95">
        <f>'04 - 4- Kúpacia kaďa'!J33</f>
        <v>0</v>
      </c>
      <c r="AW101" s="95">
        <f>'04 - 4- Kúpacia kaďa'!J34</f>
        <v>0</v>
      </c>
      <c r="AX101" s="95">
        <f>'04 - 4- Kúpacia kaďa'!J35</f>
        <v>0</v>
      </c>
      <c r="AY101" s="95">
        <f>'04 - 4- Kúpacia kaďa'!J36</f>
        <v>0</v>
      </c>
      <c r="AZ101" s="95">
        <f>'04 - 4- Kúpacia kaďa'!F33</f>
        <v>0</v>
      </c>
      <c r="BA101" s="95">
        <f>'04 - 4- Kúpacia kaďa'!F34</f>
        <v>0</v>
      </c>
      <c r="BB101" s="95">
        <f>'04 - 4- Kúpacia kaďa'!F35</f>
        <v>0</v>
      </c>
      <c r="BC101" s="95">
        <f>'04 - 4- Kúpacia kaďa'!F36</f>
        <v>0</v>
      </c>
      <c r="BD101" s="97">
        <f>'04 - 4- Kúpacia kaďa'!F37</f>
        <v>0</v>
      </c>
      <c r="BT101" s="87" t="s">
        <v>78</v>
      </c>
      <c r="BV101" s="87" t="s">
        <v>73</v>
      </c>
      <c r="BW101" s="87" t="s">
        <v>95</v>
      </c>
      <c r="BX101" s="87" t="s">
        <v>4</v>
      </c>
      <c r="CL101" s="87" t="s">
        <v>1</v>
      </c>
      <c r="CM101" s="87" t="s">
        <v>71</v>
      </c>
    </row>
    <row r="102" spans="1:91" s="2" customFormat="1" ht="30" customHeight="1">
      <c r="A102" s="29"/>
      <c r="B102" s="30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30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</row>
    <row r="103" spans="1:91" s="2" customFormat="1" ht="6.95" customHeight="1">
      <c r="A103" s="29"/>
      <c r="B103" s="47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48"/>
      <c r="AN103" s="48"/>
      <c r="AO103" s="48"/>
      <c r="AP103" s="48"/>
      <c r="AQ103" s="48"/>
      <c r="AR103" s="30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</row>
  </sheetData>
  <mergeCells count="66">
    <mergeCell ref="AR2:BE2"/>
    <mergeCell ref="L33:P33"/>
    <mergeCell ref="W33:AE33"/>
    <mergeCell ref="AK33:AO33"/>
    <mergeCell ref="AK35:AO35"/>
    <mergeCell ref="X35:AB35"/>
    <mergeCell ref="L31:P31"/>
    <mergeCell ref="AK31:AO31"/>
    <mergeCell ref="L32:P32"/>
    <mergeCell ref="W32:AE32"/>
    <mergeCell ref="AK32:AO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AK29:AO29"/>
    <mergeCell ref="W29:AE29"/>
    <mergeCell ref="L29:P29"/>
    <mergeCell ref="AK30:AO30"/>
    <mergeCell ref="W30:AE30"/>
    <mergeCell ref="L30:P30"/>
    <mergeCell ref="W31:AE31"/>
    <mergeCell ref="AN100:AP100"/>
    <mergeCell ref="AG100:AM100"/>
    <mergeCell ref="E100:I100"/>
    <mergeCell ref="K100:AF100"/>
    <mergeCell ref="AN101:AP101"/>
    <mergeCell ref="AG101:AM101"/>
    <mergeCell ref="D101:H101"/>
    <mergeCell ref="J101:AF101"/>
    <mergeCell ref="AG98:AM98"/>
    <mergeCell ref="AN98:AP98"/>
    <mergeCell ref="E98:I98"/>
    <mergeCell ref="K98:AF98"/>
    <mergeCell ref="AN99:AP99"/>
    <mergeCell ref="AG99:AM99"/>
    <mergeCell ref="D99:H99"/>
    <mergeCell ref="J99:AF99"/>
    <mergeCell ref="K96:AF96"/>
    <mergeCell ref="AN96:AP96"/>
    <mergeCell ref="AG96:AM96"/>
    <mergeCell ref="E96:I96"/>
    <mergeCell ref="D97:H97"/>
    <mergeCell ref="J97:AF97"/>
    <mergeCell ref="AN97:AP97"/>
    <mergeCell ref="AG97:AM97"/>
    <mergeCell ref="C92:G92"/>
    <mergeCell ref="AG92:AM92"/>
    <mergeCell ref="AN92:AP92"/>
    <mergeCell ref="I92:AF92"/>
    <mergeCell ref="AN95:AP95"/>
    <mergeCell ref="D95:H95"/>
    <mergeCell ref="J95:AF95"/>
    <mergeCell ref="AG95:AM95"/>
    <mergeCell ref="AG94:AM94"/>
    <mergeCell ref="AN94:AP94"/>
    <mergeCell ref="L85:AJ85"/>
    <mergeCell ref="AM87:AN87"/>
    <mergeCell ref="AM89:AP89"/>
    <mergeCell ref="AS89:AT91"/>
    <mergeCell ref="AM90:AP90"/>
  </mergeCells>
  <hyperlinks>
    <hyperlink ref="A96" location="'02 - Architektonicko stav...'!C2" display="/"/>
    <hyperlink ref="A98" location="'02 - Architektonicko stav..._01'!C2" display="/"/>
    <hyperlink ref="A100" location="'02 - Architektonicko stav..._02'!C2" display="/"/>
    <hyperlink ref="A101" location="'04 - 4- Kúpacia kaďa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16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9" t="s">
        <v>5</v>
      </c>
      <c r="M2" s="211"/>
      <c r="N2" s="211"/>
      <c r="O2" s="211"/>
      <c r="P2" s="211"/>
      <c r="Q2" s="211"/>
      <c r="R2" s="211"/>
      <c r="S2" s="211"/>
      <c r="T2" s="211"/>
      <c r="U2" s="211"/>
      <c r="V2" s="211"/>
      <c r="AT2" s="14" t="s">
        <v>85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24.95" customHeight="1">
      <c r="B4" s="17"/>
      <c r="D4" s="18" t="s">
        <v>96</v>
      </c>
      <c r="L4" s="17"/>
      <c r="M4" s="98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30" t="str">
        <f>'Rekapitulácia stavby'!K6</f>
        <v>Športový areál</v>
      </c>
      <c r="F7" s="231"/>
      <c r="G7" s="231"/>
      <c r="H7" s="231"/>
      <c r="L7" s="17"/>
    </row>
    <row r="8" spans="1:46" s="1" customFormat="1" ht="12" customHeight="1">
      <c r="B8" s="17"/>
      <c r="D8" s="24" t="s">
        <v>97</v>
      </c>
      <c r="L8" s="17"/>
    </row>
    <row r="9" spans="1:46" s="2" customFormat="1" ht="16.5" customHeight="1">
      <c r="A9" s="29"/>
      <c r="B9" s="30"/>
      <c r="C9" s="29"/>
      <c r="D9" s="29"/>
      <c r="E9" s="230" t="s">
        <v>98</v>
      </c>
      <c r="F9" s="232"/>
      <c r="G9" s="232"/>
      <c r="H9" s="232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2" customHeight="1">
      <c r="A10" s="29"/>
      <c r="B10" s="30"/>
      <c r="C10" s="29"/>
      <c r="D10" s="24" t="s">
        <v>99</v>
      </c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6.5" customHeight="1">
      <c r="A11" s="29"/>
      <c r="B11" s="30"/>
      <c r="C11" s="29"/>
      <c r="D11" s="29"/>
      <c r="E11" s="184" t="s">
        <v>100</v>
      </c>
      <c r="F11" s="232"/>
      <c r="G11" s="232"/>
      <c r="H11" s="232"/>
      <c r="I11" s="29"/>
      <c r="J11" s="29"/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1.25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2" customHeight="1">
      <c r="A13" s="29"/>
      <c r="B13" s="30"/>
      <c r="C13" s="29"/>
      <c r="D13" s="24" t="s">
        <v>17</v>
      </c>
      <c r="E13" s="29"/>
      <c r="F13" s="22" t="s">
        <v>1</v>
      </c>
      <c r="G13" s="29"/>
      <c r="H13" s="29"/>
      <c r="I13" s="24" t="s">
        <v>18</v>
      </c>
      <c r="J13" s="22" t="s">
        <v>1</v>
      </c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19</v>
      </c>
      <c r="E14" s="29"/>
      <c r="F14" s="22" t="s">
        <v>20</v>
      </c>
      <c r="G14" s="29"/>
      <c r="H14" s="29"/>
      <c r="I14" s="24" t="s">
        <v>21</v>
      </c>
      <c r="J14" s="55">
        <f>'Rekapitulácia stavby'!AN8</f>
        <v>45818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0.9" customHeight="1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2" customHeight="1">
      <c r="A16" s="29"/>
      <c r="B16" s="30"/>
      <c r="C16" s="29"/>
      <c r="D16" s="24" t="s">
        <v>22</v>
      </c>
      <c r="E16" s="29"/>
      <c r="F16" s="29"/>
      <c r="G16" s="29"/>
      <c r="H16" s="29"/>
      <c r="I16" s="24" t="s">
        <v>23</v>
      </c>
      <c r="J16" s="22" t="str">
        <f>IF('Rekapitulácia stavby'!AN10="","",'Rekapitulácia stavby'!AN10)</f>
        <v/>
      </c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8" customHeight="1">
      <c r="A17" s="29"/>
      <c r="B17" s="30"/>
      <c r="C17" s="29"/>
      <c r="D17" s="29"/>
      <c r="E17" s="22" t="str">
        <f>IF('Rekapitulácia stavby'!E11="","",'Rekapitulácia stavby'!E11)</f>
        <v xml:space="preserve"> </v>
      </c>
      <c r="F17" s="29"/>
      <c r="G17" s="29"/>
      <c r="H17" s="29"/>
      <c r="I17" s="24" t="s">
        <v>24</v>
      </c>
      <c r="J17" s="22" t="str">
        <f>IF('Rekapitulácia stavby'!AN11="","",'Rekapitulácia stavby'!AN11)</f>
        <v/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6.95" customHeight="1">
      <c r="A18" s="29"/>
      <c r="B18" s="30"/>
      <c r="C18" s="29"/>
      <c r="D18" s="29"/>
      <c r="E18" s="29"/>
      <c r="F18" s="29"/>
      <c r="G18" s="29"/>
      <c r="H18" s="29"/>
      <c r="I18" s="29"/>
      <c r="J18" s="29"/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2" customHeight="1">
      <c r="A19" s="29"/>
      <c r="B19" s="30"/>
      <c r="C19" s="29"/>
      <c r="D19" s="24" t="s">
        <v>25</v>
      </c>
      <c r="E19" s="29"/>
      <c r="F19" s="29"/>
      <c r="G19" s="29"/>
      <c r="H19" s="29"/>
      <c r="I19" s="24" t="s">
        <v>23</v>
      </c>
      <c r="J19" s="25" t="str">
        <f>'Rekapitulácia stavby'!AN13</f>
        <v>Vyplň údaj</v>
      </c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8" customHeight="1">
      <c r="A20" s="29"/>
      <c r="B20" s="30"/>
      <c r="C20" s="29"/>
      <c r="D20" s="29"/>
      <c r="E20" s="233" t="str">
        <f>'Rekapitulácia stavby'!E14</f>
        <v>Vyplň údaj</v>
      </c>
      <c r="F20" s="210"/>
      <c r="G20" s="210"/>
      <c r="H20" s="210"/>
      <c r="I20" s="24" t="s">
        <v>24</v>
      </c>
      <c r="J20" s="25" t="str">
        <f>'Rekapitulácia stavby'!AN14</f>
        <v>Vyplň údaj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6.95" customHeight="1">
      <c r="A21" s="29"/>
      <c r="B21" s="30"/>
      <c r="C21" s="29"/>
      <c r="D21" s="29"/>
      <c r="E21" s="29"/>
      <c r="F21" s="29"/>
      <c r="G21" s="29"/>
      <c r="H21" s="29"/>
      <c r="I21" s="29"/>
      <c r="J21" s="29"/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2" customHeight="1">
      <c r="A22" s="29"/>
      <c r="B22" s="30"/>
      <c r="C22" s="29"/>
      <c r="D22" s="24" t="s">
        <v>27</v>
      </c>
      <c r="E22" s="29"/>
      <c r="F22" s="29"/>
      <c r="G22" s="29"/>
      <c r="H22" s="29"/>
      <c r="I22" s="24" t="s">
        <v>23</v>
      </c>
      <c r="J22" s="22" t="str">
        <f>IF('Rekapitulácia stavby'!AN16="","",'Rekapitulácia stavby'!AN16)</f>
        <v/>
      </c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8" customHeight="1">
      <c r="A23" s="29"/>
      <c r="B23" s="30"/>
      <c r="C23" s="29"/>
      <c r="D23" s="29"/>
      <c r="E23" s="22" t="str">
        <f>IF('Rekapitulácia stavby'!E17="","",'Rekapitulácia stavby'!E17)</f>
        <v xml:space="preserve"> </v>
      </c>
      <c r="F23" s="29"/>
      <c r="G23" s="29"/>
      <c r="H23" s="29"/>
      <c r="I23" s="24" t="s">
        <v>24</v>
      </c>
      <c r="J23" s="22" t="str">
        <f>IF('Rekapitulácia stavby'!AN17="","",'Rekapitulácia stavby'!AN17)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6.95" customHeight="1">
      <c r="A24" s="29"/>
      <c r="B24" s="30"/>
      <c r="C24" s="29"/>
      <c r="D24" s="29"/>
      <c r="E24" s="29"/>
      <c r="F24" s="29"/>
      <c r="G24" s="29"/>
      <c r="H24" s="29"/>
      <c r="I24" s="29"/>
      <c r="J24" s="29"/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12" customHeight="1">
      <c r="A25" s="29"/>
      <c r="B25" s="30"/>
      <c r="C25" s="29"/>
      <c r="D25" s="24" t="s">
        <v>29</v>
      </c>
      <c r="E25" s="29"/>
      <c r="F25" s="29"/>
      <c r="G25" s="29"/>
      <c r="H25" s="29"/>
      <c r="I25" s="24" t="s">
        <v>23</v>
      </c>
      <c r="J25" s="22" t="str">
        <f>IF('Rekapitulácia stavby'!AN19="","",'Rekapitulácia stavby'!AN19)</f>
        <v/>
      </c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8" customHeight="1">
      <c r="A26" s="29"/>
      <c r="B26" s="30"/>
      <c r="C26" s="29"/>
      <c r="D26" s="29"/>
      <c r="E26" s="22" t="str">
        <f>IF('Rekapitulácia stavby'!E20="","",'Rekapitulácia stavby'!E20)</f>
        <v xml:space="preserve"> </v>
      </c>
      <c r="F26" s="29"/>
      <c r="G26" s="29"/>
      <c r="H26" s="29"/>
      <c r="I26" s="24" t="s">
        <v>24</v>
      </c>
      <c r="J26" s="22" t="str">
        <f>IF('Rekapitulácia stavby'!AN20="","",'Rekapitulácia stavby'!AN20)</f>
        <v/>
      </c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42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12" customHeight="1">
      <c r="A28" s="29"/>
      <c r="B28" s="30"/>
      <c r="C28" s="29"/>
      <c r="D28" s="24" t="s">
        <v>30</v>
      </c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8" customFormat="1" ht="16.5" customHeight="1">
      <c r="A29" s="99"/>
      <c r="B29" s="100"/>
      <c r="C29" s="99"/>
      <c r="D29" s="99"/>
      <c r="E29" s="215" t="s">
        <v>1</v>
      </c>
      <c r="F29" s="215"/>
      <c r="G29" s="215"/>
      <c r="H29" s="215"/>
      <c r="I29" s="99"/>
      <c r="J29" s="99"/>
      <c r="K29" s="99"/>
      <c r="L29" s="101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</row>
    <row r="30" spans="1:31" s="2" customFormat="1" ht="6.95" customHeight="1">
      <c r="A30" s="29"/>
      <c r="B30" s="30"/>
      <c r="C30" s="29"/>
      <c r="D30" s="29"/>
      <c r="E30" s="29"/>
      <c r="F30" s="29"/>
      <c r="G30" s="29"/>
      <c r="H30" s="29"/>
      <c r="I30" s="29"/>
      <c r="J30" s="29"/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102" t="s">
        <v>31</v>
      </c>
      <c r="E32" s="29"/>
      <c r="F32" s="29"/>
      <c r="G32" s="29"/>
      <c r="H32" s="29"/>
      <c r="I32" s="29"/>
      <c r="J32" s="71">
        <f>ROUND(J133, 2)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6"/>
      <c r="E33" s="66"/>
      <c r="F33" s="66"/>
      <c r="G33" s="66"/>
      <c r="H33" s="66"/>
      <c r="I33" s="66"/>
      <c r="J33" s="66"/>
      <c r="K33" s="66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33</v>
      </c>
      <c r="G34" s="29"/>
      <c r="H34" s="29"/>
      <c r="I34" s="33" t="s">
        <v>32</v>
      </c>
      <c r="J34" s="33" t="s">
        <v>34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103" t="s">
        <v>35</v>
      </c>
      <c r="E35" s="35" t="s">
        <v>36</v>
      </c>
      <c r="F35" s="104">
        <f>ROUND((SUM(BE133:BE215)),  2)</f>
        <v>0</v>
      </c>
      <c r="G35" s="105"/>
      <c r="H35" s="105"/>
      <c r="I35" s="106">
        <v>0.23</v>
      </c>
      <c r="J35" s="104">
        <f>ROUND(((SUM(BE133:BE215))*I35),  2)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35" t="s">
        <v>37</v>
      </c>
      <c r="F36" s="104">
        <f>ROUND((SUM(BF133:BF215)),  2)</f>
        <v>0</v>
      </c>
      <c r="G36" s="105"/>
      <c r="H36" s="105"/>
      <c r="I36" s="106">
        <v>0.23</v>
      </c>
      <c r="J36" s="104">
        <f>ROUND(((SUM(BF133:BF215))*I36),  2)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38</v>
      </c>
      <c r="F37" s="107">
        <f>ROUND((SUM(BG133:BG215)),  2)</f>
        <v>0</v>
      </c>
      <c r="G37" s="29"/>
      <c r="H37" s="29"/>
      <c r="I37" s="108">
        <v>0.23</v>
      </c>
      <c r="J37" s="107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39</v>
      </c>
      <c r="F38" s="107">
        <f>ROUND((SUM(BH133:BH215)),  2)</f>
        <v>0</v>
      </c>
      <c r="G38" s="29"/>
      <c r="H38" s="29"/>
      <c r="I38" s="108">
        <v>0.23</v>
      </c>
      <c r="J38" s="107">
        <f>0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35" t="s">
        <v>40</v>
      </c>
      <c r="F39" s="104">
        <f>ROUND((SUM(BI133:BI215)),  2)</f>
        <v>0</v>
      </c>
      <c r="G39" s="105"/>
      <c r="H39" s="105"/>
      <c r="I39" s="106">
        <v>0</v>
      </c>
      <c r="J39" s="104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09"/>
      <c r="D41" s="110" t="s">
        <v>41</v>
      </c>
      <c r="E41" s="60"/>
      <c r="F41" s="60"/>
      <c r="G41" s="111" t="s">
        <v>42</v>
      </c>
      <c r="H41" s="112" t="s">
        <v>43</v>
      </c>
      <c r="I41" s="60"/>
      <c r="J41" s="113">
        <f>SUM(J32:J39)</f>
        <v>0</v>
      </c>
      <c r="K41" s="114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44</v>
      </c>
      <c r="E50" s="44"/>
      <c r="F50" s="44"/>
      <c r="G50" s="43" t="s">
        <v>45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46</v>
      </c>
      <c r="E61" s="32"/>
      <c r="F61" s="115" t="s">
        <v>47</v>
      </c>
      <c r="G61" s="45" t="s">
        <v>46</v>
      </c>
      <c r="H61" s="32"/>
      <c r="I61" s="32"/>
      <c r="J61" s="116" t="s">
        <v>47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48</v>
      </c>
      <c r="E65" s="46"/>
      <c r="F65" s="46"/>
      <c r="G65" s="43" t="s">
        <v>49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46</v>
      </c>
      <c r="E76" s="32"/>
      <c r="F76" s="115" t="s">
        <v>47</v>
      </c>
      <c r="G76" s="45" t="s">
        <v>46</v>
      </c>
      <c r="H76" s="32"/>
      <c r="I76" s="32"/>
      <c r="J76" s="116" t="s">
        <v>47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31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31" s="2" customFormat="1" ht="24.95" customHeight="1">
      <c r="A82" s="29"/>
      <c r="B82" s="30"/>
      <c r="C82" s="18" t="s">
        <v>101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3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31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31" s="2" customFormat="1" ht="16.5" customHeight="1">
      <c r="A85" s="29"/>
      <c r="B85" s="30"/>
      <c r="C85" s="29"/>
      <c r="D85" s="29"/>
      <c r="E85" s="230" t="str">
        <f>E7</f>
        <v>Športový areál</v>
      </c>
      <c r="F85" s="231"/>
      <c r="G85" s="231"/>
      <c r="H85" s="231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31" s="1" customFormat="1" ht="12" customHeight="1">
      <c r="B86" s="17"/>
      <c r="C86" s="24" t="s">
        <v>97</v>
      </c>
      <c r="L86" s="17"/>
    </row>
    <row r="87" spans="1:31" s="2" customFormat="1" ht="16.5" customHeight="1">
      <c r="A87" s="29"/>
      <c r="B87" s="30"/>
      <c r="C87" s="29"/>
      <c r="D87" s="29"/>
      <c r="E87" s="230" t="s">
        <v>98</v>
      </c>
      <c r="F87" s="232"/>
      <c r="G87" s="232"/>
      <c r="H87" s="232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31" s="2" customFormat="1" ht="12" customHeight="1">
      <c r="A88" s="29"/>
      <c r="B88" s="30"/>
      <c r="C88" s="24" t="s">
        <v>99</v>
      </c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31" s="2" customFormat="1" ht="16.5" customHeight="1">
      <c r="A89" s="29"/>
      <c r="B89" s="30"/>
      <c r="C89" s="29"/>
      <c r="D89" s="29"/>
      <c r="E89" s="184" t="str">
        <f>E11</f>
        <v>02 - Architektonicko stavebné riešenie</v>
      </c>
      <c r="F89" s="232"/>
      <c r="G89" s="232"/>
      <c r="H89" s="232"/>
      <c r="I89" s="29"/>
      <c r="J89" s="29"/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31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31" s="2" customFormat="1" ht="12" customHeight="1">
      <c r="A91" s="29"/>
      <c r="B91" s="30"/>
      <c r="C91" s="24" t="s">
        <v>19</v>
      </c>
      <c r="D91" s="29"/>
      <c r="E91" s="29"/>
      <c r="F91" s="22" t="str">
        <f>F14</f>
        <v xml:space="preserve"> </v>
      </c>
      <c r="G91" s="29"/>
      <c r="H91" s="29"/>
      <c r="I91" s="24" t="s">
        <v>21</v>
      </c>
      <c r="J91" s="55">
        <f>IF(J14="","",J14)</f>
        <v>45818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31" s="2" customFormat="1" ht="6.95" customHeight="1">
      <c r="A92" s="29"/>
      <c r="B92" s="30"/>
      <c r="C92" s="29"/>
      <c r="D92" s="29"/>
      <c r="E92" s="29"/>
      <c r="F92" s="29"/>
      <c r="G92" s="29"/>
      <c r="H92" s="29"/>
      <c r="I92" s="29"/>
      <c r="J92" s="29"/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31" s="2" customFormat="1" ht="15.2" customHeight="1">
      <c r="A93" s="29"/>
      <c r="B93" s="30"/>
      <c r="C93" s="24" t="s">
        <v>22</v>
      </c>
      <c r="D93" s="29"/>
      <c r="E93" s="29"/>
      <c r="F93" s="22" t="str">
        <f>E17</f>
        <v xml:space="preserve"> </v>
      </c>
      <c r="G93" s="29"/>
      <c r="H93" s="29"/>
      <c r="I93" s="24" t="s">
        <v>27</v>
      </c>
      <c r="J93" s="27" t="str">
        <f>E23</f>
        <v xml:space="preserve"> </v>
      </c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31" s="2" customFormat="1" ht="15.2" customHeight="1">
      <c r="A94" s="29"/>
      <c r="B94" s="30"/>
      <c r="C94" s="24" t="s">
        <v>25</v>
      </c>
      <c r="D94" s="29"/>
      <c r="E94" s="29"/>
      <c r="F94" s="22" t="str">
        <f>IF(E20="","",E20)</f>
        <v>Vyplň údaj</v>
      </c>
      <c r="G94" s="29"/>
      <c r="H94" s="29"/>
      <c r="I94" s="24" t="s">
        <v>29</v>
      </c>
      <c r="J94" s="27" t="str">
        <f>E26</f>
        <v xml:space="preserve"> </v>
      </c>
      <c r="K94" s="29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31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31" s="2" customFormat="1" ht="29.25" customHeight="1">
      <c r="A96" s="29"/>
      <c r="B96" s="30"/>
      <c r="C96" s="117" t="s">
        <v>102</v>
      </c>
      <c r="D96" s="109"/>
      <c r="E96" s="109"/>
      <c r="F96" s="109"/>
      <c r="G96" s="109"/>
      <c r="H96" s="109"/>
      <c r="I96" s="109"/>
      <c r="J96" s="118" t="s">
        <v>103</v>
      </c>
      <c r="K96" s="10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</row>
    <row r="97" spans="1:47" s="2" customFormat="1" ht="10.35" customHeight="1">
      <c r="A97" s="29"/>
      <c r="B97" s="30"/>
      <c r="C97" s="29"/>
      <c r="D97" s="29"/>
      <c r="E97" s="29"/>
      <c r="F97" s="29"/>
      <c r="G97" s="29"/>
      <c r="H97" s="29"/>
      <c r="I97" s="29"/>
      <c r="J97" s="29"/>
      <c r="K97" s="29"/>
      <c r="L97" s="42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</row>
    <row r="98" spans="1:47" s="2" customFormat="1" ht="22.9" customHeight="1">
      <c r="A98" s="29"/>
      <c r="B98" s="30"/>
      <c r="C98" s="119" t="s">
        <v>104</v>
      </c>
      <c r="D98" s="29"/>
      <c r="E98" s="29"/>
      <c r="F98" s="29"/>
      <c r="G98" s="29"/>
      <c r="H98" s="29"/>
      <c r="I98" s="29"/>
      <c r="J98" s="71">
        <f>J133</f>
        <v>0</v>
      </c>
      <c r="K98" s="29"/>
      <c r="L98" s="42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U98" s="14" t="s">
        <v>105</v>
      </c>
    </row>
    <row r="99" spans="1:47" s="9" customFormat="1" ht="24.95" customHeight="1">
      <c r="B99" s="120"/>
      <c r="D99" s="121" t="s">
        <v>106</v>
      </c>
      <c r="E99" s="122"/>
      <c r="F99" s="122"/>
      <c r="G99" s="122"/>
      <c r="H99" s="122"/>
      <c r="I99" s="122"/>
      <c r="J99" s="123">
        <f>J134</f>
        <v>0</v>
      </c>
      <c r="L99" s="120"/>
    </row>
    <row r="100" spans="1:47" s="10" customFormat="1" ht="19.899999999999999" customHeight="1">
      <c r="B100" s="124"/>
      <c r="D100" s="125" t="s">
        <v>107</v>
      </c>
      <c r="E100" s="126"/>
      <c r="F100" s="126"/>
      <c r="G100" s="126"/>
      <c r="H100" s="126"/>
      <c r="I100" s="126"/>
      <c r="J100" s="127">
        <f>J135</f>
        <v>0</v>
      </c>
      <c r="L100" s="124"/>
    </row>
    <row r="101" spans="1:47" s="10" customFormat="1" ht="19.899999999999999" customHeight="1">
      <c r="B101" s="124"/>
      <c r="D101" s="125" t="s">
        <v>108</v>
      </c>
      <c r="E101" s="126"/>
      <c r="F101" s="126"/>
      <c r="G101" s="126"/>
      <c r="H101" s="126"/>
      <c r="I101" s="126"/>
      <c r="J101" s="127">
        <f>J145</f>
        <v>0</v>
      </c>
      <c r="L101" s="124"/>
    </row>
    <row r="102" spans="1:47" s="10" customFormat="1" ht="19.899999999999999" customHeight="1">
      <c r="B102" s="124"/>
      <c r="D102" s="125" t="s">
        <v>109</v>
      </c>
      <c r="E102" s="126"/>
      <c r="F102" s="126"/>
      <c r="G102" s="126"/>
      <c r="H102" s="126"/>
      <c r="I102" s="126"/>
      <c r="J102" s="127">
        <f>J149</f>
        <v>0</v>
      </c>
      <c r="L102" s="124"/>
    </row>
    <row r="103" spans="1:47" s="10" customFormat="1" ht="19.899999999999999" customHeight="1">
      <c r="B103" s="124"/>
      <c r="D103" s="125" t="s">
        <v>110</v>
      </c>
      <c r="E103" s="126"/>
      <c r="F103" s="126"/>
      <c r="G103" s="126"/>
      <c r="H103" s="126"/>
      <c r="I103" s="126"/>
      <c r="J103" s="127">
        <f>J155</f>
        <v>0</v>
      </c>
      <c r="L103" s="124"/>
    </row>
    <row r="104" spans="1:47" s="9" customFormat="1" ht="24.95" customHeight="1">
      <c r="B104" s="120"/>
      <c r="D104" s="121" t="s">
        <v>111</v>
      </c>
      <c r="E104" s="122"/>
      <c r="F104" s="122"/>
      <c r="G104" s="122"/>
      <c r="H104" s="122"/>
      <c r="I104" s="122"/>
      <c r="J104" s="123">
        <f>J157</f>
        <v>0</v>
      </c>
      <c r="L104" s="120"/>
    </row>
    <row r="105" spans="1:47" s="10" customFormat="1" ht="19.899999999999999" customHeight="1">
      <c r="B105" s="124"/>
      <c r="D105" s="125" t="s">
        <v>112</v>
      </c>
      <c r="E105" s="126"/>
      <c r="F105" s="126"/>
      <c r="G105" s="126"/>
      <c r="H105" s="126"/>
      <c r="I105" s="126"/>
      <c r="J105" s="127">
        <f>J158</f>
        <v>0</v>
      </c>
      <c r="L105" s="124"/>
    </row>
    <row r="106" spans="1:47" s="10" customFormat="1" ht="19.899999999999999" customHeight="1">
      <c r="B106" s="124"/>
      <c r="D106" s="125" t="s">
        <v>113</v>
      </c>
      <c r="E106" s="126"/>
      <c r="F106" s="126"/>
      <c r="G106" s="126"/>
      <c r="H106" s="126"/>
      <c r="I106" s="126"/>
      <c r="J106" s="127">
        <f>J172</f>
        <v>0</v>
      </c>
      <c r="L106" s="124"/>
    </row>
    <row r="107" spans="1:47" s="10" customFormat="1" ht="19.899999999999999" customHeight="1">
      <c r="B107" s="124"/>
      <c r="D107" s="125" t="s">
        <v>114</v>
      </c>
      <c r="E107" s="126"/>
      <c r="F107" s="126"/>
      <c r="G107" s="126"/>
      <c r="H107" s="126"/>
      <c r="I107" s="126"/>
      <c r="J107" s="127">
        <f>J177</f>
        <v>0</v>
      </c>
      <c r="L107" s="124"/>
    </row>
    <row r="108" spans="1:47" s="10" customFormat="1" ht="19.899999999999999" customHeight="1">
      <c r="B108" s="124"/>
      <c r="D108" s="125" t="s">
        <v>115</v>
      </c>
      <c r="E108" s="126"/>
      <c r="F108" s="126"/>
      <c r="G108" s="126"/>
      <c r="H108" s="126"/>
      <c r="I108" s="126"/>
      <c r="J108" s="127">
        <f>J182</f>
        <v>0</v>
      </c>
      <c r="L108" s="124"/>
    </row>
    <row r="109" spans="1:47" s="10" customFormat="1" ht="19.899999999999999" customHeight="1">
      <c r="B109" s="124"/>
      <c r="D109" s="125" t="s">
        <v>116</v>
      </c>
      <c r="E109" s="126"/>
      <c r="F109" s="126"/>
      <c r="G109" s="126"/>
      <c r="H109" s="126"/>
      <c r="I109" s="126"/>
      <c r="J109" s="127">
        <f>J193</f>
        <v>0</v>
      </c>
      <c r="L109" s="124"/>
    </row>
    <row r="110" spans="1:47" s="10" customFormat="1" ht="19.899999999999999" customHeight="1">
      <c r="B110" s="124"/>
      <c r="D110" s="125" t="s">
        <v>117</v>
      </c>
      <c r="E110" s="126"/>
      <c r="F110" s="126"/>
      <c r="G110" s="126"/>
      <c r="H110" s="126"/>
      <c r="I110" s="126"/>
      <c r="J110" s="127">
        <f>J204</f>
        <v>0</v>
      </c>
      <c r="L110" s="124"/>
    </row>
    <row r="111" spans="1:47" s="10" customFormat="1" ht="19.899999999999999" customHeight="1">
      <c r="B111" s="124"/>
      <c r="D111" s="125" t="s">
        <v>118</v>
      </c>
      <c r="E111" s="126"/>
      <c r="F111" s="126"/>
      <c r="G111" s="126"/>
      <c r="H111" s="126"/>
      <c r="I111" s="126"/>
      <c r="J111" s="127">
        <f>J212</f>
        <v>0</v>
      </c>
      <c r="L111" s="124"/>
    </row>
    <row r="112" spans="1:47" s="2" customFormat="1" ht="21.75" customHeight="1">
      <c r="A112" s="29"/>
      <c r="B112" s="30"/>
      <c r="C112" s="29"/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31" s="2" customFormat="1" ht="6.95" customHeight="1">
      <c r="A113" s="29"/>
      <c r="B113" s="47"/>
      <c r="C113" s="48"/>
      <c r="D113" s="48"/>
      <c r="E113" s="48"/>
      <c r="F113" s="48"/>
      <c r="G113" s="48"/>
      <c r="H113" s="48"/>
      <c r="I113" s="48"/>
      <c r="J113" s="48"/>
      <c r="K113" s="48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7" spans="1:31" s="2" customFormat="1" ht="6.95" customHeight="1">
      <c r="A117" s="29"/>
      <c r="B117" s="49"/>
      <c r="C117" s="50"/>
      <c r="D117" s="50"/>
      <c r="E117" s="50"/>
      <c r="F117" s="50"/>
      <c r="G117" s="50"/>
      <c r="H117" s="50"/>
      <c r="I117" s="50"/>
      <c r="J117" s="50"/>
      <c r="K117" s="50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31" s="2" customFormat="1" ht="24.95" customHeight="1">
      <c r="A118" s="29"/>
      <c r="B118" s="30"/>
      <c r="C118" s="18" t="s">
        <v>119</v>
      </c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12" customHeight="1">
      <c r="A120" s="29"/>
      <c r="B120" s="30"/>
      <c r="C120" s="24" t="s">
        <v>15</v>
      </c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16.5" customHeight="1">
      <c r="A121" s="29"/>
      <c r="B121" s="30"/>
      <c r="C121" s="29"/>
      <c r="D121" s="29"/>
      <c r="E121" s="230" t="str">
        <f>E7</f>
        <v>Športový areál</v>
      </c>
      <c r="F121" s="231"/>
      <c r="G121" s="231"/>
      <c r="H121" s="231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1" customFormat="1" ht="12" customHeight="1">
      <c r="B122" s="17"/>
      <c r="C122" s="24" t="s">
        <v>97</v>
      </c>
      <c r="L122" s="17"/>
    </row>
    <row r="123" spans="1:31" s="2" customFormat="1" ht="16.5" customHeight="1">
      <c r="A123" s="29"/>
      <c r="B123" s="30"/>
      <c r="C123" s="29"/>
      <c r="D123" s="29"/>
      <c r="E123" s="230" t="s">
        <v>98</v>
      </c>
      <c r="F123" s="232"/>
      <c r="G123" s="232"/>
      <c r="H123" s="232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12" customHeight="1">
      <c r="A124" s="29"/>
      <c r="B124" s="30"/>
      <c r="C124" s="24" t="s">
        <v>99</v>
      </c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16.5" customHeight="1">
      <c r="A125" s="29"/>
      <c r="B125" s="30"/>
      <c r="C125" s="29"/>
      <c r="D125" s="29"/>
      <c r="E125" s="184" t="str">
        <f>E11</f>
        <v>02 - Architektonicko stavebné riešenie</v>
      </c>
      <c r="F125" s="232"/>
      <c r="G125" s="232"/>
      <c r="H125" s="232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6.95" customHeight="1">
      <c r="A126" s="29"/>
      <c r="B126" s="30"/>
      <c r="C126" s="29"/>
      <c r="D126" s="29"/>
      <c r="E126" s="29"/>
      <c r="F126" s="29"/>
      <c r="G126" s="29"/>
      <c r="H126" s="29"/>
      <c r="I126" s="29"/>
      <c r="J126" s="29"/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12" customHeight="1">
      <c r="A127" s="29"/>
      <c r="B127" s="30"/>
      <c r="C127" s="24" t="s">
        <v>19</v>
      </c>
      <c r="D127" s="29"/>
      <c r="E127" s="29"/>
      <c r="F127" s="22" t="str">
        <f>F14</f>
        <v xml:space="preserve"> </v>
      </c>
      <c r="G127" s="29"/>
      <c r="H127" s="29"/>
      <c r="I127" s="24" t="s">
        <v>21</v>
      </c>
      <c r="J127" s="55">
        <f>IF(J14="","",J14)</f>
        <v>45818</v>
      </c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6.95" customHeight="1">
      <c r="A128" s="29"/>
      <c r="B128" s="30"/>
      <c r="C128" s="29"/>
      <c r="D128" s="29"/>
      <c r="E128" s="29"/>
      <c r="F128" s="29"/>
      <c r="G128" s="29"/>
      <c r="H128" s="29"/>
      <c r="I128" s="29"/>
      <c r="J128" s="29"/>
      <c r="K128" s="29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5.2" customHeight="1">
      <c r="A129" s="29"/>
      <c r="B129" s="30"/>
      <c r="C129" s="24" t="s">
        <v>22</v>
      </c>
      <c r="D129" s="29"/>
      <c r="E129" s="29"/>
      <c r="F129" s="22" t="str">
        <f>E17</f>
        <v xml:space="preserve"> </v>
      </c>
      <c r="G129" s="29"/>
      <c r="H129" s="29"/>
      <c r="I129" s="24" t="s">
        <v>27</v>
      </c>
      <c r="J129" s="27" t="str">
        <f>E23</f>
        <v xml:space="preserve"> </v>
      </c>
      <c r="K129" s="29"/>
      <c r="L129" s="42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15.2" customHeight="1">
      <c r="A130" s="29"/>
      <c r="B130" s="30"/>
      <c r="C130" s="24" t="s">
        <v>25</v>
      </c>
      <c r="D130" s="29"/>
      <c r="E130" s="29"/>
      <c r="F130" s="22" t="str">
        <f>IF(E20="","",E20)</f>
        <v>Vyplň údaj</v>
      </c>
      <c r="G130" s="29"/>
      <c r="H130" s="29"/>
      <c r="I130" s="24" t="s">
        <v>29</v>
      </c>
      <c r="J130" s="27" t="str">
        <f>E26</f>
        <v xml:space="preserve"> </v>
      </c>
      <c r="K130" s="29"/>
      <c r="L130" s="42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2" customFormat="1" ht="10.35" customHeight="1">
      <c r="A131" s="29"/>
      <c r="B131" s="30"/>
      <c r="C131" s="29"/>
      <c r="D131" s="29"/>
      <c r="E131" s="29"/>
      <c r="F131" s="29"/>
      <c r="G131" s="29"/>
      <c r="H131" s="29"/>
      <c r="I131" s="29"/>
      <c r="J131" s="29"/>
      <c r="K131" s="29"/>
      <c r="L131" s="42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5" s="11" customFormat="1" ht="29.25" customHeight="1">
      <c r="A132" s="128"/>
      <c r="B132" s="129"/>
      <c r="C132" s="130" t="s">
        <v>120</v>
      </c>
      <c r="D132" s="131" t="s">
        <v>56</v>
      </c>
      <c r="E132" s="131" t="s">
        <v>52</v>
      </c>
      <c r="F132" s="131" t="s">
        <v>53</v>
      </c>
      <c r="G132" s="131" t="s">
        <v>121</v>
      </c>
      <c r="H132" s="131" t="s">
        <v>122</v>
      </c>
      <c r="I132" s="131" t="s">
        <v>123</v>
      </c>
      <c r="J132" s="132" t="s">
        <v>103</v>
      </c>
      <c r="K132" s="133" t="s">
        <v>124</v>
      </c>
      <c r="L132" s="134"/>
      <c r="M132" s="62" t="s">
        <v>1</v>
      </c>
      <c r="N132" s="63" t="s">
        <v>35</v>
      </c>
      <c r="O132" s="63" t="s">
        <v>125</v>
      </c>
      <c r="P132" s="63" t="s">
        <v>126</v>
      </c>
      <c r="Q132" s="63" t="s">
        <v>127</v>
      </c>
      <c r="R132" s="63" t="s">
        <v>128</v>
      </c>
      <c r="S132" s="63" t="s">
        <v>129</v>
      </c>
      <c r="T132" s="64" t="s">
        <v>130</v>
      </c>
      <c r="U132" s="128"/>
      <c r="V132" s="128"/>
      <c r="W132" s="128"/>
      <c r="X132" s="128"/>
      <c r="Y132" s="128"/>
      <c r="Z132" s="128"/>
      <c r="AA132" s="128"/>
      <c r="AB132" s="128"/>
      <c r="AC132" s="128"/>
      <c r="AD132" s="128"/>
      <c r="AE132" s="128"/>
    </row>
    <row r="133" spans="1:65" s="2" customFormat="1" ht="22.9" customHeight="1">
      <c r="A133" s="29"/>
      <c r="B133" s="30"/>
      <c r="C133" s="69" t="s">
        <v>104</v>
      </c>
      <c r="D133" s="29"/>
      <c r="E133" s="29"/>
      <c r="F133" s="29"/>
      <c r="G133" s="29"/>
      <c r="H133" s="29"/>
      <c r="I133" s="29"/>
      <c r="J133" s="135">
        <f>BK133</f>
        <v>0</v>
      </c>
      <c r="K133" s="29"/>
      <c r="L133" s="30"/>
      <c r="M133" s="65"/>
      <c r="N133" s="56"/>
      <c r="O133" s="66"/>
      <c r="P133" s="136">
        <f>P134+P157</f>
        <v>0</v>
      </c>
      <c r="Q133" s="66"/>
      <c r="R133" s="136">
        <f>R134+R157</f>
        <v>15.151301586360001</v>
      </c>
      <c r="S133" s="66"/>
      <c r="T133" s="137">
        <f>T134+T157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T133" s="14" t="s">
        <v>70</v>
      </c>
      <c r="AU133" s="14" t="s">
        <v>105</v>
      </c>
      <c r="BK133" s="138">
        <f>BK134+BK157</f>
        <v>0</v>
      </c>
    </row>
    <row r="134" spans="1:65" s="12" customFormat="1" ht="25.9" customHeight="1">
      <c r="B134" s="139"/>
      <c r="D134" s="140" t="s">
        <v>70</v>
      </c>
      <c r="E134" s="141" t="s">
        <v>131</v>
      </c>
      <c r="F134" s="141" t="s">
        <v>132</v>
      </c>
      <c r="I134" s="142"/>
      <c r="J134" s="143">
        <f>BK134</f>
        <v>0</v>
      </c>
      <c r="L134" s="139"/>
      <c r="M134" s="144"/>
      <c r="N134" s="145"/>
      <c r="O134" s="145"/>
      <c r="P134" s="146">
        <f>P135+P145+P149+P155</f>
        <v>0</v>
      </c>
      <c r="Q134" s="145"/>
      <c r="R134" s="146">
        <f>R135+R145+R149+R155</f>
        <v>11.8682535484</v>
      </c>
      <c r="S134" s="145"/>
      <c r="T134" s="147">
        <f>T135+T145+T149+T155</f>
        <v>0</v>
      </c>
      <c r="AR134" s="140" t="s">
        <v>78</v>
      </c>
      <c r="AT134" s="148" t="s">
        <v>70</v>
      </c>
      <c r="AU134" s="148" t="s">
        <v>71</v>
      </c>
      <c r="AY134" s="140" t="s">
        <v>133</v>
      </c>
      <c r="BK134" s="149">
        <f>BK135+BK145+BK149+BK155</f>
        <v>0</v>
      </c>
    </row>
    <row r="135" spans="1:65" s="12" customFormat="1" ht="22.9" customHeight="1">
      <c r="B135" s="139"/>
      <c r="D135" s="140" t="s">
        <v>70</v>
      </c>
      <c r="E135" s="150" t="s">
        <v>78</v>
      </c>
      <c r="F135" s="150" t="s">
        <v>134</v>
      </c>
      <c r="I135" s="142"/>
      <c r="J135" s="151">
        <f>BK135</f>
        <v>0</v>
      </c>
      <c r="L135" s="139"/>
      <c r="M135" s="144"/>
      <c r="N135" s="145"/>
      <c r="O135" s="145"/>
      <c r="P135" s="146">
        <f>SUM(P136:P144)</f>
        <v>0</v>
      </c>
      <c r="Q135" s="145"/>
      <c r="R135" s="146">
        <f>SUM(R136:R144)</f>
        <v>0</v>
      </c>
      <c r="S135" s="145"/>
      <c r="T135" s="147">
        <f>SUM(T136:T144)</f>
        <v>0</v>
      </c>
      <c r="AR135" s="140" t="s">
        <v>78</v>
      </c>
      <c r="AT135" s="148" t="s">
        <v>70</v>
      </c>
      <c r="AU135" s="148" t="s">
        <v>78</v>
      </c>
      <c r="AY135" s="140" t="s">
        <v>133</v>
      </c>
      <c r="BK135" s="149">
        <f>SUM(BK136:BK144)</f>
        <v>0</v>
      </c>
    </row>
    <row r="136" spans="1:65" s="2" customFormat="1" ht="33" customHeight="1">
      <c r="A136" s="29"/>
      <c r="B136" s="152"/>
      <c r="C136" s="153" t="s">
        <v>78</v>
      </c>
      <c r="D136" s="153" t="s">
        <v>135</v>
      </c>
      <c r="E136" s="154" t="s">
        <v>136</v>
      </c>
      <c r="F136" s="155" t="s">
        <v>137</v>
      </c>
      <c r="G136" s="156" t="s">
        <v>138</v>
      </c>
      <c r="H136" s="157">
        <v>5.0999999999999996</v>
      </c>
      <c r="I136" s="158"/>
      <c r="J136" s="159">
        <f t="shared" ref="J136:J144" si="0">ROUND(I136*H136,2)</f>
        <v>0</v>
      </c>
      <c r="K136" s="160"/>
      <c r="L136" s="30"/>
      <c r="M136" s="161" t="s">
        <v>1</v>
      </c>
      <c r="N136" s="162" t="s">
        <v>37</v>
      </c>
      <c r="O136" s="58"/>
      <c r="P136" s="163">
        <f t="shared" ref="P136:P144" si="1">O136*H136</f>
        <v>0</v>
      </c>
      <c r="Q136" s="163">
        <v>0</v>
      </c>
      <c r="R136" s="163">
        <f t="shared" ref="R136:R144" si="2">Q136*H136</f>
        <v>0</v>
      </c>
      <c r="S136" s="163">
        <v>0</v>
      </c>
      <c r="T136" s="164">
        <f t="shared" ref="T136:T144" si="3"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5" t="s">
        <v>139</v>
      </c>
      <c r="AT136" s="165" t="s">
        <v>135</v>
      </c>
      <c r="AU136" s="165" t="s">
        <v>84</v>
      </c>
      <c r="AY136" s="14" t="s">
        <v>133</v>
      </c>
      <c r="BE136" s="166">
        <f t="shared" ref="BE136:BE144" si="4">IF(N136="základná",J136,0)</f>
        <v>0</v>
      </c>
      <c r="BF136" s="166">
        <f t="shared" ref="BF136:BF144" si="5">IF(N136="znížená",J136,0)</f>
        <v>0</v>
      </c>
      <c r="BG136" s="166">
        <f t="shared" ref="BG136:BG144" si="6">IF(N136="zákl. prenesená",J136,0)</f>
        <v>0</v>
      </c>
      <c r="BH136" s="166">
        <f t="shared" ref="BH136:BH144" si="7">IF(N136="zníž. prenesená",J136,0)</f>
        <v>0</v>
      </c>
      <c r="BI136" s="166">
        <f t="shared" ref="BI136:BI144" si="8">IF(N136="nulová",J136,0)</f>
        <v>0</v>
      </c>
      <c r="BJ136" s="14" t="s">
        <v>84</v>
      </c>
      <c r="BK136" s="166">
        <f t="shared" ref="BK136:BK144" si="9">ROUND(I136*H136,2)</f>
        <v>0</v>
      </c>
      <c r="BL136" s="14" t="s">
        <v>139</v>
      </c>
      <c r="BM136" s="165" t="s">
        <v>140</v>
      </c>
    </row>
    <row r="137" spans="1:65" s="2" customFormat="1" ht="21.75" customHeight="1">
      <c r="A137" s="29"/>
      <c r="B137" s="152"/>
      <c r="C137" s="153" t="s">
        <v>84</v>
      </c>
      <c r="D137" s="153" t="s">
        <v>135</v>
      </c>
      <c r="E137" s="154" t="s">
        <v>141</v>
      </c>
      <c r="F137" s="155" t="s">
        <v>142</v>
      </c>
      <c r="G137" s="156" t="s">
        <v>138</v>
      </c>
      <c r="H137" s="157">
        <v>1.1519999999999999</v>
      </c>
      <c r="I137" s="158"/>
      <c r="J137" s="159">
        <f t="shared" si="0"/>
        <v>0</v>
      </c>
      <c r="K137" s="160"/>
      <c r="L137" s="30"/>
      <c r="M137" s="161" t="s">
        <v>1</v>
      </c>
      <c r="N137" s="162" t="s">
        <v>37</v>
      </c>
      <c r="O137" s="58"/>
      <c r="P137" s="163">
        <f t="shared" si="1"/>
        <v>0</v>
      </c>
      <c r="Q137" s="163">
        <v>0</v>
      </c>
      <c r="R137" s="163">
        <f t="shared" si="2"/>
        <v>0</v>
      </c>
      <c r="S137" s="163">
        <v>0</v>
      </c>
      <c r="T137" s="164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5" t="s">
        <v>139</v>
      </c>
      <c r="AT137" s="165" t="s">
        <v>135</v>
      </c>
      <c r="AU137" s="165" t="s">
        <v>84</v>
      </c>
      <c r="AY137" s="14" t="s">
        <v>133</v>
      </c>
      <c r="BE137" s="166">
        <f t="shared" si="4"/>
        <v>0</v>
      </c>
      <c r="BF137" s="166">
        <f t="shared" si="5"/>
        <v>0</v>
      </c>
      <c r="BG137" s="166">
        <f t="shared" si="6"/>
        <v>0</v>
      </c>
      <c r="BH137" s="166">
        <f t="shared" si="7"/>
        <v>0</v>
      </c>
      <c r="BI137" s="166">
        <f t="shared" si="8"/>
        <v>0</v>
      </c>
      <c r="BJ137" s="14" t="s">
        <v>84</v>
      </c>
      <c r="BK137" s="166">
        <f t="shared" si="9"/>
        <v>0</v>
      </c>
      <c r="BL137" s="14" t="s">
        <v>139</v>
      </c>
      <c r="BM137" s="165" t="s">
        <v>143</v>
      </c>
    </row>
    <row r="138" spans="1:65" s="2" customFormat="1" ht="37.9" customHeight="1">
      <c r="A138" s="29"/>
      <c r="B138" s="152"/>
      <c r="C138" s="153" t="s">
        <v>144</v>
      </c>
      <c r="D138" s="153" t="s">
        <v>135</v>
      </c>
      <c r="E138" s="154" t="s">
        <v>145</v>
      </c>
      <c r="F138" s="155" t="s">
        <v>146</v>
      </c>
      <c r="G138" s="156" t="s">
        <v>138</v>
      </c>
      <c r="H138" s="157">
        <v>0.34599999999999997</v>
      </c>
      <c r="I138" s="158"/>
      <c r="J138" s="159">
        <f t="shared" si="0"/>
        <v>0</v>
      </c>
      <c r="K138" s="160"/>
      <c r="L138" s="30"/>
      <c r="M138" s="161" t="s">
        <v>1</v>
      </c>
      <c r="N138" s="162" t="s">
        <v>37</v>
      </c>
      <c r="O138" s="58"/>
      <c r="P138" s="163">
        <f t="shared" si="1"/>
        <v>0</v>
      </c>
      <c r="Q138" s="163">
        <v>0</v>
      </c>
      <c r="R138" s="163">
        <f t="shared" si="2"/>
        <v>0</v>
      </c>
      <c r="S138" s="163">
        <v>0</v>
      </c>
      <c r="T138" s="164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5" t="s">
        <v>139</v>
      </c>
      <c r="AT138" s="165" t="s">
        <v>135</v>
      </c>
      <c r="AU138" s="165" t="s">
        <v>84</v>
      </c>
      <c r="AY138" s="14" t="s">
        <v>133</v>
      </c>
      <c r="BE138" s="166">
        <f t="shared" si="4"/>
        <v>0</v>
      </c>
      <c r="BF138" s="166">
        <f t="shared" si="5"/>
        <v>0</v>
      </c>
      <c r="BG138" s="166">
        <f t="shared" si="6"/>
        <v>0</v>
      </c>
      <c r="BH138" s="166">
        <f t="shared" si="7"/>
        <v>0</v>
      </c>
      <c r="BI138" s="166">
        <f t="shared" si="8"/>
        <v>0</v>
      </c>
      <c r="BJ138" s="14" t="s">
        <v>84</v>
      </c>
      <c r="BK138" s="166">
        <f t="shared" si="9"/>
        <v>0</v>
      </c>
      <c r="BL138" s="14" t="s">
        <v>139</v>
      </c>
      <c r="BM138" s="165" t="s">
        <v>147</v>
      </c>
    </row>
    <row r="139" spans="1:65" s="2" customFormat="1" ht="24.2" customHeight="1">
      <c r="A139" s="29"/>
      <c r="B139" s="152"/>
      <c r="C139" s="153" t="s">
        <v>139</v>
      </c>
      <c r="D139" s="153" t="s">
        <v>135</v>
      </c>
      <c r="E139" s="154" t="s">
        <v>148</v>
      </c>
      <c r="F139" s="155" t="s">
        <v>149</v>
      </c>
      <c r="G139" s="156" t="s">
        <v>138</v>
      </c>
      <c r="H139" s="157">
        <v>1.1519999999999999</v>
      </c>
      <c r="I139" s="158"/>
      <c r="J139" s="159">
        <f t="shared" si="0"/>
        <v>0</v>
      </c>
      <c r="K139" s="160"/>
      <c r="L139" s="30"/>
      <c r="M139" s="161" t="s">
        <v>1</v>
      </c>
      <c r="N139" s="162" t="s">
        <v>37</v>
      </c>
      <c r="O139" s="58"/>
      <c r="P139" s="163">
        <f t="shared" si="1"/>
        <v>0</v>
      </c>
      <c r="Q139" s="163">
        <v>0</v>
      </c>
      <c r="R139" s="163">
        <f t="shared" si="2"/>
        <v>0</v>
      </c>
      <c r="S139" s="163">
        <v>0</v>
      </c>
      <c r="T139" s="164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5" t="s">
        <v>139</v>
      </c>
      <c r="AT139" s="165" t="s">
        <v>135</v>
      </c>
      <c r="AU139" s="165" t="s">
        <v>84</v>
      </c>
      <c r="AY139" s="14" t="s">
        <v>133</v>
      </c>
      <c r="BE139" s="166">
        <f t="shared" si="4"/>
        <v>0</v>
      </c>
      <c r="BF139" s="166">
        <f t="shared" si="5"/>
        <v>0</v>
      </c>
      <c r="BG139" s="166">
        <f t="shared" si="6"/>
        <v>0</v>
      </c>
      <c r="BH139" s="166">
        <f t="shared" si="7"/>
        <v>0</v>
      </c>
      <c r="BI139" s="166">
        <f t="shared" si="8"/>
        <v>0</v>
      </c>
      <c r="BJ139" s="14" t="s">
        <v>84</v>
      </c>
      <c r="BK139" s="166">
        <f t="shared" si="9"/>
        <v>0</v>
      </c>
      <c r="BL139" s="14" t="s">
        <v>139</v>
      </c>
      <c r="BM139" s="165" t="s">
        <v>150</v>
      </c>
    </row>
    <row r="140" spans="1:65" s="2" customFormat="1" ht="33" customHeight="1">
      <c r="A140" s="29"/>
      <c r="B140" s="152"/>
      <c r="C140" s="153" t="s">
        <v>151</v>
      </c>
      <c r="D140" s="153" t="s">
        <v>135</v>
      </c>
      <c r="E140" s="154" t="s">
        <v>152</v>
      </c>
      <c r="F140" s="155" t="s">
        <v>153</v>
      </c>
      <c r="G140" s="156" t="s">
        <v>138</v>
      </c>
      <c r="H140" s="157">
        <v>6.2519999999999998</v>
      </c>
      <c r="I140" s="158"/>
      <c r="J140" s="159">
        <f t="shared" si="0"/>
        <v>0</v>
      </c>
      <c r="K140" s="160"/>
      <c r="L140" s="30"/>
      <c r="M140" s="161" t="s">
        <v>1</v>
      </c>
      <c r="N140" s="162" t="s">
        <v>37</v>
      </c>
      <c r="O140" s="58"/>
      <c r="P140" s="163">
        <f t="shared" si="1"/>
        <v>0</v>
      </c>
      <c r="Q140" s="163">
        <v>0</v>
      </c>
      <c r="R140" s="163">
        <f t="shared" si="2"/>
        <v>0</v>
      </c>
      <c r="S140" s="163">
        <v>0</v>
      </c>
      <c r="T140" s="164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5" t="s">
        <v>139</v>
      </c>
      <c r="AT140" s="165" t="s">
        <v>135</v>
      </c>
      <c r="AU140" s="165" t="s">
        <v>84</v>
      </c>
      <c r="AY140" s="14" t="s">
        <v>133</v>
      </c>
      <c r="BE140" s="166">
        <f t="shared" si="4"/>
        <v>0</v>
      </c>
      <c r="BF140" s="166">
        <f t="shared" si="5"/>
        <v>0</v>
      </c>
      <c r="BG140" s="166">
        <f t="shared" si="6"/>
        <v>0</v>
      </c>
      <c r="BH140" s="166">
        <f t="shared" si="7"/>
        <v>0</v>
      </c>
      <c r="BI140" s="166">
        <f t="shared" si="8"/>
        <v>0</v>
      </c>
      <c r="BJ140" s="14" t="s">
        <v>84</v>
      </c>
      <c r="BK140" s="166">
        <f t="shared" si="9"/>
        <v>0</v>
      </c>
      <c r="BL140" s="14" t="s">
        <v>139</v>
      </c>
      <c r="BM140" s="165" t="s">
        <v>154</v>
      </c>
    </row>
    <row r="141" spans="1:65" s="2" customFormat="1" ht="37.9" customHeight="1">
      <c r="A141" s="29"/>
      <c r="B141" s="152"/>
      <c r="C141" s="153" t="s">
        <v>155</v>
      </c>
      <c r="D141" s="153" t="s">
        <v>135</v>
      </c>
      <c r="E141" s="154" t="s">
        <v>156</v>
      </c>
      <c r="F141" s="155" t="s">
        <v>157</v>
      </c>
      <c r="G141" s="156" t="s">
        <v>138</v>
      </c>
      <c r="H141" s="157">
        <v>106.28400000000001</v>
      </c>
      <c r="I141" s="158"/>
      <c r="J141" s="159">
        <f t="shared" si="0"/>
        <v>0</v>
      </c>
      <c r="K141" s="160"/>
      <c r="L141" s="30"/>
      <c r="M141" s="161" t="s">
        <v>1</v>
      </c>
      <c r="N141" s="162" t="s">
        <v>37</v>
      </c>
      <c r="O141" s="58"/>
      <c r="P141" s="163">
        <f t="shared" si="1"/>
        <v>0</v>
      </c>
      <c r="Q141" s="163">
        <v>0</v>
      </c>
      <c r="R141" s="163">
        <f t="shared" si="2"/>
        <v>0</v>
      </c>
      <c r="S141" s="163">
        <v>0</v>
      </c>
      <c r="T141" s="164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5" t="s">
        <v>139</v>
      </c>
      <c r="AT141" s="165" t="s">
        <v>135</v>
      </c>
      <c r="AU141" s="165" t="s">
        <v>84</v>
      </c>
      <c r="AY141" s="14" t="s">
        <v>133</v>
      </c>
      <c r="BE141" s="166">
        <f t="shared" si="4"/>
        <v>0</v>
      </c>
      <c r="BF141" s="166">
        <f t="shared" si="5"/>
        <v>0</v>
      </c>
      <c r="BG141" s="166">
        <f t="shared" si="6"/>
        <v>0</v>
      </c>
      <c r="BH141" s="166">
        <f t="shared" si="7"/>
        <v>0</v>
      </c>
      <c r="BI141" s="166">
        <f t="shared" si="8"/>
        <v>0</v>
      </c>
      <c r="BJ141" s="14" t="s">
        <v>84</v>
      </c>
      <c r="BK141" s="166">
        <f t="shared" si="9"/>
        <v>0</v>
      </c>
      <c r="BL141" s="14" t="s">
        <v>139</v>
      </c>
      <c r="BM141" s="165" t="s">
        <v>158</v>
      </c>
    </row>
    <row r="142" spans="1:65" s="2" customFormat="1" ht="24.2" customHeight="1">
      <c r="A142" s="29"/>
      <c r="B142" s="152"/>
      <c r="C142" s="153" t="s">
        <v>159</v>
      </c>
      <c r="D142" s="153" t="s">
        <v>135</v>
      </c>
      <c r="E142" s="154" t="s">
        <v>160</v>
      </c>
      <c r="F142" s="155" t="s">
        <v>161</v>
      </c>
      <c r="G142" s="156" t="s">
        <v>138</v>
      </c>
      <c r="H142" s="157">
        <v>5.0999999999999996</v>
      </c>
      <c r="I142" s="158"/>
      <c r="J142" s="159">
        <f t="shared" si="0"/>
        <v>0</v>
      </c>
      <c r="K142" s="160"/>
      <c r="L142" s="30"/>
      <c r="M142" s="161" t="s">
        <v>1</v>
      </c>
      <c r="N142" s="162" t="s">
        <v>37</v>
      </c>
      <c r="O142" s="58"/>
      <c r="P142" s="163">
        <f t="shared" si="1"/>
        <v>0</v>
      </c>
      <c r="Q142" s="163">
        <v>0</v>
      </c>
      <c r="R142" s="163">
        <f t="shared" si="2"/>
        <v>0</v>
      </c>
      <c r="S142" s="163">
        <v>0</v>
      </c>
      <c r="T142" s="164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5" t="s">
        <v>139</v>
      </c>
      <c r="AT142" s="165" t="s">
        <v>135</v>
      </c>
      <c r="AU142" s="165" t="s">
        <v>84</v>
      </c>
      <c r="AY142" s="14" t="s">
        <v>133</v>
      </c>
      <c r="BE142" s="166">
        <f t="shared" si="4"/>
        <v>0</v>
      </c>
      <c r="BF142" s="166">
        <f t="shared" si="5"/>
        <v>0</v>
      </c>
      <c r="BG142" s="166">
        <f t="shared" si="6"/>
        <v>0</v>
      </c>
      <c r="BH142" s="166">
        <f t="shared" si="7"/>
        <v>0</v>
      </c>
      <c r="BI142" s="166">
        <f t="shared" si="8"/>
        <v>0</v>
      </c>
      <c r="BJ142" s="14" t="s">
        <v>84</v>
      </c>
      <c r="BK142" s="166">
        <f t="shared" si="9"/>
        <v>0</v>
      </c>
      <c r="BL142" s="14" t="s">
        <v>139</v>
      </c>
      <c r="BM142" s="165" t="s">
        <v>162</v>
      </c>
    </row>
    <row r="143" spans="1:65" s="2" customFormat="1" ht="16.5" customHeight="1">
      <c r="A143" s="29"/>
      <c r="B143" s="152"/>
      <c r="C143" s="153" t="s">
        <v>163</v>
      </c>
      <c r="D143" s="153" t="s">
        <v>135</v>
      </c>
      <c r="E143" s="154" t="s">
        <v>164</v>
      </c>
      <c r="F143" s="155" t="s">
        <v>165</v>
      </c>
      <c r="G143" s="156" t="s">
        <v>138</v>
      </c>
      <c r="H143" s="157">
        <v>6.2519999999999998</v>
      </c>
      <c r="I143" s="158"/>
      <c r="J143" s="159">
        <f t="shared" si="0"/>
        <v>0</v>
      </c>
      <c r="K143" s="160"/>
      <c r="L143" s="30"/>
      <c r="M143" s="161" t="s">
        <v>1</v>
      </c>
      <c r="N143" s="162" t="s">
        <v>37</v>
      </c>
      <c r="O143" s="58"/>
      <c r="P143" s="163">
        <f t="shared" si="1"/>
        <v>0</v>
      </c>
      <c r="Q143" s="163">
        <v>0</v>
      </c>
      <c r="R143" s="163">
        <f t="shared" si="2"/>
        <v>0</v>
      </c>
      <c r="S143" s="163">
        <v>0</v>
      </c>
      <c r="T143" s="164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5" t="s">
        <v>139</v>
      </c>
      <c r="AT143" s="165" t="s">
        <v>135</v>
      </c>
      <c r="AU143" s="165" t="s">
        <v>84</v>
      </c>
      <c r="AY143" s="14" t="s">
        <v>133</v>
      </c>
      <c r="BE143" s="166">
        <f t="shared" si="4"/>
        <v>0</v>
      </c>
      <c r="BF143" s="166">
        <f t="shared" si="5"/>
        <v>0</v>
      </c>
      <c r="BG143" s="166">
        <f t="shared" si="6"/>
        <v>0</v>
      </c>
      <c r="BH143" s="166">
        <f t="shared" si="7"/>
        <v>0</v>
      </c>
      <c r="BI143" s="166">
        <f t="shared" si="8"/>
        <v>0</v>
      </c>
      <c r="BJ143" s="14" t="s">
        <v>84</v>
      </c>
      <c r="BK143" s="166">
        <f t="shared" si="9"/>
        <v>0</v>
      </c>
      <c r="BL143" s="14" t="s">
        <v>139</v>
      </c>
      <c r="BM143" s="165" t="s">
        <v>166</v>
      </c>
    </row>
    <row r="144" spans="1:65" s="2" customFormat="1" ht="24.2" customHeight="1">
      <c r="A144" s="29"/>
      <c r="B144" s="152"/>
      <c r="C144" s="153" t="s">
        <v>167</v>
      </c>
      <c r="D144" s="153" t="s">
        <v>135</v>
      </c>
      <c r="E144" s="154" t="s">
        <v>168</v>
      </c>
      <c r="F144" s="155" t="s">
        <v>169</v>
      </c>
      <c r="G144" s="156" t="s">
        <v>170</v>
      </c>
      <c r="H144" s="157">
        <v>12.504</v>
      </c>
      <c r="I144" s="158"/>
      <c r="J144" s="159">
        <f t="shared" si="0"/>
        <v>0</v>
      </c>
      <c r="K144" s="160"/>
      <c r="L144" s="30"/>
      <c r="M144" s="161" t="s">
        <v>1</v>
      </c>
      <c r="N144" s="162" t="s">
        <v>37</v>
      </c>
      <c r="O144" s="58"/>
      <c r="P144" s="163">
        <f t="shared" si="1"/>
        <v>0</v>
      </c>
      <c r="Q144" s="163">
        <v>0</v>
      </c>
      <c r="R144" s="163">
        <f t="shared" si="2"/>
        <v>0</v>
      </c>
      <c r="S144" s="163">
        <v>0</v>
      </c>
      <c r="T144" s="164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5" t="s">
        <v>139</v>
      </c>
      <c r="AT144" s="165" t="s">
        <v>135</v>
      </c>
      <c r="AU144" s="165" t="s">
        <v>84</v>
      </c>
      <c r="AY144" s="14" t="s">
        <v>133</v>
      </c>
      <c r="BE144" s="166">
        <f t="shared" si="4"/>
        <v>0</v>
      </c>
      <c r="BF144" s="166">
        <f t="shared" si="5"/>
        <v>0</v>
      </c>
      <c r="BG144" s="166">
        <f t="shared" si="6"/>
        <v>0</v>
      </c>
      <c r="BH144" s="166">
        <f t="shared" si="7"/>
        <v>0</v>
      </c>
      <c r="BI144" s="166">
        <f t="shared" si="8"/>
        <v>0</v>
      </c>
      <c r="BJ144" s="14" t="s">
        <v>84</v>
      </c>
      <c r="BK144" s="166">
        <f t="shared" si="9"/>
        <v>0</v>
      </c>
      <c r="BL144" s="14" t="s">
        <v>139</v>
      </c>
      <c r="BM144" s="165" t="s">
        <v>171</v>
      </c>
    </row>
    <row r="145" spans="1:65" s="12" customFormat="1" ht="22.9" customHeight="1">
      <c r="B145" s="139"/>
      <c r="D145" s="140" t="s">
        <v>70</v>
      </c>
      <c r="E145" s="150" t="s">
        <v>84</v>
      </c>
      <c r="F145" s="150" t="s">
        <v>172</v>
      </c>
      <c r="I145" s="142"/>
      <c r="J145" s="151">
        <f>BK145</f>
        <v>0</v>
      </c>
      <c r="L145" s="139"/>
      <c r="M145" s="144"/>
      <c r="N145" s="145"/>
      <c r="O145" s="145"/>
      <c r="P145" s="146">
        <f>SUM(P146:P148)</f>
        <v>0</v>
      </c>
      <c r="Q145" s="145"/>
      <c r="R145" s="146">
        <f>SUM(R146:R148)</f>
        <v>7.7268345984</v>
      </c>
      <c r="S145" s="145"/>
      <c r="T145" s="147">
        <f>SUM(T146:T148)</f>
        <v>0</v>
      </c>
      <c r="AR145" s="140" t="s">
        <v>78</v>
      </c>
      <c r="AT145" s="148" t="s">
        <v>70</v>
      </c>
      <c r="AU145" s="148" t="s">
        <v>78</v>
      </c>
      <c r="AY145" s="140" t="s">
        <v>133</v>
      </c>
      <c r="BK145" s="149">
        <f>SUM(BK146:BK148)</f>
        <v>0</v>
      </c>
    </row>
    <row r="146" spans="1:65" s="2" customFormat="1" ht="33" customHeight="1">
      <c r="A146" s="29"/>
      <c r="B146" s="152"/>
      <c r="C146" s="153" t="s">
        <v>173</v>
      </c>
      <c r="D146" s="153" t="s">
        <v>135</v>
      </c>
      <c r="E146" s="154" t="s">
        <v>174</v>
      </c>
      <c r="F146" s="155" t="s">
        <v>175</v>
      </c>
      <c r="G146" s="156" t="s">
        <v>176</v>
      </c>
      <c r="H146" s="157">
        <v>25</v>
      </c>
      <c r="I146" s="158"/>
      <c r="J146" s="159">
        <f>ROUND(I146*H146,2)</f>
        <v>0</v>
      </c>
      <c r="K146" s="160"/>
      <c r="L146" s="30"/>
      <c r="M146" s="161" t="s">
        <v>1</v>
      </c>
      <c r="N146" s="162" t="s">
        <v>37</v>
      </c>
      <c r="O146" s="58"/>
      <c r="P146" s="163">
        <f>O146*H146</f>
        <v>0</v>
      </c>
      <c r="Q146" s="163">
        <v>0</v>
      </c>
      <c r="R146" s="163">
        <f>Q146*H146</f>
        <v>0</v>
      </c>
      <c r="S146" s="163">
        <v>0</v>
      </c>
      <c r="T146" s="164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5" t="s">
        <v>139</v>
      </c>
      <c r="AT146" s="165" t="s">
        <v>135</v>
      </c>
      <c r="AU146" s="165" t="s">
        <v>84</v>
      </c>
      <c r="AY146" s="14" t="s">
        <v>133</v>
      </c>
      <c r="BE146" s="166">
        <f>IF(N146="základná",J146,0)</f>
        <v>0</v>
      </c>
      <c r="BF146" s="166">
        <f>IF(N146="znížená",J146,0)</f>
        <v>0</v>
      </c>
      <c r="BG146" s="166">
        <f>IF(N146="zákl. prenesená",J146,0)</f>
        <v>0</v>
      </c>
      <c r="BH146" s="166">
        <f>IF(N146="zníž. prenesená",J146,0)</f>
        <v>0</v>
      </c>
      <c r="BI146" s="166">
        <f>IF(N146="nulová",J146,0)</f>
        <v>0</v>
      </c>
      <c r="BJ146" s="14" t="s">
        <v>84</v>
      </c>
      <c r="BK146" s="166">
        <f>ROUND(I146*H146,2)</f>
        <v>0</v>
      </c>
      <c r="BL146" s="14" t="s">
        <v>139</v>
      </c>
      <c r="BM146" s="165" t="s">
        <v>177</v>
      </c>
    </row>
    <row r="147" spans="1:65" s="2" customFormat="1" ht="24.2" customHeight="1">
      <c r="A147" s="29"/>
      <c r="B147" s="152"/>
      <c r="C147" s="153" t="s">
        <v>178</v>
      </c>
      <c r="D147" s="153" t="s">
        <v>135</v>
      </c>
      <c r="E147" s="154" t="s">
        <v>179</v>
      </c>
      <c r="F147" s="155" t="s">
        <v>180</v>
      </c>
      <c r="G147" s="156" t="s">
        <v>138</v>
      </c>
      <c r="H147" s="157">
        <v>2.5</v>
      </c>
      <c r="I147" s="158"/>
      <c r="J147" s="159">
        <f>ROUND(I147*H147,2)</f>
        <v>0</v>
      </c>
      <c r="K147" s="160"/>
      <c r="L147" s="30"/>
      <c r="M147" s="161" t="s">
        <v>1</v>
      </c>
      <c r="N147" s="162" t="s">
        <v>37</v>
      </c>
      <c r="O147" s="58"/>
      <c r="P147" s="163">
        <f>O147*H147</f>
        <v>0</v>
      </c>
      <c r="Q147" s="163">
        <v>2.0699999999999998</v>
      </c>
      <c r="R147" s="163">
        <f>Q147*H147</f>
        <v>5.1749999999999998</v>
      </c>
      <c r="S147" s="163">
        <v>0</v>
      </c>
      <c r="T147" s="164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5" t="s">
        <v>139</v>
      </c>
      <c r="AT147" s="165" t="s">
        <v>135</v>
      </c>
      <c r="AU147" s="165" t="s">
        <v>84</v>
      </c>
      <c r="AY147" s="14" t="s">
        <v>133</v>
      </c>
      <c r="BE147" s="166">
        <f>IF(N147="základná",J147,0)</f>
        <v>0</v>
      </c>
      <c r="BF147" s="166">
        <f>IF(N147="znížená",J147,0)</f>
        <v>0</v>
      </c>
      <c r="BG147" s="166">
        <f>IF(N147="zákl. prenesená",J147,0)</f>
        <v>0</v>
      </c>
      <c r="BH147" s="166">
        <f>IF(N147="zníž. prenesená",J147,0)</f>
        <v>0</v>
      </c>
      <c r="BI147" s="166">
        <f>IF(N147="nulová",J147,0)</f>
        <v>0</v>
      </c>
      <c r="BJ147" s="14" t="s">
        <v>84</v>
      </c>
      <c r="BK147" s="166">
        <f>ROUND(I147*H147,2)</f>
        <v>0</v>
      </c>
      <c r="BL147" s="14" t="s">
        <v>139</v>
      </c>
      <c r="BM147" s="165" t="s">
        <v>181</v>
      </c>
    </row>
    <row r="148" spans="1:65" s="2" customFormat="1" ht="16.5" customHeight="1">
      <c r="A148" s="29"/>
      <c r="B148" s="152"/>
      <c r="C148" s="153" t="s">
        <v>182</v>
      </c>
      <c r="D148" s="153" t="s">
        <v>135</v>
      </c>
      <c r="E148" s="154" t="s">
        <v>183</v>
      </c>
      <c r="F148" s="155" t="s">
        <v>184</v>
      </c>
      <c r="G148" s="156" t="s">
        <v>138</v>
      </c>
      <c r="H148" s="157">
        <v>1.1519999999999999</v>
      </c>
      <c r="I148" s="158"/>
      <c r="J148" s="159">
        <f>ROUND(I148*H148,2)</f>
        <v>0</v>
      </c>
      <c r="K148" s="160"/>
      <c r="L148" s="30"/>
      <c r="M148" s="161" t="s">
        <v>1</v>
      </c>
      <c r="N148" s="162" t="s">
        <v>37</v>
      </c>
      <c r="O148" s="58"/>
      <c r="P148" s="163">
        <f>O148*H148</f>
        <v>0</v>
      </c>
      <c r="Q148" s="163">
        <v>2.2151342000000001</v>
      </c>
      <c r="R148" s="163">
        <f>Q148*H148</f>
        <v>2.5518345983999997</v>
      </c>
      <c r="S148" s="163">
        <v>0</v>
      </c>
      <c r="T148" s="164">
        <f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5" t="s">
        <v>139</v>
      </c>
      <c r="AT148" s="165" t="s">
        <v>135</v>
      </c>
      <c r="AU148" s="165" t="s">
        <v>84</v>
      </c>
      <c r="AY148" s="14" t="s">
        <v>133</v>
      </c>
      <c r="BE148" s="166">
        <f>IF(N148="základná",J148,0)</f>
        <v>0</v>
      </c>
      <c r="BF148" s="166">
        <f>IF(N148="znížená",J148,0)</f>
        <v>0</v>
      </c>
      <c r="BG148" s="166">
        <f>IF(N148="zákl. prenesená",J148,0)</f>
        <v>0</v>
      </c>
      <c r="BH148" s="166">
        <f>IF(N148="zníž. prenesená",J148,0)</f>
        <v>0</v>
      </c>
      <c r="BI148" s="166">
        <f>IF(N148="nulová",J148,0)</f>
        <v>0</v>
      </c>
      <c r="BJ148" s="14" t="s">
        <v>84</v>
      </c>
      <c r="BK148" s="166">
        <f>ROUND(I148*H148,2)</f>
        <v>0</v>
      </c>
      <c r="BL148" s="14" t="s">
        <v>139</v>
      </c>
      <c r="BM148" s="165" t="s">
        <v>185</v>
      </c>
    </row>
    <row r="149" spans="1:65" s="12" customFormat="1" ht="22.9" customHeight="1">
      <c r="B149" s="139"/>
      <c r="D149" s="140" t="s">
        <v>70</v>
      </c>
      <c r="E149" s="150" t="s">
        <v>167</v>
      </c>
      <c r="F149" s="150" t="s">
        <v>186</v>
      </c>
      <c r="I149" s="142"/>
      <c r="J149" s="151">
        <f>BK149</f>
        <v>0</v>
      </c>
      <c r="L149" s="139"/>
      <c r="M149" s="144"/>
      <c r="N149" s="145"/>
      <c r="O149" s="145"/>
      <c r="P149" s="146">
        <f>SUM(P150:P154)</f>
        <v>0</v>
      </c>
      <c r="Q149" s="145"/>
      <c r="R149" s="146">
        <f>SUM(R150:R154)</f>
        <v>4.1414189500000003</v>
      </c>
      <c r="S149" s="145"/>
      <c r="T149" s="147">
        <f>SUM(T150:T154)</f>
        <v>0</v>
      </c>
      <c r="AR149" s="140" t="s">
        <v>78</v>
      </c>
      <c r="AT149" s="148" t="s">
        <v>70</v>
      </c>
      <c r="AU149" s="148" t="s">
        <v>78</v>
      </c>
      <c r="AY149" s="140" t="s">
        <v>133</v>
      </c>
      <c r="BK149" s="149">
        <f>SUM(BK150:BK154)</f>
        <v>0</v>
      </c>
    </row>
    <row r="150" spans="1:65" s="2" customFormat="1" ht="33" customHeight="1">
      <c r="A150" s="29"/>
      <c r="B150" s="152"/>
      <c r="C150" s="153" t="s">
        <v>187</v>
      </c>
      <c r="D150" s="153" t="s">
        <v>135</v>
      </c>
      <c r="E150" s="154" t="s">
        <v>188</v>
      </c>
      <c r="F150" s="155" t="s">
        <v>189</v>
      </c>
      <c r="G150" s="156" t="s">
        <v>176</v>
      </c>
      <c r="H150" s="157">
        <v>60</v>
      </c>
      <c r="I150" s="158"/>
      <c r="J150" s="159">
        <f>ROUND(I150*H150,2)</f>
        <v>0</v>
      </c>
      <c r="K150" s="160"/>
      <c r="L150" s="30"/>
      <c r="M150" s="161" t="s">
        <v>1</v>
      </c>
      <c r="N150" s="162" t="s">
        <v>37</v>
      </c>
      <c r="O150" s="58"/>
      <c r="P150" s="163">
        <f>O150*H150</f>
        <v>0</v>
      </c>
      <c r="Q150" s="163">
        <v>2.5710469999999999E-2</v>
      </c>
      <c r="R150" s="163">
        <f>Q150*H150</f>
        <v>1.5426282</v>
      </c>
      <c r="S150" s="163">
        <v>0</v>
      </c>
      <c r="T150" s="164">
        <f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5" t="s">
        <v>139</v>
      </c>
      <c r="AT150" s="165" t="s">
        <v>135</v>
      </c>
      <c r="AU150" s="165" t="s">
        <v>84</v>
      </c>
      <c r="AY150" s="14" t="s">
        <v>133</v>
      </c>
      <c r="BE150" s="166">
        <f>IF(N150="základná",J150,0)</f>
        <v>0</v>
      </c>
      <c r="BF150" s="166">
        <f>IF(N150="znížená",J150,0)</f>
        <v>0</v>
      </c>
      <c r="BG150" s="166">
        <f>IF(N150="zákl. prenesená",J150,0)</f>
        <v>0</v>
      </c>
      <c r="BH150" s="166">
        <f>IF(N150="zníž. prenesená",J150,0)</f>
        <v>0</v>
      </c>
      <c r="BI150" s="166">
        <f>IF(N150="nulová",J150,0)</f>
        <v>0</v>
      </c>
      <c r="BJ150" s="14" t="s">
        <v>84</v>
      </c>
      <c r="BK150" s="166">
        <f>ROUND(I150*H150,2)</f>
        <v>0</v>
      </c>
      <c r="BL150" s="14" t="s">
        <v>139</v>
      </c>
      <c r="BM150" s="165" t="s">
        <v>190</v>
      </c>
    </row>
    <row r="151" spans="1:65" s="2" customFormat="1" ht="44.25" customHeight="1">
      <c r="A151" s="29"/>
      <c r="B151" s="152"/>
      <c r="C151" s="153" t="s">
        <v>191</v>
      </c>
      <c r="D151" s="153" t="s">
        <v>135</v>
      </c>
      <c r="E151" s="154" t="s">
        <v>192</v>
      </c>
      <c r="F151" s="155" t="s">
        <v>193</v>
      </c>
      <c r="G151" s="156" t="s">
        <v>176</v>
      </c>
      <c r="H151" s="157">
        <v>60</v>
      </c>
      <c r="I151" s="158"/>
      <c r="J151" s="159">
        <f>ROUND(I151*H151,2)</f>
        <v>0</v>
      </c>
      <c r="K151" s="160"/>
      <c r="L151" s="30"/>
      <c r="M151" s="161" t="s">
        <v>1</v>
      </c>
      <c r="N151" s="162" t="s">
        <v>37</v>
      </c>
      <c r="O151" s="58"/>
      <c r="P151" s="163">
        <f>O151*H151</f>
        <v>0</v>
      </c>
      <c r="Q151" s="163">
        <v>0</v>
      </c>
      <c r="R151" s="163">
        <f>Q151*H151</f>
        <v>0</v>
      </c>
      <c r="S151" s="163">
        <v>0</v>
      </c>
      <c r="T151" s="164">
        <f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5" t="s">
        <v>139</v>
      </c>
      <c r="AT151" s="165" t="s">
        <v>135</v>
      </c>
      <c r="AU151" s="165" t="s">
        <v>84</v>
      </c>
      <c r="AY151" s="14" t="s">
        <v>133</v>
      </c>
      <c r="BE151" s="166">
        <f>IF(N151="základná",J151,0)</f>
        <v>0</v>
      </c>
      <c r="BF151" s="166">
        <f>IF(N151="znížená",J151,0)</f>
        <v>0</v>
      </c>
      <c r="BG151" s="166">
        <f>IF(N151="zákl. prenesená",J151,0)</f>
        <v>0</v>
      </c>
      <c r="BH151" s="166">
        <f>IF(N151="zníž. prenesená",J151,0)</f>
        <v>0</v>
      </c>
      <c r="BI151" s="166">
        <f>IF(N151="nulová",J151,0)</f>
        <v>0</v>
      </c>
      <c r="BJ151" s="14" t="s">
        <v>84</v>
      </c>
      <c r="BK151" s="166">
        <f>ROUND(I151*H151,2)</f>
        <v>0</v>
      </c>
      <c r="BL151" s="14" t="s">
        <v>139</v>
      </c>
      <c r="BM151" s="165" t="s">
        <v>194</v>
      </c>
    </row>
    <row r="152" spans="1:65" s="2" customFormat="1" ht="33" customHeight="1">
      <c r="A152" s="29"/>
      <c r="B152" s="152"/>
      <c r="C152" s="153" t="s">
        <v>195</v>
      </c>
      <c r="D152" s="153" t="s">
        <v>135</v>
      </c>
      <c r="E152" s="154" t="s">
        <v>196</v>
      </c>
      <c r="F152" s="155" t="s">
        <v>197</v>
      </c>
      <c r="G152" s="156" t="s">
        <v>176</v>
      </c>
      <c r="H152" s="157">
        <v>60</v>
      </c>
      <c r="I152" s="158"/>
      <c r="J152" s="159">
        <f>ROUND(I152*H152,2)</f>
        <v>0</v>
      </c>
      <c r="K152" s="160"/>
      <c r="L152" s="30"/>
      <c r="M152" s="161" t="s">
        <v>1</v>
      </c>
      <c r="N152" s="162" t="s">
        <v>37</v>
      </c>
      <c r="O152" s="58"/>
      <c r="P152" s="163">
        <f>O152*H152</f>
        <v>0</v>
      </c>
      <c r="Q152" s="163">
        <v>2.571E-2</v>
      </c>
      <c r="R152" s="163">
        <f>Q152*H152</f>
        <v>1.5426</v>
      </c>
      <c r="S152" s="163">
        <v>0</v>
      </c>
      <c r="T152" s="164">
        <f>S152*H152</f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5" t="s">
        <v>139</v>
      </c>
      <c r="AT152" s="165" t="s">
        <v>135</v>
      </c>
      <c r="AU152" s="165" t="s">
        <v>84</v>
      </c>
      <c r="AY152" s="14" t="s">
        <v>133</v>
      </c>
      <c r="BE152" s="166">
        <f>IF(N152="základná",J152,0)</f>
        <v>0</v>
      </c>
      <c r="BF152" s="166">
        <f>IF(N152="znížená",J152,0)</f>
        <v>0</v>
      </c>
      <c r="BG152" s="166">
        <f>IF(N152="zákl. prenesená",J152,0)</f>
        <v>0</v>
      </c>
      <c r="BH152" s="166">
        <f>IF(N152="zníž. prenesená",J152,0)</f>
        <v>0</v>
      </c>
      <c r="BI152" s="166">
        <f>IF(N152="nulová",J152,0)</f>
        <v>0</v>
      </c>
      <c r="BJ152" s="14" t="s">
        <v>84</v>
      </c>
      <c r="BK152" s="166">
        <f>ROUND(I152*H152,2)</f>
        <v>0</v>
      </c>
      <c r="BL152" s="14" t="s">
        <v>139</v>
      </c>
      <c r="BM152" s="165" t="s">
        <v>198</v>
      </c>
    </row>
    <row r="153" spans="1:65" s="2" customFormat="1" ht="24.2" customHeight="1">
      <c r="A153" s="29"/>
      <c r="B153" s="152"/>
      <c r="C153" s="153" t="s">
        <v>199</v>
      </c>
      <c r="D153" s="153" t="s">
        <v>135</v>
      </c>
      <c r="E153" s="154" t="s">
        <v>200</v>
      </c>
      <c r="F153" s="155" t="s">
        <v>201</v>
      </c>
      <c r="G153" s="156" t="s">
        <v>176</v>
      </c>
      <c r="H153" s="157">
        <v>25</v>
      </c>
      <c r="I153" s="158"/>
      <c r="J153" s="159">
        <f>ROUND(I153*H153,2)</f>
        <v>0</v>
      </c>
      <c r="K153" s="160"/>
      <c r="L153" s="30"/>
      <c r="M153" s="161" t="s">
        <v>1</v>
      </c>
      <c r="N153" s="162" t="s">
        <v>37</v>
      </c>
      <c r="O153" s="58"/>
      <c r="P153" s="163">
        <f>O153*H153</f>
        <v>0</v>
      </c>
      <c r="Q153" s="163">
        <v>4.2198630000000001E-2</v>
      </c>
      <c r="R153" s="163">
        <f>Q153*H153</f>
        <v>1.05496575</v>
      </c>
      <c r="S153" s="163">
        <v>0</v>
      </c>
      <c r="T153" s="164">
        <f>S153*H153</f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5" t="s">
        <v>139</v>
      </c>
      <c r="AT153" s="165" t="s">
        <v>135</v>
      </c>
      <c r="AU153" s="165" t="s">
        <v>84</v>
      </c>
      <c r="AY153" s="14" t="s">
        <v>133</v>
      </c>
      <c r="BE153" s="166">
        <f>IF(N153="základná",J153,0)</f>
        <v>0</v>
      </c>
      <c r="BF153" s="166">
        <f>IF(N153="znížená",J153,0)</f>
        <v>0</v>
      </c>
      <c r="BG153" s="166">
        <f>IF(N153="zákl. prenesená",J153,0)</f>
        <v>0</v>
      </c>
      <c r="BH153" s="166">
        <f>IF(N153="zníž. prenesená",J153,0)</f>
        <v>0</v>
      </c>
      <c r="BI153" s="166">
        <f>IF(N153="nulová",J153,0)</f>
        <v>0</v>
      </c>
      <c r="BJ153" s="14" t="s">
        <v>84</v>
      </c>
      <c r="BK153" s="166">
        <f>ROUND(I153*H153,2)</f>
        <v>0</v>
      </c>
      <c r="BL153" s="14" t="s">
        <v>139</v>
      </c>
      <c r="BM153" s="165" t="s">
        <v>202</v>
      </c>
    </row>
    <row r="154" spans="1:65" s="2" customFormat="1" ht="16.5" customHeight="1">
      <c r="A154" s="29"/>
      <c r="B154" s="152"/>
      <c r="C154" s="153" t="s">
        <v>203</v>
      </c>
      <c r="D154" s="153" t="s">
        <v>135</v>
      </c>
      <c r="E154" s="154" t="s">
        <v>204</v>
      </c>
      <c r="F154" s="155" t="s">
        <v>205</v>
      </c>
      <c r="G154" s="156" t="s">
        <v>176</v>
      </c>
      <c r="H154" s="157">
        <v>25</v>
      </c>
      <c r="I154" s="158"/>
      <c r="J154" s="159">
        <f>ROUND(I154*H154,2)</f>
        <v>0</v>
      </c>
      <c r="K154" s="160"/>
      <c r="L154" s="30"/>
      <c r="M154" s="161" t="s">
        <v>1</v>
      </c>
      <c r="N154" s="162" t="s">
        <v>37</v>
      </c>
      <c r="O154" s="58"/>
      <c r="P154" s="163">
        <f>O154*H154</f>
        <v>0</v>
      </c>
      <c r="Q154" s="163">
        <v>4.8999999999999998E-5</v>
      </c>
      <c r="R154" s="163">
        <f>Q154*H154</f>
        <v>1.225E-3</v>
      </c>
      <c r="S154" s="163">
        <v>0</v>
      </c>
      <c r="T154" s="164">
        <f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5" t="s">
        <v>139</v>
      </c>
      <c r="AT154" s="165" t="s">
        <v>135</v>
      </c>
      <c r="AU154" s="165" t="s">
        <v>84</v>
      </c>
      <c r="AY154" s="14" t="s">
        <v>133</v>
      </c>
      <c r="BE154" s="166">
        <f>IF(N154="základná",J154,0)</f>
        <v>0</v>
      </c>
      <c r="BF154" s="166">
        <f>IF(N154="znížená",J154,0)</f>
        <v>0</v>
      </c>
      <c r="BG154" s="166">
        <f>IF(N154="zákl. prenesená",J154,0)</f>
        <v>0</v>
      </c>
      <c r="BH154" s="166">
        <f>IF(N154="zníž. prenesená",J154,0)</f>
        <v>0</v>
      </c>
      <c r="BI154" s="166">
        <f>IF(N154="nulová",J154,0)</f>
        <v>0</v>
      </c>
      <c r="BJ154" s="14" t="s">
        <v>84</v>
      </c>
      <c r="BK154" s="166">
        <f>ROUND(I154*H154,2)</f>
        <v>0</v>
      </c>
      <c r="BL154" s="14" t="s">
        <v>139</v>
      </c>
      <c r="BM154" s="165" t="s">
        <v>206</v>
      </c>
    </row>
    <row r="155" spans="1:65" s="12" customFormat="1" ht="22.9" customHeight="1">
      <c r="B155" s="139"/>
      <c r="D155" s="140" t="s">
        <v>70</v>
      </c>
      <c r="E155" s="150" t="s">
        <v>207</v>
      </c>
      <c r="F155" s="150" t="s">
        <v>208</v>
      </c>
      <c r="I155" s="142"/>
      <c r="J155" s="151">
        <f>BK155</f>
        <v>0</v>
      </c>
      <c r="L155" s="139"/>
      <c r="M155" s="144"/>
      <c r="N155" s="145"/>
      <c r="O155" s="145"/>
      <c r="P155" s="146">
        <f>P156</f>
        <v>0</v>
      </c>
      <c r="Q155" s="145"/>
      <c r="R155" s="146">
        <f>R156</f>
        <v>0</v>
      </c>
      <c r="S155" s="145"/>
      <c r="T155" s="147">
        <f>T156</f>
        <v>0</v>
      </c>
      <c r="AR155" s="140" t="s">
        <v>78</v>
      </c>
      <c r="AT155" s="148" t="s">
        <v>70</v>
      </c>
      <c r="AU155" s="148" t="s">
        <v>78</v>
      </c>
      <c r="AY155" s="140" t="s">
        <v>133</v>
      </c>
      <c r="BK155" s="149">
        <f>BK156</f>
        <v>0</v>
      </c>
    </row>
    <row r="156" spans="1:65" s="2" customFormat="1" ht="24.2" customHeight="1">
      <c r="A156" s="29"/>
      <c r="B156" s="152"/>
      <c r="C156" s="153" t="s">
        <v>209</v>
      </c>
      <c r="D156" s="153" t="s">
        <v>135</v>
      </c>
      <c r="E156" s="154" t="s">
        <v>210</v>
      </c>
      <c r="F156" s="155" t="s">
        <v>211</v>
      </c>
      <c r="G156" s="156" t="s">
        <v>170</v>
      </c>
      <c r="H156" s="157">
        <v>11.868</v>
      </c>
      <c r="I156" s="158"/>
      <c r="J156" s="159">
        <f>ROUND(I156*H156,2)</f>
        <v>0</v>
      </c>
      <c r="K156" s="160"/>
      <c r="L156" s="30"/>
      <c r="M156" s="161" t="s">
        <v>1</v>
      </c>
      <c r="N156" s="162" t="s">
        <v>37</v>
      </c>
      <c r="O156" s="58"/>
      <c r="P156" s="163">
        <f>O156*H156</f>
        <v>0</v>
      </c>
      <c r="Q156" s="163">
        <v>0</v>
      </c>
      <c r="R156" s="163">
        <f>Q156*H156</f>
        <v>0</v>
      </c>
      <c r="S156" s="163">
        <v>0</v>
      </c>
      <c r="T156" s="164">
        <f>S156*H156</f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5" t="s">
        <v>139</v>
      </c>
      <c r="AT156" s="165" t="s">
        <v>135</v>
      </c>
      <c r="AU156" s="165" t="s">
        <v>84</v>
      </c>
      <c r="AY156" s="14" t="s">
        <v>133</v>
      </c>
      <c r="BE156" s="166">
        <f>IF(N156="základná",J156,0)</f>
        <v>0</v>
      </c>
      <c r="BF156" s="166">
        <f>IF(N156="znížená",J156,0)</f>
        <v>0</v>
      </c>
      <c r="BG156" s="166">
        <f>IF(N156="zákl. prenesená",J156,0)</f>
        <v>0</v>
      </c>
      <c r="BH156" s="166">
        <f>IF(N156="zníž. prenesená",J156,0)</f>
        <v>0</v>
      </c>
      <c r="BI156" s="166">
        <f>IF(N156="nulová",J156,0)</f>
        <v>0</v>
      </c>
      <c r="BJ156" s="14" t="s">
        <v>84</v>
      </c>
      <c r="BK156" s="166">
        <f>ROUND(I156*H156,2)</f>
        <v>0</v>
      </c>
      <c r="BL156" s="14" t="s">
        <v>139</v>
      </c>
      <c r="BM156" s="165" t="s">
        <v>212</v>
      </c>
    </row>
    <row r="157" spans="1:65" s="12" customFormat="1" ht="25.9" customHeight="1">
      <c r="B157" s="139"/>
      <c r="D157" s="140" t="s">
        <v>70</v>
      </c>
      <c r="E157" s="141" t="s">
        <v>213</v>
      </c>
      <c r="F157" s="141" t="s">
        <v>214</v>
      </c>
      <c r="I157" s="142"/>
      <c r="J157" s="143">
        <f>BK157</f>
        <v>0</v>
      </c>
      <c r="L157" s="139"/>
      <c r="M157" s="144"/>
      <c r="N157" s="145"/>
      <c r="O157" s="145"/>
      <c r="P157" s="146">
        <f>P158+P172+P177+P182+P193+P204+P212</f>
        <v>0</v>
      </c>
      <c r="Q157" s="145"/>
      <c r="R157" s="146">
        <f>R158+R172+R177+R182+R193+R204+R212</f>
        <v>3.2830480379600004</v>
      </c>
      <c r="S157" s="145"/>
      <c r="T157" s="147">
        <f>T158+T172+T177+T182+T193+T204+T212</f>
        <v>0</v>
      </c>
      <c r="AR157" s="140" t="s">
        <v>84</v>
      </c>
      <c r="AT157" s="148" t="s">
        <v>70</v>
      </c>
      <c r="AU157" s="148" t="s">
        <v>71</v>
      </c>
      <c r="AY157" s="140" t="s">
        <v>133</v>
      </c>
      <c r="BK157" s="149">
        <f>BK158+BK172+BK177+BK182+BK193+BK204+BK212</f>
        <v>0</v>
      </c>
    </row>
    <row r="158" spans="1:65" s="12" customFormat="1" ht="22.9" customHeight="1">
      <c r="B158" s="139"/>
      <c r="D158" s="140" t="s">
        <v>70</v>
      </c>
      <c r="E158" s="150" t="s">
        <v>215</v>
      </c>
      <c r="F158" s="150" t="s">
        <v>216</v>
      </c>
      <c r="I158" s="142"/>
      <c r="J158" s="151">
        <f>BK158</f>
        <v>0</v>
      </c>
      <c r="L158" s="139"/>
      <c r="M158" s="144"/>
      <c r="N158" s="145"/>
      <c r="O158" s="145"/>
      <c r="P158" s="146">
        <f>SUM(P159:P171)</f>
        <v>0</v>
      </c>
      <c r="Q158" s="145"/>
      <c r="R158" s="146">
        <f>SUM(R159:R171)</f>
        <v>0.138493</v>
      </c>
      <c r="S158" s="145"/>
      <c r="T158" s="147">
        <f>SUM(T159:T171)</f>
        <v>0</v>
      </c>
      <c r="AR158" s="140" t="s">
        <v>84</v>
      </c>
      <c r="AT158" s="148" t="s">
        <v>70</v>
      </c>
      <c r="AU158" s="148" t="s">
        <v>78</v>
      </c>
      <c r="AY158" s="140" t="s">
        <v>133</v>
      </c>
      <c r="BK158" s="149">
        <f>SUM(BK159:BK171)</f>
        <v>0</v>
      </c>
    </row>
    <row r="159" spans="1:65" s="2" customFormat="1" ht="37.9" customHeight="1">
      <c r="A159" s="29"/>
      <c r="B159" s="152"/>
      <c r="C159" s="153" t="s">
        <v>217</v>
      </c>
      <c r="D159" s="153" t="s">
        <v>135</v>
      </c>
      <c r="E159" s="154" t="s">
        <v>218</v>
      </c>
      <c r="F159" s="155" t="s">
        <v>219</v>
      </c>
      <c r="G159" s="156" t="s">
        <v>176</v>
      </c>
      <c r="H159" s="157">
        <v>25</v>
      </c>
      <c r="I159" s="158"/>
      <c r="J159" s="159">
        <f t="shared" ref="J159:J171" si="10">ROUND(I159*H159,2)</f>
        <v>0</v>
      </c>
      <c r="K159" s="160"/>
      <c r="L159" s="30"/>
      <c r="M159" s="161" t="s">
        <v>1</v>
      </c>
      <c r="N159" s="162" t="s">
        <v>37</v>
      </c>
      <c r="O159" s="58"/>
      <c r="P159" s="163">
        <f t="shared" ref="P159:P171" si="11">O159*H159</f>
        <v>0</v>
      </c>
      <c r="Q159" s="163">
        <v>0</v>
      </c>
      <c r="R159" s="163">
        <f t="shared" ref="R159:R171" si="12">Q159*H159</f>
        <v>0</v>
      </c>
      <c r="S159" s="163">
        <v>0</v>
      </c>
      <c r="T159" s="164">
        <f t="shared" ref="T159:T171" si="13">S159*H159</f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5" t="s">
        <v>199</v>
      </c>
      <c r="AT159" s="165" t="s">
        <v>135</v>
      </c>
      <c r="AU159" s="165" t="s">
        <v>84</v>
      </c>
      <c r="AY159" s="14" t="s">
        <v>133</v>
      </c>
      <c r="BE159" s="166">
        <f t="shared" ref="BE159:BE171" si="14">IF(N159="základná",J159,0)</f>
        <v>0</v>
      </c>
      <c r="BF159" s="166">
        <f t="shared" ref="BF159:BF171" si="15">IF(N159="znížená",J159,0)</f>
        <v>0</v>
      </c>
      <c r="BG159" s="166">
        <f t="shared" ref="BG159:BG171" si="16">IF(N159="zákl. prenesená",J159,0)</f>
        <v>0</v>
      </c>
      <c r="BH159" s="166">
        <f t="shared" ref="BH159:BH171" si="17">IF(N159="zníž. prenesená",J159,0)</f>
        <v>0</v>
      </c>
      <c r="BI159" s="166">
        <f t="shared" ref="BI159:BI171" si="18">IF(N159="nulová",J159,0)</f>
        <v>0</v>
      </c>
      <c r="BJ159" s="14" t="s">
        <v>84</v>
      </c>
      <c r="BK159" s="166">
        <f t="shared" ref="BK159:BK171" si="19">ROUND(I159*H159,2)</f>
        <v>0</v>
      </c>
      <c r="BL159" s="14" t="s">
        <v>199</v>
      </c>
      <c r="BM159" s="165" t="s">
        <v>220</v>
      </c>
    </row>
    <row r="160" spans="1:65" s="2" customFormat="1" ht="24.2" customHeight="1">
      <c r="A160" s="29"/>
      <c r="B160" s="152"/>
      <c r="C160" s="167" t="s">
        <v>221</v>
      </c>
      <c r="D160" s="167" t="s">
        <v>222</v>
      </c>
      <c r="E160" s="168" t="s">
        <v>223</v>
      </c>
      <c r="F160" s="169" t="s">
        <v>224</v>
      </c>
      <c r="G160" s="170" t="s">
        <v>176</v>
      </c>
      <c r="H160" s="171">
        <v>28.75</v>
      </c>
      <c r="I160" s="172"/>
      <c r="J160" s="173">
        <f t="shared" si="10"/>
        <v>0</v>
      </c>
      <c r="K160" s="174"/>
      <c r="L160" s="175"/>
      <c r="M160" s="176" t="s">
        <v>1</v>
      </c>
      <c r="N160" s="177" t="s">
        <v>37</v>
      </c>
      <c r="O160" s="58"/>
      <c r="P160" s="163">
        <f t="shared" si="11"/>
        <v>0</v>
      </c>
      <c r="Q160" s="163">
        <v>1.9E-3</v>
      </c>
      <c r="R160" s="163">
        <f t="shared" si="12"/>
        <v>5.4625E-2</v>
      </c>
      <c r="S160" s="163">
        <v>0</v>
      </c>
      <c r="T160" s="164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5" t="s">
        <v>225</v>
      </c>
      <c r="AT160" s="165" t="s">
        <v>222</v>
      </c>
      <c r="AU160" s="165" t="s">
        <v>84</v>
      </c>
      <c r="AY160" s="14" t="s">
        <v>133</v>
      </c>
      <c r="BE160" s="166">
        <f t="shared" si="14"/>
        <v>0</v>
      </c>
      <c r="BF160" s="166">
        <f t="shared" si="15"/>
        <v>0</v>
      </c>
      <c r="BG160" s="166">
        <f t="shared" si="16"/>
        <v>0</v>
      </c>
      <c r="BH160" s="166">
        <f t="shared" si="17"/>
        <v>0</v>
      </c>
      <c r="BI160" s="166">
        <f t="shared" si="18"/>
        <v>0</v>
      </c>
      <c r="BJ160" s="14" t="s">
        <v>84</v>
      </c>
      <c r="BK160" s="166">
        <f t="shared" si="19"/>
        <v>0</v>
      </c>
      <c r="BL160" s="14" t="s">
        <v>199</v>
      </c>
      <c r="BM160" s="165" t="s">
        <v>226</v>
      </c>
    </row>
    <row r="161" spans="1:65" s="2" customFormat="1" ht="21.75" customHeight="1">
      <c r="A161" s="29"/>
      <c r="B161" s="152"/>
      <c r="C161" s="167" t="s">
        <v>227</v>
      </c>
      <c r="D161" s="167" t="s">
        <v>222</v>
      </c>
      <c r="E161" s="168" t="s">
        <v>228</v>
      </c>
      <c r="F161" s="169" t="s">
        <v>229</v>
      </c>
      <c r="G161" s="170" t="s">
        <v>230</v>
      </c>
      <c r="H161" s="171">
        <v>78.5</v>
      </c>
      <c r="I161" s="172"/>
      <c r="J161" s="173">
        <f t="shared" si="10"/>
        <v>0</v>
      </c>
      <c r="K161" s="174"/>
      <c r="L161" s="175"/>
      <c r="M161" s="176" t="s">
        <v>1</v>
      </c>
      <c r="N161" s="177" t="s">
        <v>37</v>
      </c>
      <c r="O161" s="58"/>
      <c r="P161" s="163">
        <f t="shared" si="11"/>
        <v>0</v>
      </c>
      <c r="Q161" s="163">
        <v>1.4999999999999999E-4</v>
      </c>
      <c r="R161" s="163">
        <f t="shared" si="12"/>
        <v>1.1774999999999999E-2</v>
      </c>
      <c r="S161" s="163">
        <v>0</v>
      </c>
      <c r="T161" s="164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5" t="s">
        <v>225</v>
      </c>
      <c r="AT161" s="165" t="s">
        <v>222</v>
      </c>
      <c r="AU161" s="165" t="s">
        <v>84</v>
      </c>
      <c r="AY161" s="14" t="s">
        <v>133</v>
      </c>
      <c r="BE161" s="166">
        <f t="shared" si="14"/>
        <v>0</v>
      </c>
      <c r="BF161" s="166">
        <f t="shared" si="15"/>
        <v>0</v>
      </c>
      <c r="BG161" s="166">
        <f t="shared" si="16"/>
        <v>0</v>
      </c>
      <c r="BH161" s="166">
        <f t="shared" si="17"/>
        <v>0</v>
      </c>
      <c r="BI161" s="166">
        <f t="shared" si="18"/>
        <v>0</v>
      </c>
      <c r="BJ161" s="14" t="s">
        <v>84</v>
      </c>
      <c r="BK161" s="166">
        <f t="shared" si="19"/>
        <v>0</v>
      </c>
      <c r="BL161" s="14" t="s">
        <v>199</v>
      </c>
      <c r="BM161" s="165" t="s">
        <v>231</v>
      </c>
    </row>
    <row r="162" spans="1:65" s="2" customFormat="1" ht="44.25" customHeight="1">
      <c r="A162" s="29"/>
      <c r="B162" s="152"/>
      <c r="C162" s="153" t="s">
        <v>232</v>
      </c>
      <c r="D162" s="153" t="s">
        <v>135</v>
      </c>
      <c r="E162" s="154" t="s">
        <v>233</v>
      </c>
      <c r="F162" s="155" t="s">
        <v>234</v>
      </c>
      <c r="G162" s="156" t="s">
        <v>176</v>
      </c>
      <c r="H162" s="157">
        <v>6</v>
      </c>
      <c r="I162" s="158"/>
      <c r="J162" s="159">
        <f t="shared" si="10"/>
        <v>0</v>
      </c>
      <c r="K162" s="160"/>
      <c r="L162" s="30"/>
      <c r="M162" s="161" t="s">
        <v>1</v>
      </c>
      <c r="N162" s="162" t="s">
        <v>37</v>
      </c>
      <c r="O162" s="58"/>
      <c r="P162" s="163">
        <f t="shared" si="11"/>
        <v>0</v>
      </c>
      <c r="Q162" s="163">
        <v>0</v>
      </c>
      <c r="R162" s="163">
        <f t="shared" si="12"/>
        <v>0</v>
      </c>
      <c r="S162" s="163">
        <v>0</v>
      </c>
      <c r="T162" s="164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5" t="s">
        <v>199</v>
      </c>
      <c r="AT162" s="165" t="s">
        <v>135</v>
      </c>
      <c r="AU162" s="165" t="s">
        <v>84</v>
      </c>
      <c r="AY162" s="14" t="s">
        <v>133</v>
      </c>
      <c r="BE162" s="166">
        <f t="shared" si="14"/>
        <v>0</v>
      </c>
      <c r="BF162" s="166">
        <f t="shared" si="15"/>
        <v>0</v>
      </c>
      <c r="BG162" s="166">
        <f t="shared" si="16"/>
        <v>0</v>
      </c>
      <c r="BH162" s="166">
        <f t="shared" si="17"/>
        <v>0</v>
      </c>
      <c r="BI162" s="166">
        <f t="shared" si="18"/>
        <v>0</v>
      </c>
      <c r="BJ162" s="14" t="s">
        <v>84</v>
      </c>
      <c r="BK162" s="166">
        <f t="shared" si="19"/>
        <v>0</v>
      </c>
      <c r="BL162" s="14" t="s">
        <v>199</v>
      </c>
      <c r="BM162" s="165" t="s">
        <v>235</v>
      </c>
    </row>
    <row r="163" spans="1:65" s="2" customFormat="1" ht="24.2" customHeight="1">
      <c r="A163" s="29"/>
      <c r="B163" s="152"/>
      <c r="C163" s="167" t="s">
        <v>7</v>
      </c>
      <c r="D163" s="167" t="s">
        <v>222</v>
      </c>
      <c r="E163" s="168" t="s">
        <v>223</v>
      </c>
      <c r="F163" s="169" t="s">
        <v>224</v>
      </c>
      <c r="G163" s="170" t="s">
        <v>176</v>
      </c>
      <c r="H163" s="171">
        <v>6.9</v>
      </c>
      <c r="I163" s="172"/>
      <c r="J163" s="173">
        <f t="shared" si="10"/>
        <v>0</v>
      </c>
      <c r="K163" s="174"/>
      <c r="L163" s="175"/>
      <c r="M163" s="176" t="s">
        <v>1</v>
      </c>
      <c r="N163" s="177" t="s">
        <v>37</v>
      </c>
      <c r="O163" s="58"/>
      <c r="P163" s="163">
        <f t="shared" si="11"/>
        <v>0</v>
      </c>
      <c r="Q163" s="163">
        <v>1.9E-3</v>
      </c>
      <c r="R163" s="163">
        <f t="shared" si="12"/>
        <v>1.311E-2</v>
      </c>
      <c r="S163" s="163">
        <v>0</v>
      </c>
      <c r="T163" s="164">
        <f t="shared" si="1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5" t="s">
        <v>225</v>
      </c>
      <c r="AT163" s="165" t="s">
        <v>222</v>
      </c>
      <c r="AU163" s="165" t="s">
        <v>84</v>
      </c>
      <c r="AY163" s="14" t="s">
        <v>133</v>
      </c>
      <c r="BE163" s="166">
        <f t="shared" si="14"/>
        <v>0</v>
      </c>
      <c r="BF163" s="166">
        <f t="shared" si="15"/>
        <v>0</v>
      </c>
      <c r="BG163" s="166">
        <f t="shared" si="16"/>
        <v>0</v>
      </c>
      <c r="BH163" s="166">
        <f t="shared" si="17"/>
        <v>0</v>
      </c>
      <c r="BI163" s="166">
        <f t="shared" si="18"/>
        <v>0</v>
      </c>
      <c r="BJ163" s="14" t="s">
        <v>84</v>
      </c>
      <c r="BK163" s="166">
        <f t="shared" si="19"/>
        <v>0</v>
      </c>
      <c r="BL163" s="14" t="s">
        <v>199</v>
      </c>
      <c r="BM163" s="165" t="s">
        <v>236</v>
      </c>
    </row>
    <row r="164" spans="1:65" s="2" customFormat="1" ht="21.75" customHeight="1">
      <c r="A164" s="29"/>
      <c r="B164" s="152"/>
      <c r="C164" s="167" t="s">
        <v>237</v>
      </c>
      <c r="D164" s="167" t="s">
        <v>222</v>
      </c>
      <c r="E164" s="168" t="s">
        <v>228</v>
      </c>
      <c r="F164" s="169" t="s">
        <v>229</v>
      </c>
      <c r="G164" s="170" t="s">
        <v>230</v>
      </c>
      <c r="H164" s="171">
        <v>24.42</v>
      </c>
      <c r="I164" s="172"/>
      <c r="J164" s="173">
        <f t="shared" si="10"/>
        <v>0</v>
      </c>
      <c r="K164" s="174"/>
      <c r="L164" s="175"/>
      <c r="M164" s="176" t="s">
        <v>1</v>
      </c>
      <c r="N164" s="177" t="s">
        <v>37</v>
      </c>
      <c r="O164" s="58"/>
      <c r="P164" s="163">
        <f t="shared" si="11"/>
        <v>0</v>
      </c>
      <c r="Q164" s="163">
        <v>1.4999999999999999E-4</v>
      </c>
      <c r="R164" s="163">
        <f t="shared" si="12"/>
        <v>3.663E-3</v>
      </c>
      <c r="S164" s="163">
        <v>0</v>
      </c>
      <c r="T164" s="164">
        <f t="shared" si="1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5" t="s">
        <v>225</v>
      </c>
      <c r="AT164" s="165" t="s">
        <v>222</v>
      </c>
      <c r="AU164" s="165" t="s">
        <v>84</v>
      </c>
      <c r="AY164" s="14" t="s">
        <v>133</v>
      </c>
      <c r="BE164" s="166">
        <f t="shared" si="14"/>
        <v>0</v>
      </c>
      <c r="BF164" s="166">
        <f t="shared" si="15"/>
        <v>0</v>
      </c>
      <c r="BG164" s="166">
        <f t="shared" si="16"/>
        <v>0</v>
      </c>
      <c r="BH164" s="166">
        <f t="shared" si="17"/>
        <v>0</v>
      </c>
      <c r="BI164" s="166">
        <f t="shared" si="18"/>
        <v>0</v>
      </c>
      <c r="BJ164" s="14" t="s">
        <v>84</v>
      </c>
      <c r="BK164" s="166">
        <f t="shared" si="19"/>
        <v>0</v>
      </c>
      <c r="BL164" s="14" t="s">
        <v>199</v>
      </c>
      <c r="BM164" s="165" t="s">
        <v>238</v>
      </c>
    </row>
    <row r="165" spans="1:65" s="2" customFormat="1" ht="37.9" customHeight="1">
      <c r="A165" s="29"/>
      <c r="B165" s="152"/>
      <c r="C165" s="153" t="s">
        <v>239</v>
      </c>
      <c r="D165" s="153" t="s">
        <v>135</v>
      </c>
      <c r="E165" s="154" t="s">
        <v>240</v>
      </c>
      <c r="F165" s="155" t="s">
        <v>241</v>
      </c>
      <c r="G165" s="156" t="s">
        <v>242</v>
      </c>
      <c r="H165" s="157">
        <v>15</v>
      </c>
      <c r="I165" s="158"/>
      <c r="J165" s="159">
        <f t="shared" si="10"/>
        <v>0</v>
      </c>
      <c r="K165" s="160"/>
      <c r="L165" s="30"/>
      <c r="M165" s="161" t="s">
        <v>1</v>
      </c>
      <c r="N165" s="162" t="s">
        <v>37</v>
      </c>
      <c r="O165" s="58"/>
      <c r="P165" s="163">
        <f t="shared" si="11"/>
        <v>0</v>
      </c>
      <c r="Q165" s="163">
        <v>6.8749999999999996E-4</v>
      </c>
      <c r="R165" s="163">
        <f t="shared" si="12"/>
        <v>1.0312499999999999E-2</v>
      </c>
      <c r="S165" s="163">
        <v>0</v>
      </c>
      <c r="T165" s="164">
        <f t="shared" si="1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5" t="s">
        <v>199</v>
      </c>
      <c r="AT165" s="165" t="s">
        <v>135</v>
      </c>
      <c r="AU165" s="165" t="s">
        <v>84</v>
      </c>
      <c r="AY165" s="14" t="s">
        <v>133</v>
      </c>
      <c r="BE165" s="166">
        <f t="shared" si="14"/>
        <v>0</v>
      </c>
      <c r="BF165" s="166">
        <f t="shared" si="15"/>
        <v>0</v>
      </c>
      <c r="BG165" s="166">
        <f t="shared" si="16"/>
        <v>0</v>
      </c>
      <c r="BH165" s="166">
        <f t="shared" si="17"/>
        <v>0</v>
      </c>
      <c r="BI165" s="166">
        <f t="shared" si="18"/>
        <v>0</v>
      </c>
      <c r="BJ165" s="14" t="s">
        <v>84</v>
      </c>
      <c r="BK165" s="166">
        <f t="shared" si="19"/>
        <v>0</v>
      </c>
      <c r="BL165" s="14" t="s">
        <v>199</v>
      </c>
      <c r="BM165" s="165" t="s">
        <v>243</v>
      </c>
    </row>
    <row r="166" spans="1:65" s="2" customFormat="1" ht="16.5" customHeight="1">
      <c r="A166" s="29"/>
      <c r="B166" s="152"/>
      <c r="C166" s="167" t="s">
        <v>244</v>
      </c>
      <c r="D166" s="167" t="s">
        <v>222</v>
      </c>
      <c r="E166" s="168" t="s">
        <v>245</v>
      </c>
      <c r="F166" s="169" t="s">
        <v>246</v>
      </c>
      <c r="G166" s="170" t="s">
        <v>230</v>
      </c>
      <c r="H166" s="171">
        <v>120</v>
      </c>
      <c r="I166" s="172"/>
      <c r="J166" s="173">
        <f t="shared" si="10"/>
        <v>0</v>
      </c>
      <c r="K166" s="174"/>
      <c r="L166" s="175"/>
      <c r="M166" s="176" t="s">
        <v>1</v>
      </c>
      <c r="N166" s="177" t="s">
        <v>37</v>
      </c>
      <c r="O166" s="58"/>
      <c r="P166" s="163">
        <f t="shared" si="11"/>
        <v>0</v>
      </c>
      <c r="Q166" s="163">
        <v>1E-4</v>
      </c>
      <c r="R166" s="163">
        <f t="shared" si="12"/>
        <v>1.2E-2</v>
      </c>
      <c r="S166" s="163">
        <v>0</v>
      </c>
      <c r="T166" s="164">
        <f t="shared" si="1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5" t="s">
        <v>225</v>
      </c>
      <c r="AT166" s="165" t="s">
        <v>222</v>
      </c>
      <c r="AU166" s="165" t="s">
        <v>84</v>
      </c>
      <c r="AY166" s="14" t="s">
        <v>133</v>
      </c>
      <c r="BE166" s="166">
        <f t="shared" si="14"/>
        <v>0</v>
      </c>
      <c r="BF166" s="166">
        <f t="shared" si="15"/>
        <v>0</v>
      </c>
      <c r="BG166" s="166">
        <f t="shared" si="16"/>
        <v>0</v>
      </c>
      <c r="BH166" s="166">
        <f t="shared" si="17"/>
        <v>0</v>
      </c>
      <c r="BI166" s="166">
        <f t="shared" si="18"/>
        <v>0</v>
      </c>
      <c r="BJ166" s="14" t="s">
        <v>84</v>
      </c>
      <c r="BK166" s="166">
        <f t="shared" si="19"/>
        <v>0</v>
      </c>
      <c r="BL166" s="14" t="s">
        <v>199</v>
      </c>
      <c r="BM166" s="165" t="s">
        <v>247</v>
      </c>
    </row>
    <row r="167" spans="1:65" s="2" customFormat="1" ht="33" customHeight="1">
      <c r="A167" s="29"/>
      <c r="B167" s="152"/>
      <c r="C167" s="153" t="s">
        <v>248</v>
      </c>
      <c r="D167" s="153" t="s">
        <v>135</v>
      </c>
      <c r="E167" s="154" t="s">
        <v>249</v>
      </c>
      <c r="F167" s="155" t="s">
        <v>250</v>
      </c>
      <c r="G167" s="156" t="s">
        <v>242</v>
      </c>
      <c r="H167" s="157">
        <v>15</v>
      </c>
      <c r="I167" s="158"/>
      <c r="J167" s="159">
        <f t="shared" si="10"/>
        <v>0</v>
      </c>
      <c r="K167" s="160"/>
      <c r="L167" s="30"/>
      <c r="M167" s="161" t="s">
        <v>1</v>
      </c>
      <c r="N167" s="162" t="s">
        <v>37</v>
      </c>
      <c r="O167" s="58"/>
      <c r="P167" s="163">
        <f t="shared" si="11"/>
        <v>0</v>
      </c>
      <c r="Q167" s="163">
        <v>6.8749999999999996E-4</v>
      </c>
      <c r="R167" s="163">
        <f t="shared" si="12"/>
        <v>1.0312499999999999E-2</v>
      </c>
      <c r="S167" s="163">
        <v>0</v>
      </c>
      <c r="T167" s="164">
        <f t="shared" si="1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5" t="s">
        <v>199</v>
      </c>
      <c r="AT167" s="165" t="s">
        <v>135</v>
      </c>
      <c r="AU167" s="165" t="s">
        <v>84</v>
      </c>
      <c r="AY167" s="14" t="s">
        <v>133</v>
      </c>
      <c r="BE167" s="166">
        <f t="shared" si="14"/>
        <v>0</v>
      </c>
      <c r="BF167" s="166">
        <f t="shared" si="15"/>
        <v>0</v>
      </c>
      <c r="BG167" s="166">
        <f t="shared" si="16"/>
        <v>0</v>
      </c>
      <c r="BH167" s="166">
        <f t="shared" si="17"/>
        <v>0</v>
      </c>
      <c r="BI167" s="166">
        <f t="shared" si="18"/>
        <v>0</v>
      </c>
      <c r="BJ167" s="14" t="s">
        <v>84</v>
      </c>
      <c r="BK167" s="166">
        <f t="shared" si="19"/>
        <v>0</v>
      </c>
      <c r="BL167" s="14" t="s">
        <v>199</v>
      </c>
      <c r="BM167" s="165" t="s">
        <v>251</v>
      </c>
    </row>
    <row r="168" spans="1:65" s="2" customFormat="1" ht="16.5" customHeight="1">
      <c r="A168" s="29"/>
      <c r="B168" s="152"/>
      <c r="C168" s="167" t="s">
        <v>252</v>
      </c>
      <c r="D168" s="167" t="s">
        <v>222</v>
      </c>
      <c r="E168" s="168" t="s">
        <v>245</v>
      </c>
      <c r="F168" s="169" t="s">
        <v>246</v>
      </c>
      <c r="G168" s="170" t="s">
        <v>230</v>
      </c>
      <c r="H168" s="171">
        <v>120</v>
      </c>
      <c r="I168" s="172"/>
      <c r="J168" s="173">
        <f t="shared" si="10"/>
        <v>0</v>
      </c>
      <c r="K168" s="174"/>
      <c r="L168" s="175"/>
      <c r="M168" s="176" t="s">
        <v>1</v>
      </c>
      <c r="N168" s="177" t="s">
        <v>37</v>
      </c>
      <c r="O168" s="58"/>
      <c r="P168" s="163">
        <f t="shared" si="11"/>
        <v>0</v>
      </c>
      <c r="Q168" s="163">
        <v>1E-4</v>
      </c>
      <c r="R168" s="163">
        <f t="shared" si="12"/>
        <v>1.2E-2</v>
      </c>
      <c r="S168" s="163">
        <v>0</v>
      </c>
      <c r="T168" s="164">
        <f t="shared" si="1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5" t="s">
        <v>225</v>
      </c>
      <c r="AT168" s="165" t="s">
        <v>222</v>
      </c>
      <c r="AU168" s="165" t="s">
        <v>84</v>
      </c>
      <c r="AY168" s="14" t="s">
        <v>133</v>
      </c>
      <c r="BE168" s="166">
        <f t="shared" si="14"/>
        <v>0</v>
      </c>
      <c r="BF168" s="166">
        <f t="shared" si="15"/>
        <v>0</v>
      </c>
      <c r="BG168" s="166">
        <f t="shared" si="16"/>
        <v>0</v>
      </c>
      <c r="BH168" s="166">
        <f t="shared" si="17"/>
        <v>0</v>
      </c>
      <c r="BI168" s="166">
        <f t="shared" si="18"/>
        <v>0</v>
      </c>
      <c r="BJ168" s="14" t="s">
        <v>84</v>
      </c>
      <c r="BK168" s="166">
        <f t="shared" si="19"/>
        <v>0</v>
      </c>
      <c r="BL168" s="14" t="s">
        <v>199</v>
      </c>
      <c r="BM168" s="165" t="s">
        <v>253</v>
      </c>
    </row>
    <row r="169" spans="1:65" s="2" customFormat="1" ht="24.2" customHeight="1">
      <c r="A169" s="29"/>
      <c r="B169" s="152"/>
      <c r="C169" s="153" t="s">
        <v>254</v>
      </c>
      <c r="D169" s="153" t="s">
        <v>135</v>
      </c>
      <c r="E169" s="154" t="s">
        <v>255</v>
      </c>
      <c r="F169" s="155" t="s">
        <v>256</v>
      </c>
      <c r="G169" s="156" t="s">
        <v>176</v>
      </c>
      <c r="H169" s="157">
        <v>31</v>
      </c>
      <c r="I169" s="158"/>
      <c r="J169" s="159">
        <f t="shared" si="10"/>
        <v>0</v>
      </c>
      <c r="K169" s="160"/>
      <c r="L169" s="30"/>
      <c r="M169" s="161" t="s">
        <v>1</v>
      </c>
      <c r="N169" s="162" t="s">
        <v>37</v>
      </c>
      <c r="O169" s="58"/>
      <c r="P169" s="163">
        <f t="shared" si="11"/>
        <v>0</v>
      </c>
      <c r="Q169" s="163">
        <v>0</v>
      </c>
      <c r="R169" s="163">
        <f t="shared" si="12"/>
        <v>0</v>
      </c>
      <c r="S169" s="163">
        <v>0</v>
      </c>
      <c r="T169" s="164">
        <f t="shared" si="1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5" t="s">
        <v>199</v>
      </c>
      <c r="AT169" s="165" t="s">
        <v>135</v>
      </c>
      <c r="AU169" s="165" t="s">
        <v>84</v>
      </c>
      <c r="AY169" s="14" t="s">
        <v>133</v>
      </c>
      <c r="BE169" s="166">
        <f t="shared" si="14"/>
        <v>0</v>
      </c>
      <c r="BF169" s="166">
        <f t="shared" si="15"/>
        <v>0</v>
      </c>
      <c r="BG169" s="166">
        <f t="shared" si="16"/>
        <v>0</v>
      </c>
      <c r="BH169" s="166">
        <f t="shared" si="17"/>
        <v>0</v>
      </c>
      <c r="BI169" s="166">
        <f t="shared" si="18"/>
        <v>0</v>
      </c>
      <c r="BJ169" s="14" t="s">
        <v>84</v>
      </c>
      <c r="BK169" s="166">
        <f t="shared" si="19"/>
        <v>0</v>
      </c>
      <c r="BL169" s="14" t="s">
        <v>199</v>
      </c>
      <c r="BM169" s="165" t="s">
        <v>257</v>
      </c>
    </row>
    <row r="170" spans="1:65" s="2" customFormat="1" ht="16.5" customHeight="1">
      <c r="A170" s="29"/>
      <c r="B170" s="152"/>
      <c r="C170" s="167" t="s">
        <v>258</v>
      </c>
      <c r="D170" s="167" t="s">
        <v>222</v>
      </c>
      <c r="E170" s="168" t="s">
        <v>259</v>
      </c>
      <c r="F170" s="169" t="s">
        <v>260</v>
      </c>
      <c r="G170" s="170" t="s">
        <v>176</v>
      </c>
      <c r="H170" s="171">
        <v>35.65</v>
      </c>
      <c r="I170" s="172"/>
      <c r="J170" s="173">
        <f t="shared" si="10"/>
        <v>0</v>
      </c>
      <c r="K170" s="174"/>
      <c r="L170" s="175"/>
      <c r="M170" s="176" t="s">
        <v>1</v>
      </c>
      <c r="N170" s="177" t="s">
        <v>37</v>
      </c>
      <c r="O170" s="58"/>
      <c r="P170" s="163">
        <f t="shared" si="11"/>
        <v>0</v>
      </c>
      <c r="Q170" s="163">
        <v>2.9999999999999997E-4</v>
      </c>
      <c r="R170" s="163">
        <f t="shared" si="12"/>
        <v>1.0694999999999998E-2</v>
      </c>
      <c r="S170" s="163">
        <v>0</v>
      </c>
      <c r="T170" s="164">
        <f t="shared" si="1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5" t="s">
        <v>225</v>
      </c>
      <c r="AT170" s="165" t="s">
        <v>222</v>
      </c>
      <c r="AU170" s="165" t="s">
        <v>84</v>
      </c>
      <c r="AY170" s="14" t="s">
        <v>133</v>
      </c>
      <c r="BE170" s="166">
        <f t="shared" si="14"/>
        <v>0</v>
      </c>
      <c r="BF170" s="166">
        <f t="shared" si="15"/>
        <v>0</v>
      </c>
      <c r="BG170" s="166">
        <f t="shared" si="16"/>
        <v>0</v>
      </c>
      <c r="BH170" s="166">
        <f t="shared" si="17"/>
        <v>0</v>
      </c>
      <c r="BI170" s="166">
        <f t="shared" si="18"/>
        <v>0</v>
      </c>
      <c r="BJ170" s="14" t="s">
        <v>84</v>
      </c>
      <c r="BK170" s="166">
        <f t="shared" si="19"/>
        <v>0</v>
      </c>
      <c r="BL170" s="14" t="s">
        <v>199</v>
      </c>
      <c r="BM170" s="165" t="s">
        <v>261</v>
      </c>
    </row>
    <row r="171" spans="1:65" s="2" customFormat="1" ht="24.2" customHeight="1">
      <c r="A171" s="29"/>
      <c r="B171" s="152"/>
      <c r="C171" s="153" t="s">
        <v>262</v>
      </c>
      <c r="D171" s="153" t="s">
        <v>135</v>
      </c>
      <c r="E171" s="154" t="s">
        <v>263</v>
      </c>
      <c r="F171" s="155" t="s">
        <v>264</v>
      </c>
      <c r="G171" s="156" t="s">
        <v>265</v>
      </c>
      <c r="H171" s="178"/>
      <c r="I171" s="158"/>
      <c r="J171" s="159">
        <f t="shared" si="10"/>
        <v>0</v>
      </c>
      <c r="K171" s="160"/>
      <c r="L171" s="30"/>
      <c r="M171" s="161" t="s">
        <v>1</v>
      </c>
      <c r="N171" s="162" t="s">
        <v>37</v>
      </c>
      <c r="O171" s="58"/>
      <c r="P171" s="163">
        <f t="shared" si="11"/>
        <v>0</v>
      </c>
      <c r="Q171" s="163">
        <v>0</v>
      </c>
      <c r="R171" s="163">
        <f t="shared" si="12"/>
        <v>0</v>
      </c>
      <c r="S171" s="163">
        <v>0</v>
      </c>
      <c r="T171" s="164">
        <f t="shared" si="1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5" t="s">
        <v>199</v>
      </c>
      <c r="AT171" s="165" t="s">
        <v>135</v>
      </c>
      <c r="AU171" s="165" t="s">
        <v>84</v>
      </c>
      <c r="AY171" s="14" t="s">
        <v>133</v>
      </c>
      <c r="BE171" s="166">
        <f t="shared" si="14"/>
        <v>0</v>
      </c>
      <c r="BF171" s="166">
        <f t="shared" si="15"/>
        <v>0</v>
      </c>
      <c r="BG171" s="166">
        <f t="shared" si="16"/>
        <v>0</v>
      </c>
      <c r="BH171" s="166">
        <f t="shared" si="17"/>
        <v>0</v>
      </c>
      <c r="BI171" s="166">
        <f t="shared" si="18"/>
        <v>0</v>
      </c>
      <c r="BJ171" s="14" t="s">
        <v>84</v>
      </c>
      <c r="BK171" s="166">
        <f t="shared" si="19"/>
        <v>0</v>
      </c>
      <c r="BL171" s="14" t="s">
        <v>199</v>
      </c>
      <c r="BM171" s="165" t="s">
        <v>266</v>
      </c>
    </row>
    <row r="172" spans="1:65" s="12" customFormat="1" ht="22.9" customHeight="1">
      <c r="B172" s="139"/>
      <c r="D172" s="140" t="s">
        <v>70</v>
      </c>
      <c r="E172" s="150" t="s">
        <v>267</v>
      </c>
      <c r="F172" s="150" t="s">
        <v>268</v>
      </c>
      <c r="I172" s="142"/>
      <c r="J172" s="151">
        <f>BK172</f>
        <v>0</v>
      </c>
      <c r="L172" s="139"/>
      <c r="M172" s="144"/>
      <c r="N172" s="145"/>
      <c r="O172" s="145"/>
      <c r="P172" s="146">
        <f>SUM(P173:P176)</f>
        <v>0</v>
      </c>
      <c r="Q172" s="145"/>
      <c r="R172" s="146">
        <f>SUM(R173:R176)</f>
        <v>0.86520353024000007</v>
      </c>
      <c r="S172" s="145"/>
      <c r="T172" s="147">
        <f>SUM(T173:T176)</f>
        <v>0</v>
      </c>
      <c r="AR172" s="140" t="s">
        <v>84</v>
      </c>
      <c r="AT172" s="148" t="s">
        <v>70</v>
      </c>
      <c r="AU172" s="148" t="s">
        <v>78</v>
      </c>
      <c r="AY172" s="140" t="s">
        <v>133</v>
      </c>
      <c r="BK172" s="149">
        <f>SUM(BK173:BK176)</f>
        <v>0</v>
      </c>
    </row>
    <row r="173" spans="1:65" s="2" customFormat="1" ht="33" customHeight="1">
      <c r="A173" s="29"/>
      <c r="B173" s="152"/>
      <c r="C173" s="153" t="s">
        <v>225</v>
      </c>
      <c r="D173" s="153" t="s">
        <v>135</v>
      </c>
      <c r="E173" s="154" t="s">
        <v>269</v>
      </c>
      <c r="F173" s="155" t="s">
        <v>270</v>
      </c>
      <c r="G173" s="156" t="s">
        <v>176</v>
      </c>
      <c r="H173" s="157">
        <v>10.907</v>
      </c>
      <c r="I173" s="158"/>
      <c r="J173" s="159">
        <f>ROUND(I173*H173,2)</f>
        <v>0</v>
      </c>
      <c r="K173" s="160"/>
      <c r="L173" s="30"/>
      <c r="M173" s="161" t="s">
        <v>1</v>
      </c>
      <c r="N173" s="162" t="s">
        <v>37</v>
      </c>
      <c r="O173" s="58"/>
      <c r="P173" s="163">
        <f>O173*H173</f>
        <v>0</v>
      </c>
      <c r="Q173" s="163">
        <v>2.1720320000000001E-2</v>
      </c>
      <c r="R173" s="163">
        <f>Q173*H173</f>
        <v>0.23690353024000002</v>
      </c>
      <c r="S173" s="163">
        <v>0</v>
      </c>
      <c r="T173" s="164">
        <f>S173*H173</f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65" t="s">
        <v>199</v>
      </c>
      <c r="AT173" s="165" t="s">
        <v>135</v>
      </c>
      <c r="AU173" s="165" t="s">
        <v>84</v>
      </c>
      <c r="AY173" s="14" t="s">
        <v>133</v>
      </c>
      <c r="BE173" s="166">
        <f>IF(N173="základná",J173,0)</f>
        <v>0</v>
      </c>
      <c r="BF173" s="166">
        <f>IF(N173="znížená",J173,0)</f>
        <v>0</v>
      </c>
      <c r="BG173" s="166">
        <f>IF(N173="zákl. prenesená",J173,0)</f>
        <v>0</v>
      </c>
      <c r="BH173" s="166">
        <f>IF(N173="zníž. prenesená",J173,0)</f>
        <v>0</v>
      </c>
      <c r="BI173" s="166">
        <f>IF(N173="nulová",J173,0)</f>
        <v>0</v>
      </c>
      <c r="BJ173" s="14" t="s">
        <v>84</v>
      </c>
      <c r="BK173" s="166">
        <f>ROUND(I173*H173,2)</f>
        <v>0</v>
      </c>
      <c r="BL173" s="14" t="s">
        <v>199</v>
      </c>
      <c r="BM173" s="165" t="s">
        <v>271</v>
      </c>
    </row>
    <row r="174" spans="1:65" s="2" customFormat="1" ht="37.9" customHeight="1">
      <c r="A174" s="29"/>
      <c r="B174" s="152"/>
      <c r="C174" s="153" t="s">
        <v>272</v>
      </c>
      <c r="D174" s="153" t="s">
        <v>135</v>
      </c>
      <c r="E174" s="154" t="s">
        <v>273</v>
      </c>
      <c r="F174" s="155" t="s">
        <v>274</v>
      </c>
      <c r="G174" s="156" t="s">
        <v>176</v>
      </c>
      <c r="H174" s="157">
        <v>25</v>
      </c>
      <c r="I174" s="158"/>
      <c r="J174" s="159">
        <f>ROUND(I174*H174,2)</f>
        <v>0</v>
      </c>
      <c r="K174" s="160"/>
      <c r="L174" s="30"/>
      <c r="M174" s="161" t="s">
        <v>1</v>
      </c>
      <c r="N174" s="162" t="s">
        <v>37</v>
      </c>
      <c r="O174" s="58"/>
      <c r="P174" s="163">
        <f>O174*H174</f>
        <v>0</v>
      </c>
      <c r="Q174" s="163">
        <v>7.0720000000000002E-3</v>
      </c>
      <c r="R174" s="163">
        <f>Q174*H174</f>
        <v>0.17680000000000001</v>
      </c>
      <c r="S174" s="163">
        <v>0</v>
      </c>
      <c r="T174" s="164">
        <f>S174*H174</f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65" t="s">
        <v>199</v>
      </c>
      <c r="AT174" s="165" t="s">
        <v>135</v>
      </c>
      <c r="AU174" s="165" t="s">
        <v>84</v>
      </c>
      <c r="AY174" s="14" t="s">
        <v>133</v>
      </c>
      <c r="BE174" s="166">
        <f>IF(N174="základná",J174,0)</f>
        <v>0</v>
      </c>
      <c r="BF174" s="166">
        <f>IF(N174="znížená",J174,0)</f>
        <v>0</v>
      </c>
      <c r="BG174" s="166">
        <f>IF(N174="zákl. prenesená",J174,0)</f>
        <v>0</v>
      </c>
      <c r="BH174" s="166">
        <f>IF(N174="zníž. prenesená",J174,0)</f>
        <v>0</v>
      </c>
      <c r="BI174" s="166">
        <f>IF(N174="nulová",J174,0)</f>
        <v>0</v>
      </c>
      <c r="BJ174" s="14" t="s">
        <v>84</v>
      </c>
      <c r="BK174" s="166">
        <f>ROUND(I174*H174,2)</f>
        <v>0</v>
      </c>
      <c r="BL174" s="14" t="s">
        <v>199</v>
      </c>
      <c r="BM174" s="165" t="s">
        <v>275</v>
      </c>
    </row>
    <row r="175" spans="1:65" s="2" customFormat="1" ht="24.2" customHeight="1">
      <c r="A175" s="29"/>
      <c r="B175" s="152"/>
      <c r="C175" s="167" t="s">
        <v>276</v>
      </c>
      <c r="D175" s="167" t="s">
        <v>222</v>
      </c>
      <c r="E175" s="168" t="s">
        <v>277</v>
      </c>
      <c r="F175" s="169" t="s">
        <v>278</v>
      </c>
      <c r="G175" s="170" t="s">
        <v>242</v>
      </c>
      <c r="H175" s="171">
        <v>161.25</v>
      </c>
      <c r="I175" s="172"/>
      <c r="J175" s="173">
        <f>ROUND(I175*H175,2)</f>
        <v>0</v>
      </c>
      <c r="K175" s="174"/>
      <c r="L175" s="175"/>
      <c r="M175" s="176" t="s">
        <v>1</v>
      </c>
      <c r="N175" s="177" t="s">
        <v>37</v>
      </c>
      <c r="O175" s="58"/>
      <c r="P175" s="163">
        <f>O175*H175</f>
        <v>0</v>
      </c>
      <c r="Q175" s="163">
        <v>2.8E-3</v>
      </c>
      <c r="R175" s="163">
        <f>Q175*H175</f>
        <v>0.45150000000000001</v>
      </c>
      <c r="S175" s="163">
        <v>0</v>
      </c>
      <c r="T175" s="164">
        <f>S175*H175</f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65" t="s">
        <v>225</v>
      </c>
      <c r="AT175" s="165" t="s">
        <v>222</v>
      </c>
      <c r="AU175" s="165" t="s">
        <v>84</v>
      </c>
      <c r="AY175" s="14" t="s">
        <v>133</v>
      </c>
      <c r="BE175" s="166">
        <f>IF(N175="základná",J175,0)</f>
        <v>0</v>
      </c>
      <c r="BF175" s="166">
        <f>IF(N175="znížená",J175,0)</f>
        <v>0</v>
      </c>
      <c r="BG175" s="166">
        <f>IF(N175="zákl. prenesená",J175,0)</f>
        <v>0</v>
      </c>
      <c r="BH175" s="166">
        <f>IF(N175="zníž. prenesená",J175,0)</f>
        <v>0</v>
      </c>
      <c r="BI175" s="166">
        <f>IF(N175="nulová",J175,0)</f>
        <v>0</v>
      </c>
      <c r="BJ175" s="14" t="s">
        <v>84</v>
      </c>
      <c r="BK175" s="166">
        <f>ROUND(I175*H175,2)</f>
        <v>0</v>
      </c>
      <c r="BL175" s="14" t="s">
        <v>199</v>
      </c>
      <c r="BM175" s="165" t="s">
        <v>279</v>
      </c>
    </row>
    <row r="176" spans="1:65" s="2" customFormat="1" ht="21.75" customHeight="1">
      <c r="A176" s="29"/>
      <c r="B176" s="152"/>
      <c r="C176" s="153" t="s">
        <v>280</v>
      </c>
      <c r="D176" s="153" t="s">
        <v>135</v>
      </c>
      <c r="E176" s="154" t="s">
        <v>281</v>
      </c>
      <c r="F176" s="155" t="s">
        <v>282</v>
      </c>
      <c r="G176" s="156" t="s">
        <v>265</v>
      </c>
      <c r="H176" s="178"/>
      <c r="I176" s="158"/>
      <c r="J176" s="159">
        <f>ROUND(I176*H176,2)</f>
        <v>0</v>
      </c>
      <c r="K176" s="160"/>
      <c r="L176" s="30"/>
      <c r="M176" s="161" t="s">
        <v>1</v>
      </c>
      <c r="N176" s="162" t="s">
        <v>37</v>
      </c>
      <c r="O176" s="58"/>
      <c r="P176" s="163">
        <f>O176*H176</f>
        <v>0</v>
      </c>
      <c r="Q176" s="163">
        <v>0</v>
      </c>
      <c r="R176" s="163">
        <f>Q176*H176</f>
        <v>0</v>
      </c>
      <c r="S176" s="163">
        <v>0</v>
      </c>
      <c r="T176" s="164">
        <f>S176*H176</f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65" t="s">
        <v>199</v>
      </c>
      <c r="AT176" s="165" t="s">
        <v>135</v>
      </c>
      <c r="AU176" s="165" t="s">
        <v>84</v>
      </c>
      <c r="AY176" s="14" t="s">
        <v>133</v>
      </c>
      <c r="BE176" s="166">
        <f>IF(N176="základná",J176,0)</f>
        <v>0</v>
      </c>
      <c r="BF176" s="166">
        <f>IF(N176="znížená",J176,0)</f>
        <v>0</v>
      </c>
      <c r="BG176" s="166">
        <f>IF(N176="zákl. prenesená",J176,0)</f>
        <v>0</v>
      </c>
      <c r="BH176" s="166">
        <f>IF(N176="zníž. prenesená",J176,0)</f>
        <v>0</v>
      </c>
      <c r="BI176" s="166">
        <f>IF(N176="nulová",J176,0)</f>
        <v>0</v>
      </c>
      <c r="BJ176" s="14" t="s">
        <v>84</v>
      </c>
      <c r="BK176" s="166">
        <f>ROUND(I176*H176,2)</f>
        <v>0</v>
      </c>
      <c r="BL176" s="14" t="s">
        <v>199</v>
      </c>
      <c r="BM176" s="165" t="s">
        <v>283</v>
      </c>
    </row>
    <row r="177" spans="1:65" s="12" customFormat="1" ht="22.9" customHeight="1">
      <c r="B177" s="139"/>
      <c r="D177" s="140" t="s">
        <v>70</v>
      </c>
      <c r="E177" s="150" t="s">
        <v>284</v>
      </c>
      <c r="F177" s="150" t="s">
        <v>285</v>
      </c>
      <c r="I177" s="142"/>
      <c r="J177" s="151">
        <f>BK177</f>
        <v>0</v>
      </c>
      <c r="L177" s="139"/>
      <c r="M177" s="144"/>
      <c r="N177" s="145"/>
      <c r="O177" s="145"/>
      <c r="P177" s="146">
        <f>SUM(P178:P181)</f>
        <v>0</v>
      </c>
      <c r="Q177" s="145"/>
      <c r="R177" s="146">
        <f>SUM(R178:R181)</f>
        <v>4.4578896000000007E-2</v>
      </c>
      <c r="S177" s="145"/>
      <c r="T177" s="147">
        <f>SUM(T178:T181)</f>
        <v>0</v>
      </c>
      <c r="AR177" s="140" t="s">
        <v>84</v>
      </c>
      <c r="AT177" s="148" t="s">
        <v>70</v>
      </c>
      <c r="AU177" s="148" t="s">
        <v>78</v>
      </c>
      <c r="AY177" s="140" t="s">
        <v>133</v>
      </c>
      <c r="BK177" s="149">
        <f>SUM(BK178:BK181)</f>
        <v>0</v>
      </c>
    </row>
    <row r="178" spans="1:65" s="2" customFormat="1" ht="24.2" customHeight="1">
      <c r="A178" s="29"/>
      <c r="B178" s="152"/>
      <c r="C178" s="153" t="s">
        <v>286</v>
      </c>
      <c r="D178" s="153" t="s">
        <v>135</v>
      </c>
      <c r="E178" s="154" t="s">
        <v>287</v>
      </c>
      <c r="F178" s="155" t="s">
        <v>288</v>
      </c>
      <c r="G178" s="156" t="s">
        <v>242</v>
      </c>
      <c r="H178" s="157">
        <v>5</v>
      </c>
      <c r="I178" s="158"/>
      <c r="J178" s="159">
        <f>ROUND(I178*H178,2)</f>
        <v>0</v>
      </c>
      <c r="K178" s="160"/>
      <c r="L178" s="30"/>
      <c r="M178" s="161" t="s">
        <v>1</v>
      </c>
      <c r="N178" s="162" t="s">
        <v>37</v>
      </c>
      <c r="O178" s="58"/>
      <c r="P178" s="163">
        <f>O178*H178</f>
        <v>0</v>
      </c>
      <c r="Q178" s="163">
        <v>1.59016E-3</v>
      </c>
      <c r="R178" s="163">
        <f>Q178*H178</f>
        <v>7.9507999999999992E-3</v>
      </c>
      <c r="S178" s="163">
        <v>0</v>
      </c>
      <c r="T178" s="164">
        <f>S178*H178</f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65" t="s">
        <v>199</v>
      </c>
      <c r="AT178" s="165" t="s">
        <v>135</v>
      </c>
      <c r="AU178" s="165" t="s">
        <v>84</v>
      </c>
      <c r="AY178" s="14" t="s">
        <v>133</v>
      </c>
      <c r="BE178" s="166">
        <f>IF(N178="základná",J178,0)</f>
        <v>0</v>
      </c>
      <c r="BF178" s="166">
        <f>IF(N178="znížená",J178,0)</f>
        <v>0</v>
      </c>
      <c r="BG178" s="166">
        <f>IF(N178="zákl. prenesená",J178,0)</f>
        <v>0</v>
      </c>
      <c r="BH178" s="166">
        <f>IF(N178="zníž. prenesená",J178,0)</f>
        <v>0</v>
      </c>
      <c r="BI178" s="166">
        <f>IF(N178="nulová",J178,0)</f>
        <v>0</v>
      </c>
      <c r="BJ178" s="14" t="s">
        <v>84</v>
      </c>
      <c r="BK178" s="166">
        <f>ROUND(I178*H178,2)</f>
        <v>0</v>
      </c>
      <c r="BL178" s="14" t="s">
        <v>199</v>
      </c>
      <c r="BM178" s="165" t="s">
        <v>289</v>
      </c>
    </row>
    <row r="179" spans="1:65" s="2" customFormat="1" ht="33" customHeight="1">
      <c r="A179" s="29"/>
      <c r="B179" s="152"/>
      <c r="C179" s="153" t="s">
        <v>290</v>
      </c>
      <c r="D179" s="153" t="s">
        <v>135</v>
      </c>
      <c r="E179" s="154" t="s">
        <v>291</v>
      </c>
      <c r="F179" s="155" t="s">
        <v>292</v>
      </c>
      <c r="G179" s="156" t="s">
        <v>242</v>
      </c>
      <c r="H179" s="157">
        <v>15</v>
      </c>
      <c r="I179" s="158"/>
      <c r="J179" s="159">
        <f>ROUND(I179*H179,2)</f>
        <v>0</v>
      </c>
      <c r="K179" s="160"/>
      <c r="L179" s="30"/>
      <c r="M179" s="161" t="s">
        <v>1</v>
      </c>
      <c r="N179" s="162" t="s">
        <v>37</v>
      </c>
      <c r="O179" s="58"/>
      <c r="P179" s="163">
        <f>O179*H179</f>
        <v>0</v>
      </c>
      <c r="Q179" s="163">
        <v>2.2053200000000002E-3</v>
      </c>
      <c r="R179" s="163">
        <f>Q179*H179</f>
        <v>3.3079800000000006E-2</v>
      </c>
      <c r="S179" s="163">
        <v>0</v>
      </c>
      <c r="T179" s="164">
        <f>S179*H179</f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65" t="s">
        <v>199</v>
      </c>
      <c r="AT179" s="165" t="s">
        <v>135</v>
      </c>
      <c r="AU179" s="165" t="s">
        <v>84</v>
      </c>
      <c r="AY179" s="14" t="s">
        <v>133</v>
      </c>
      <c r="BE179" s="166">
        <f>IF(N179="základná",J179,0)</f>
        <v>0</v>
      </c>
      <c r="BF179" s="166">
        <f>IF(N179="znížená",J179,0)</f>
        <v>0</v>
      </c>
      <c r="BG179" s="166">
        <f>IF(N179="zákl. prenesená",J179,0)</f>
        <v>0</v>
      </c>
      <c r="BH179" s="166">
        <f>IF(N179="zníž. prenesená",J179,0)</f>
        <v>0</v>
      </c>
      <c r="BI179" s="166">
        <f>IF(N179="nulová",J179,0)</f>
        <v>0</v>
      </c>
      <c r="BJ179" s="14" t="s">
        <v>84</v>
      </c>
      <c r="BK179" s="166">
        <f>ROUND(I179*H179,2)</f>
        <v>0</v>
      </c>
      <c r="BL179" s="14" t="s">
        <v>199</v>
      </c>
      <c r="BM179" s="165" t="s">
        <v>293</v>
      </c>
    </row>
    <row r="180" spans="1:65" s="2" customFormat="1" ht="24.2" customHeight="1">
      <c r="A180" s="29"/>
      <c r="B180" s="152"/>
      <c r="C180" s="153" t="s">
        <v>294</v>
      </c>
      <c r="D180" s="153" t="s">
        <v>135</v>
      </c>
      <c r="E180" s="154" t="s">
        <v>295</v>
      </c>
      <c r="F180" s="155" t="s">
        <v>296</v>
      </c>
      <c r="G180" s="156" t="s">
        <v>242</v>
      </c>
      <c r="H180" s="157">
        <v>2.84</v>
      </c>
      <c r="I180" s="158"/>
      <c r="J180" s="159">
        <f>ROUND(I180*H180,2)</f>
        <v>0</v>
      </c>
      <c r="K180" s="160"/>
      <c r="L180" s="30"/>
      <c r="M180" s="161" t="s">
        <v>1</v>
      </c>
      <c r="N180" s="162" t="s">
        <v>37</v>
      </c>
      <c r="O180" s="58"/>
      <c r="P180" s="163">
        <f>O180*H180</f>
        <v>0</v>
      </c>
      <c r="Q180" s="163">
        <v>1.2493999999999999E-3</v>
      </c>
      <c r="R180" s="163">
        <f>Q180*H180</f>
        <v>3.5482959999999994E-3</v>
      </c>
      <c r="S180" s="163">
        <v>0</v>
      </c>
      <c r="T180" s="164">
        <f>S180*H180</f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65" t="s">
        <v>199</v>
      </c>
      <c r="AT180" s="165" t="s">
        <v>135</v>
      </c>
      <c r="AU180" s="165" t="s">
        <v>84</v>
      </c>
      <c r="AY180" s="14" t="s">
        <v>133</v>
      </c>
      <c r="BE180" s="166">
        <f>IF(N180="základná",J180,0)</f>
        <v>0</v>
      </c>
      <c r="BF180" s="166">
        <f>IF(N180="znížená",J180,0)</f>
        <v>0</v>
      </c>
      <c r="BG180" s="166">
        <f>IF(N180="zákl. prenesená",J180,0)</f>
        <v>0</v>
      </c>
      <c r="BH180" s="166">
        <f>IF(N180="zníž. prenesená",J180,0)</f>
        <v>0</v>
      </c>
      <c r="BI180" s="166">
        <f>IF(N180="nulová",J180,0)</f>
        <v>0</v>
      </c>
      <c r="BJ180" s="14" t="s">
        <v>84</v>
      </c>
      <c r="BK180" s="166">
        <f>ROUND(I180*H180,2)</f>
        <v>0</v>
      </c>
      <c r="BL180" s="14" t="s">
        <v>199</v>
      </c>
      <c r="BM180" s="165" t="s">
        <v>297</v>
      </c>
    </row>
    <row r="181" spans="1:65" s="2" customFormat="1" ht="24.2" customHeight="1">
      <c r="A181" s="29"/>
      <c r="B181" s="152"/>
      <c r="C181" s="153" t="s">
        <v>298</v>
      </c>
      <c r="D181" s="153" t="s">
        <v>135</v>
      </c>
      <c r="E181" s="154" t="s">
        <v>299</v>
      </c>
      <c r="F181" s="155" t="s">
        <v>300</v>
      </c>
      <c r="G181" s="156" t="s">
        <v>265</v>
      </c>
      <c r="H181" s="178"/>
      <c r="I181" s="158"/>
      <c r="J181" s="159">
        <f>ROUND(I181*H181,2)</f>
        <v>0</v>
      </c>
      <c r="K181" s="160"/>
      <c r="L181" s="30"/>
      <c r="M181" s="161" t="s">
        <v>1</v>
      </c>
      <c r="N181" s="162" t="s">
        <v>37</v>
      </c>
      <c r="O181" s="58"/>
      <c r="P181" s="163">
        <f>O181*H181</f>
        <v>0</v>
      </c>
      <c r="Q181" s="163">
        <v>0</v>
      </c>
      <c r="R181" s="163">
        <f>Q181*H181</f>
        <v>0</v>
      </c>
      <c r="S181" s="163">
        <v>0</v>
      </c>
      <c r="T181" s="164">
        <f>S181*H181</f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65" t="s">
        <v>199</v>
      </c>
      <c r="AT181" s="165" t="s">
        <v>135</v>
      </c>
      <c r="AU181" s="165" t="s">
        <v>84</v>
      </c>
      <c r="AY181" s="14" t="s">
        <v>133</v>
      </c>
      <c r="BE181" s="166">
        <f>IF(N181="základná",J181,0)</f>
        <v>0</v>
      </c>
      <c r="BF181" s="166">
        <f>IF(N181="znížená",J181,0)</f>
        <v>0</v>
      </c>
      <c r="BG181" s="166">
        <f>IF(N181="zákl. prenesená",J181,0)</f>
        <v>0</v>
      </c>
      <c r="BH181" s="166">
        <f>IF(N181="zníž. prenesená",J181,0)</f>
        <v>0</v>
      </c>
      <c r="BI181" s="166">
        <f>IF(N181="nulová",J181,0)</f>
        <v>0</v>
      </c>
      <c r="BJ181" s="14" t="s">
        <v>84</v>
      </c>
      <c r="BK181" s="166">
        <f>ROUND(I181*H181,2)</f>
        <v>0</v>
      </c>
      <c r="BL181" s="14" t="s">
        <v>199</v>
      </c>
      <c r="BM181" s="165" t="s">
        <v>301</v>
      </c>
    </row>
    <row r="182" spans="1:65" s="12" customFormat="1" ht="22.9" customHeight="1">
      <c r="B182" s="139"/>
      <c r="D182" s="140" t="s">
        <v>70</v>
      </c>
      <c r="E182" s="150" t="s">
        <v>302</v>
      </c>
      <c r="F182" s="150" t="s">
        <v>303</v>
      </c>
      <c r="I182" s="142"/>
      <c r="J182" s="151">
        <f>BK182</f>
        <v>0</v>
      </c>
      <c r="L182" s="139"/>
      <c r="M182" s="144"/>
      <c r="N182" s="145"/>
      <c r="O182" s="145"/>
      <c r="P182" s="146">
        <f>SUM(P183:P192)</f>
        <v>0</v>
      </c>
      <c r="Q182" s="145"/>
      <c r="R182" s="146">
        <f>SUM(R183:R192)</f>
        <v>0.20668399999999998</v>
      </c>
      <c r="S182" s="145"/>
      <c r="T182" s="147">
        <f>SUM(T183:T192)</f>
        <v>0</v>
      </c>
      <c r="AR182" s="140" t="s">
        <v>84</v>
      </c>
      <c r="AT182" s="148" t="s">
        <v>70</v>
      </c>
      <c r="AU182" s="148" t="s">
        <v>78</v>
      </c>
      <c r="AY182" s="140" t="s">
        <v>133</v>
      </c>
      <c r="BK182" s="149">
        <f>SUM(BK183:BK192)</f>
        <v>0</v>
      </c>
    </row>
    <row r="183" spans="1:65" s="2" customFormat="1" ht="24.2" customHeight="1">
      <c r="A183" s="29"/>
      <c r="B183" s="152"/>
      <c r="C183" s="153" t="s">
        <v>304</v>
      </c>
      <c r="D183" s="153" t="s">
        <v>135</v>
      </c>
      <c r="E183" s="154" t="s">
        <v>305</v>
      </c>
      <c r="F183" s="155" t="s">
        <v>306</v>
      </c>
      <c r="G183" s="156" t="s">
        <v>242</v>
      </c>
      <c r="H183" s="157">
        <v>12.4</v>
      </c>
      <c r="I183" s="158"/>
      <c r="J183" s="159">
        <f t="shared" ref="J183:J192" si="20">ROUND(I183*H183,2)</f>
        <v>0</v>
      </c>
      <c r="K183" s="160"/>
      <c r="L183" s="30"/>
      <c r="M183" s="161" t="s">
        <v>1</v>
      </c>
      <c r="N183" s="162" t="s">
        <v>37</v>
      </c>
      <c r="O183" s="58"/>
      <c r="P183" s="163">
        <f t="shared" ref="P183:P192" si="21">O183*H183</f>
        <v>0</v>
      </c>
      <c r="Q183" s="163">
        <v>2.1499999999999999E-4</v>
      </c>
      <c r="R183" s="163">
        <f t="shared" ref="R183:R192" si="22">Q183*H183</f>
        <v>2.666E-3</v>
      </c>
      <c r="S183" s="163">
        <v>0</v>
      </c>
      <c r="T183" s="164">
        <f t="shared" ref="T183:T192" si="23">S183*H183</f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65" t="s">
        <v>199</v>
      </c>
      <c r="AT183" s="165" t="s">
        <v>135</v>
      </c>
      <c r="AU183" s="165" t="s">
        <v>84</v>
      </c>
      <c r="AY183" s="14" t="s">
        <v>133</v>
      </c>
      <c r="BE183" s="166">
        <f t="shared" ref="BE183:BE192" si="24">IF(N183="základná",J183,0)</f>
        <v>0</v>
      </c>
      <c r="BF183" s="166">
        <f t="shared" ref="BF183:BF192" si="25">IF(N183="znížená",J183,0)</f>
        <v>0</v>
      </c>
      <c r="BG183" s="166">
        <f t="shared" ref="BG183:BG192" si="26">IF(N183="zákl. prenesená",J183,0)</f>
        <v>0</v>
      </c>
      <c r="BH183" s="166">
        <f t="shared" ref="BH183:BH192" si="27">IF(N183="zníž. prenesená",J183,0)</f>
        <v>0</v>
      </c>
      <c r="BI183" s="166">
        <f t="shared" ref="BI183:BI192" si="28">IF(N183="nulová",J183,0)</f>
        <v>0</v>
      </c>
      <c r="BJ183" s="14" t="s">
        <v>84</v>
      </c>
      <c r="BK183" s="166">
        <f t="shared" ref="BK183:BK192" si="29">ROUND(I183*H183,2)</f>
        <v>0</v>
      </c>
      <c r="BL183" s="14" t="s">
        <v>199</v>
      </c>
      <c r="BM183" s="165" t="s">
        <v>307</v>
      </c>
    </row>
    <row r="184" spans="1:65" s="2" customFormat="1" ht="37.9" customHeight="1">
      <c r="A184" s="29"/>
      <c r="B184" s="152"/>
      <c r="C184" s="167" t="s">
        <v>308</v>
      </c>
      <c r="D184" s="167" t="s">
        <v>222</v>
      </c>
      <c r="E184" s="168" t="s">
        <v>309</v>
      </c>
      <c r="F184" s="169" t="s">
        <v>310</v>
      </c>
      <c r="G184" s="170" t="s">
        <v>242</v>
      </c>
      <c r="H184" s="171">
        <v>13.02</v>
      </c>
      <c r="I184" s="172"/>
      <c r="J184" s="173">
        <f t="shared" si="20"/>
        <v>0</v>
      </c>
      <c r="K184" s="174"/>
      <c r="L184" s="175"/>
      <c r="M184" s="176" t="s">
        <v>1</v>
      </c>
      <c r="N184" s="177" t="s">
        <v>37</v>
      </c>
      <c r="O184" s="58"/>
      <c r="P184" s="163">
        <f t="shared" si="21"/>
        <v>0</v>
      </c>
      <c r="Q184" s="163">
        <v>1E-4</v>
      </c>
      <c r="R184" s="163">
        <f t="shared" si="22"/>
        <v>1.302E-3</v>
      </c>
      <c r="S184" s="163">
        <v>0</v>
      </c>
      <c r="T184" s="164">
        <f t="shared" si="2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65" t="s">
        <v>225</v>
      </c>
      <c r="AT184" s="165" t="s">
        <v>222</v>
      </c>
      <c r="AU184" s="165" t="s">
        <v>84</v>
      </c>
      <c r="AY184" s="14" t="s">
        <v>133</v>
      </c>
      <c r="BE184" s="166">
        <f t="shared" si="24"/>
        <v>0</v>
      </c>
      <c r="BF184" s="166">
        <f t="shared" si="25"/>
        <v>0</v>
      </c>
      <c r="BG184" s="166">
        <f t="shared" si="26"/>
        <v>0</v>
      </c>
      <c r="BH184" s="166">
        <f t="shared" si="27"/>
        <v>0</v>
      </c>
      <c r="BI184" s="166">
        <f t="shared" si="28"/>
        <v>0</v>
      </c>
      <c r="BJ184" s="14" t="s">
        <v>84</v>
      </c>
      <c r="BK184" s="166">
        <f t="shared" si="29"/>
        <v>0</v>
      </c>
      <c r="BL184" s="14" t="s">
        <v>199</v>
      </c>
      <c r="BM184" s="165" t="s">
        <v>311</v>
      </c>
    </row>
    <row r="185" spans="1:65" s="2" customFormat="1" ht="37.9" customHeight="1">
      <c r="A185" s="29"/>
      <c r="B185" s="152"/>
      <c r="C185" s="167" t="s">
        <v>312</v>
      </c>
      <c r="D185" s="167" t="s">
        <v>222</v>
      </c>
      <c r="E185" s="168" t="s">
        <v>313</v>
      </c>
      <c r="F185" s="169" t="s">
        <v>314</v>
      </c>
      <c r="G185" s="170" t="s">
        <v>242</v>
      </c>
      <c r="H185" s="171">
        <v>13.02</v>
      </c>
      <c r="I185" s="172"/>
      <c r="J185" s="173">
        <f t="shared" si="20"/>
        <v>0</v>
      </c>
      <c r="K185" s="174"/>
      <c r="L185" s="175"/>
      <c r="M185" s="176" t="s">
        <v>1</v>
      </c>
      <c r="N185" s="177" t="s">
        <v>37</v>
      </c>
      <c r="O185" s="58"/>
      <c r="P185" s="163">
        <f t="shared" si="21"/>
        <v>0</v>
      </c>
      <c r="Q185" s="163">
        <v>1E-4</v>
      </c>
      <c r="R185" s="163">
        <f t="shared" si="22"/>
        <v>1.302E-3</v>
      </c>
      <c r="S185" s="163">
        <v>0</v>
      </c>
      <c r="T185" s="164">
        <f t="shared" si="2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65" t="s">
        <v>225</v>
      </c>
      <c r="AT185" s="165" t="s">
        <v>222</v>
      </c>
      <c r="AU185" s="165" t="s">
        <v>84</v>
      </c>
      <c r="AY185" s="14" t="s">
        <v>133</v>
      </c>
      <c r="BE185" s="166">
        <f t="shared" si="24"/>
        <v>0</v>
      </c>
      <c r="BF185" s="166">
        <f t="shared" si="25"/>
        <v>0</v>
      </c>
      <c r="BG185" s="166">
        <f t="shared" si="26"/>
        <v>0</v>
      </c>
      <c r="BH185" s="166">
        <f t="shared" si="27"/>
        <v>0</v>
      </c>
      <c r="BI185" s="166">
        <f t="shared" si="28"/>
        <v>0</v>
      </c>
      <c r="BJ185" s="14" t="s">
        <v>84</v>
      </c>
      <c r="BK185" s="166">
        <f t="shared" si="29"/>
        <v>0</v>
      </c>
      <c r="BL185" s="14" t="s">
        <v>199</v>
      </c>
      <c r="BM185" s="165" t="s">
        <v>315</v>
      </c>
    </row>
    <row r="186" spans="1:65" s="2" customFormat="1" ht="16.5" customHeight="1">
      <c r="A186" s="29"/>
      <c r="B186" s="152"/>
      <c r="C186" s="167" t="s">
        <v>316</v>
      </c>
      <c r="D186" s="167" t="s">
        <v>222</v>
      </c>
      <c r="E186" s="168" t="s">
        <v>317</v>
      </c>
      <c r="F186" s="169" t="s">
        <v>318</v>
      </c>
      <c r="G186" s="170" t="s">
        <v>242</v>
      </c>
      <c r="H186" s="171">
        <v>12.4</v>
      </c>
      <c r="I186" s="172"/>
      <c r="J186" s="173">
        <f t="shared" si="20"/>
        <v>0</v>
      </c>
      <c r="K186" s="174"/>
      <c r="L186" s="175"/>
      <c r="M186" s="176" t="s">
        <v>1</v>
      </c>
      <c r="N186" s="177" t="s">
        <v>37</v>
      </c>
      <c r="O186" s="58"/>
      <c r="P186" s="163">
        <f t="shared" si="21"/>
        <v>0</v>
      </c>
      <c r="Q186" s="163">
        <v>1.29E-2</v>
      </c>
      <c r="R186" s="163">
        <f t="shared" si="22"/>
        <v>0.15995999999999999</v>
      </c>
      <c r="S186" s="163">
        <v>0</v>
      </c>
      <c r="T186" s="164">
        <f t="shared" si="2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65" t="s">
        <v>225</v>
      </c>
      <c r="AT186" s="165" t="s">
        <v>222</v>
      </c>
      <c r="AU186" s="165" t="s">
        <v>84</v>
      </c>
      <c r="AY186" s="14" t="s">
        <v>133</v>
      </c>
      <c r="BE186" s="166">
        <f t="shared" si="24"/>
        <v>0</v>
      </c>
      <c r="BF186" s="166">
        <f t="shared" si="25"/>
        <v>0</v>
      </c>
      <c r="BG186" s="166">
        <f t="shared" si="26"/>
        <v>0</v>
      </c>
      <c r="BH186" s="166">
        <f t="shared" si="27"/>
        <v>0</v>
      </c>
      <c r="BI186" s="166">
        <f t="shared" si="28"/>
        <v>0</v>
      </c>
      <c r="BJ186" s="14" t="s">
        <v>84</v>
      </c>
      <c r="BK186" s="166">
        <f t="shared" si="29"/>
        <v>0</v>
      </c>
      <c r="BL186" s="14" t="s">
        <v>199</v>
      </c>
      <c r="BM186" s="165" t="s">
        <v>319</v>
      </c>
    </row>
    <row r="187" spans="1:65" s="2" customFormat="1" ht="33" customHeight="1">
      <c r="A187" s="29"/>
      <c r="B187" s="152"/>
      <c r="C187" s="153" t="s">
        <v>320</v>
      </c>
      <c r="D187" s="153" t="s">
        <v>135</v>
      </c>
      <c r="E187" s="154" t="s">
        <v>321</v>
      </c>
      <c r="F187" s="155" t="s">
        <v>322</v>
      </c>
      <c r="G187" s="156" t="s">
        <v>230</v>
      </c>
      <c r="H187" s="157">
        <v>1</v>
      </c>
      <c r="I187" s="158"/>
      <c r="J187" s="159">
        <f t="shared" si="20"/>
        <v>0</v>
      </c>
      <c r="K187" s="160"/>
      <c r="L187" s="30"/>
      <c r="M187" s="161" t="s">
        <v>1</v>
      </c>
      <c r="N187" s="162" t="s">
        <v>37</v>
      </c>
      <c r="O187" s="58"/>
      <c r="P187" s="163">
        <f t="shared" si="21"/>
        <v>0</v>
      </c>
      <c r="Q187" s="163">
        <v>0</v>
      </c>
      <c r="R187" s="163">
        <f t="shared" si="22"/>
        <v>0</v>
      </c>
      <c r="S187" s="163">
        <v>0</v>
      </c>
      <c r="T187" s="164">
        <f t="shared" si="2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65" t="s">
        <v>199</v>
      </c>
      <c r="AT187" s="165" t="s">
        <v>135</v>
      </c>
      <c r="AU187" s="165" t="s">
        <v>84</v>
      </c>
      <c r="AY187" s="14" t="s">
        <v>133</v>
      </c>
      <c r="BE187" s="166">
        <f t="shared" si="24"/>
        <v>0</v>
      </c>
      <c r="BF187" s="166">
        <f t="shared" si="25"/>
        <v>0</v>
      </c>
      <c r="BG187" s="166">
        <f t="shared" si="26"/>
        <v>0</v>
      </c>
      <c r="BH187" s="166">
        <f t="shared" si="27"/>
        <v>0</v>
      </c>
      <c r="BI187" s="166">
        <f t="shared" si="28"/>
        <v>0</v>
      </c>
      <c r="BJ187" s="14" t="s">
        <v>84</v>
      </c>
      <c r="BK187" s="166">
        <f t="shared" si="29"/>
        <v>0</v>
      </c>
      <c r="BL187" s="14" t="s">
        <v>199</v>
      </c>
      <c r="BM187" s="165" t="s">
        <v>323</v>
      </c>
    </row>
    <row r="188" spans="1:65" s="2" customFormat="1" ht="24.2" customHeight="1">
      <c r="A188" s="29"/>
      <c r="B188" s="152"/>
      <c r="C188" s="167" t="s">
        <v>324</v>
      </c>
      <c r="D188" s="167" t="s">
        <v>222</v>
      </c>
      <c r="E188" s="168" t="s">
        <v>325</v>
      </c>
      <c r="F188" s="169" t="s">
        <v>326</v>
      </c>
      <c r="G188" s="170" t="s">
        <v>230</v>
      </c>
      <c r="H188" s="171">
        <v>1</v>
      </c>
      <c r="I188" s="172"/>
      <c r="J188" s="173">
        <f t="shared" si="20"/>
        <v>0</v>
      </c>
      <c r="K188" s="174"/>
      <c r="L188" s="175"/>
      <c r="M188" s="176" t="s">
        <v>1</v>
      </c>
      <c r="N188" s="177" t="s">
        <v>37</v>
      </c>
      <c r="O188" s="58"/>
      <c r="P188" s="163">
        <f t="shared" si="21"/>
        <v>0</v>
      </c>
      <c r="Q188" s="163">
        <v>1E-3</v>
      </c>
      <c r="R188" s="163">
        <f t="shared" si="22"/>
        <v>1E-3</v>
      </c>
      <c r="S188" s="163">
        <v>0</v>
      </c>
      <c r="T188" s="164">
        <f t="shared" si="2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65" t="s">
        <v>225</v>
      </c>
      <c r="AT188" s="165" t="s">
        <v>222</v>
      </c>
      <c r="AU188" s="165" t="s">
        <v>84</v>
      </c>
      <c r="AY188" s="14" t="s">
        <v>133</v>
      </c>
      <c r="BE188" s="166">
        <f t="shared" si="24"/>
        <v>0</v>
      </c>
      <c r="BF188" s="166">
        <f t="shared" si="25"/>
        <v>0</v>
      </c>
      <c r="BG188" s="166">
        <f t="shared" si="26"/>
        <v>0</v>
      </c>
      <c r="BH188" s="166">
        <f t="shared" si="27"/>
        <v>0</v>
      </c>
      <c r="BI188" s="166">
        <f t="shared" si="28"/>
        <v>0</v>
      </c>
      <c r="BJ188" s="14" t="s">
        <v>84</v>
      </c>
      <c r="BK188" s="166">
        <f t="shared" si="29"/>
        <v>0</v>
      </c>
      <c r="BL188" s="14" t="s">
        <v>199</v>
      </c>
      <c r="BM188" s="165" t="s">
        <v>327</v>
      </c>
    </row>
    <row r="189" spans="1:65" s="2" customFormat="1" ht="24.2" customHeight="1">
      <c r="A189" s="29"/>
      <c r="B189" s="152"/>
      <c r="C189" s="167" t="s">
        <v>328</v>
      </c>
      <c r="D189" s="167" t="s">
        <v>222</v>
      </c>
      <c r="E189" s="168" t="s">
        <v>329</v>
      </c>
      <c r="F189" s="169" t="s">
        <v>330</v>
      </c>
      <c r="G189" s="170" t="s">
        <v>230</v>
      </c>
      <c r="H189" s="171">
        <v>1</v>
      </c>
      <c r="I189" s="172"/>
      <c r="J189" s="173">
        <f t="shared" si="20"/>
        <v>0</v>
      </c>
      <c r="K189" s="174"/>
      <c r="L189" s="175"/>
      <c r="M189" s="176" t="s">
        <v>1</v>
      </c>
      <c r="N189" s="177" t="s">
        <v>37</v>
      </c>
      <c r="O189" s="58"/>
      <c r="P189" s="163">
        <f t="shared" si="21"/>
        <v>0</v>
      </c>
      <c r="Q189" s="163">
        <v>2.5000000000000001E-2</v>
      </c>
      <c r="R189" s="163">
        <f t="shared" si="22"/>
        <v>2.5000000000000001E-2</v>
      </c>
      <c r="S189" s="163">
        <v>0</v>
      </c>
      <c r="T189" s="164">
        <f t="shared" si="2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65" t="s">
        <v>225</v>
      </c>
      <c r="AT189" s="165" t="s">
        <v>222</v>
      </c>
      <c r="AU189" s="165" t="s">
        <v>84</v>
      </c>
      <c r="AY189" s="14" t="s">
        <v>133</v>
      </c>
      <c r="BE189" s="166">
        <f t="shared" si="24"/>
        <v>0</v>
      </c>
      <c r="BF189" s="166">
        <f t="shared" si="25"/>
        <v>0</v>
      </c>
      <c r="BG189" s="166">
        <f t="shared" si="26"/>
        <v>0</v>
      </c>
      <c r="BH189" s="166">
        <f t="shared" si="27"/>
        <v>0</v>
      </c>
      <c r="BI189" s="166">
        <f t="shared" si="28"/>
        <v>0</v>
      </c>
      <c r="BJ189" s="14" t="s">
        <v>84</v>
      </c>
      <c r="BK189" s="166">
        <f t="shared" si="29"/>
        <v>0</v>
      </c>
      <c r="BL189" s="14" t="s">
        <v>199</v>
      </c>
      <c r="BM189" s="165" t="s">
        <v>331</v>
      </c>
    </row>
    <row r="190" spans="1:65" s="2" customFormat="1" ht="21.75" customHeight="1">
      <c r="A190" s="29"/>
      <c r="B190" s="152"/>
      <c r="C190" s="153" t="s">
        <v>332</v>
      </c>
      <c r="D190" s="153" t="s">
        <v>135</v>
      </c>
      <c r="E190" s="154" t="s">
        <v>333</v>
      </c>
      <c r="F190" s="155" t="s">
        <v>334</v>
      </c>
      <c r="G190" s="156" t="s">
        <v>230</v>
      </c>
      <c r="H190" s="157">
        <v>1</v>
      </c>
      <c r="I190" s="158"/>
      <c r="J190" s="159">
        <f t="shared" si="20"/>
        <v>0</v>
      </c>
      <c r="K190" s="160"/>
      <c r="L190" s="30"/>
      <c r="M190" s="161" t="s">
        <v>1</v>
      </c>
      <c r="N190" s="162" t="s">
        <v>37</v>
      </c>
      <c r="O190" s="58"/>
      <c r="P190" s="163">
        <f t="shared" si="21"/>
        <v>0</v>
      </c>
      <c r="Q190" s="163">
        <v>4.5399999999999998E-4</v>
      </c>
      <c r="R190" s="163">
        <f t="shared" si="22"/>
        <v>4.5399999999999998E-4</v>
      </c>
      <c r="S190" s="163">
        <v>0</v>
      </c>
      <c r="T190" s="164">
        <f t="shared" si="2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65" t="s">
        <v>199</v>
      </c>
      <c r="AT190" s="165" t="s">
        <v>135</v>
      </c>
      <c r="AU190" s="165" t="s">
        <v>84</v>
      </c>
      <c r="AY190" s="14" t="s">
        <v>133</v>
      </c>
      <c r="BE190" s="166">
        <f t="shared" si="24"/>
        <v>0</v>
      </c>
      <c r="BF190" s="166">
        <f t="shared" si="25"/>
        <v>0</v>
      </c>
      <c r="BG190" s="166">
        <f t="shared" si="26"/>
        <v>0</v>
      </c>
      <c r="BH190" s="166">
        <f t="shared" si="27"/>
        <v>0</v>
      </c>
      <c r="BI190" s="166">
        <f t="shared" si="28"/>
        <v>0</v>
      </c>
      <c r="BJ190" s="14" t="s">
        <v>84</v>
      </c>
      <c r="BK190" s="166">
        <f t="shared" si="29"/>
        <v>0</v>
      </c>
      <c r="BL190" s="14" t="s">
        <v>199</v>
      </c>
      <c r="BM190" s="165" t="s">
        <v>335</v>
      </c>
    </row>
    <row r="191" spans="1:65" s="2" customFormat="1" ht="44.25" customHeight="1">
      <c r="A191" s="29"/>
      <c r="B191" s="152"/>
      <c r="C191" s="167" t="s">
        <v>336</v>
      </c>
      <c r="D191" s="167" t="s">
        <v>222</v>
      </c>
      <c r="E191" s="168" t="s">
        <v>337</v>
      </c>
      <c r="F191" s="169" t="s">
        <v>338</v>
      </c>
      <c r="G191" s="170" t="s">
        <v>230</v>
      </c>
      <c r="H191" s="171">
        <v>1</v>
      </c>
      <c r="I191" s="172"/>
      <c r="J191" s="173">
        <f t="shared" si="20"/>
        <v>0</v>
      </c>
      <c r="K191" s="174"/>
      <c r="L191" s="175"/>
      <c r="M191" s="176" t="s">
        <v>1</v>
      </c>
      <c r="N191" s="177" t="s">
        <v>37</v>
      </c>
      <c r="O191" s="58"/>
      <c r="P191" s="163">
        <f t="shared" si="21"/>
        <v>0</v>
      </c>
      <c r="Q191" s="163">
        <v>1.4999999999999999E-2</v>
      </c>
      <c r="R191" s="163">
        <f t="shared" si="22"/>
        <v>1.4999999999999999E-2</v>
      </c>
      <c r="S191" s="163">
        <v>0</v>
      </c>
      <c r="T191" s="164">
        <f t="shared" si="23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65" t="s">
        <v>225</v>
      </c>
      <c r="AT191" s="165" t="s">
        <v>222</v>
      </c>
      <c r="AU191" s="165" t="s">
        <v>84</v>
      </c>
      <c r="AY191" s="14" t="s">
        <v>133</v>
      </c>
      <c r="BE191" s="166">
        <f t="shared" si="24"/>
        <v>0</v>
      </c>
      <c r="BF191" s="166">
        <f t="shared" si="25"/>
        <v>0</v>
      </c>
      <c r="BG191" s="166">
        <f t="shared" si="26"/>
        <v>0</v>
      </c>
      <c r="BH191" s="166">
        <f t="shared" si="27"/>
        <v>0</v>
      </c>
      <c r="BI191" s="166">
        <f t="shared" si="28"/>
        <v>0</v>
      </c>
      <c r="BJ191" s="14" t="s">
        <v>84</v>
      </c>
      <c r="BK191" s="166">
        <f t="shared" si="29"/>
        <v>0</v>
      </c>
      <c r="BL191" s="14" t="s">
        <v>199</v>
      </c>
      <c r="BM191" s="165" t="s">
        <v>339</v>
      </c>
    </row>
    <row r="192" spans="1:65" s="2" customFormat="1" ht="24.2" customHeight="1">
      <c r="A192" s="29"/>
      <c r="B192" s="152"/>
      <c r="C192" s="153" t="s">
        <v>340</v>
      </c>
      <c r="D192" s="153" t="s">
        <v>135</v>
      </c>
      <c r="E192" s="154" t="s">
        <v>341</v>
      </c>
      <c r="F192" s="155" t="s">
        <v>342</v>
      </c>
      <c r="G192" s="156" t="s">
        <v>265</v>
      </c>
      <c r="H192" s="178"/>
      <c r="I192" s="158"/>
      <c r="J192" s="159">
        <f t="shared" si="20"/>
        <v>0</v>
      </c>
      <c r="K192" s="160"/>
      <c r="L192" s="30"/>
      <c r="M192" s="161" t="s">
        <v>1</v>
      </c>
      <c r="N192" s="162" t="s">
        <v>37</v>
      </c>
      <c r="O192" s="58"/>
      <c r="P192" s="163">
        <f t="shared" si="21"/>
        <v>0</v>
      </c>
      <c r="Q192" s="163">
        <v>0</v>
      </c>
      <c r="R192" s="163">
        <f t="shared" si="22"/>
        <v>0</v>
      </c>
      <c r="S192" s="163">
        <v>0</v>
      </c>
      <c r="T192" s="164">
        <f t="shared" si="23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65" t="s">
        <v>199</v>
      </c>
      <c r="AT192" s="165" t="s">
        <v>135</v>
      </c>
      <c r="AU192" s="165" t="s">
        <v>84</v>
      </c>
      <c r="AY192" s="14" t="s">
        <v>133</v>
      </c>
      <c r="BE192" s="166">
        <f t="shared" si="24"/>
        <v>0</v>
      </c>
      <c r="BF192" s="166">
        <f t="shared" si="25"/>
        <v>0</v>
      </c>
      <c r="BG192" s="166">
        <f t="shared" si="26"/>
        <v>0</v>
      </c>
      <c r="BH192" s="166">
        <f t="shared" si="27"/>
        <v>0</v>
      </c>
      <c r="BI192" s="166">
        <f t="shared" si="28"/>
        <v>0</v>
      </c>
      <c r="BJ192" s="14" t="s">
        <v>84</v>
      </c>
      <c r="BK192" s="166">
        <f t="shared" si="29"/>
        <v>0</v>
      </c>
      <c r="BL192" s="14" t="s">
        <v>199</v>
      </c>
      <c r="BM192" s="165" t="s">
        <v>343</v>
      </c>
    </row>
    <row r="193" spans="1:65" s="12" customFormat="1" ht="22.9" customHeight="1">
      <c r="B193" s="139"/>
      <c r="D193" s="140" t="s">
        <v>70</v>
      </c>
      <c r="E193" s="150" t="s">
        <v>344</v>
      </c>
      <c r="F193" s="150" t="s">
        <v>345</v>
      </c>
      <c r="I193" s="142"/>
      <c r="J193" s="151">
        <f>BK193</f>
        <v>0</v>
      </c>
      <c r="L193" s="139"/>
      <c r="M193" s="144"/>
      <c r="N193" s="145"/>
      <c r="O193" s="145"/>
      <c r="P193" s="146">
        <f>SUM(P194:P203)</f>
        <v>0</v>
      </c>
      <c r="Q193" s="145"/>
      <c r="R193" s="146">
        <f>SUM(R194:R203)</f>
        <v>1.7904279000000001</v>
      </c>
      <c r="S193" s="145"/>
      <c r="T193" s="147">
        <f>SUM(T194:T203)</f>
        <v>0</v>
      </c>
      <c r="AR193" s="140" t="s">
        <v>84</v>
      </c>
      <c r="AT193" s="148" t="s">
        <v>70</v>
      </c>
      <c r="AU193" s="148" t="s">
        <v>78</v>
      </c>
      <c r="AY193" s="140" t="s">
        <v>133</v>
      </c>
      <c r="BK193" s="149">
        <f>SUM(BK194:BK203)</f>
        <v>0</v>
      </c>
    </row>
    <row r="194" spans="1:65" s="2" customFormat="1" ht="24.2" customHeight="1">
      <c r="A194" s="29"/>
      <c r="B194" s="152"/>
      <c r="C194" s="153" t="s">
        <v>346</v>
      </c>
      <c r="D194" s="153" t="s">
        <v>135</v>
      </c>
      <c r="E194" s="154" t="s">
        <v>347</v>
      </c>
      <c r="F194" s="155" t="s">
        <v>348</v>
      </c>
      <c r="G194" s="156" t="s">
        <v>176</v>
      </c>
      <c r="H194" s="157">
        <v>25</v>
      </c>
      <c r="I194" s="158"/>
      <c r="J194" s="159">
        <f t="shared" ref="J194:J203" si="30">ROUND(I194*H194,2)</f>
        <v>0</v>
      </c>
      <c r="K194" s="160"/>
      <c r="L194" s="30"/>
      <c r="M194" s="161" t="s">
        <v>1</v>
      </c>
      <c r="N194" s="162" t="s">
        <v>37</v>
      </c>
      <c r="O194" s="58"/>
      <c r="P194" s="163">
        <f t="shared" ref="P194:P203" si="31">O194*H194</f>
        <v>0</v>
      </c>
      <c r="Q194" s="163">
        <v>4.4299999999999998E-4</v>
      </c>
      <c r="R194" s="163">
        <f t="shared" ref="R194:R203" si="32">Q194*H194</f>
        <v>1.1075E-2</v>
      </c>
      <c r="S194" s="163">
        <v>0</v>
      </c>
      <c r="T194" s="164">
        <f t="shared" ref="T194:T203" si="33">S194*H194</f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65" t="s">
        <v>199</v>
      </c>
      <c r="AT194" s="165" t="s">
        <v>135</v>
      </c>
      <c r="AU194" s="165" t="s">
        <v>84</v>
      </c>
      <c r="AY194" s="14" t="s">
        <v>133</v>
      </c>
      <c r="BE194" s="166">
        <f t="shared" ref="BE194:BE203" si="34">IF(N194="základná",J194,0)</f>
        <v>0</v>
      </c>
      <c r="BF194" s="166">
        <f t="shared" ref="BF194:BF203" si="35">IF(N194="znížená",J194,0)</f>
        <v>0</v>
      </c>
      <c r="BG194" s="166">
        <f t="shared" ref="BG194:BG203" si="36">IF(N194="zákl. prenesená",J194,0)</f>
        <v>0</v>
      </c>
      <c r="BH194" s="166">
        <f t="shared" ref="BH194:BH203" si="37">IF(N194="zníž. prenesená",J194,0)</f>
        <v>0</v>
      </c>
      <c r="BI194" s="166">
        <f t="shared" ref="BI194:BI203" si="38">IF(N194="nulová",J194,0)</f>
        <v>0</v>
      </c>
      <c r="BJ194" s="14" t="s">
        <v>84</v>
      </c>
      <c r="BK194" s="166">
        <f t="shared" ref="BK194:BK203" si="39">ROUND(I194*H194,2)</f>
        <v>0</v>
      </c>
      <c r="BL194" s="14" t="s">
        <v>199</v>
      </c>
      <c r="BM194" s="165" t="s">
        <v>349</v>
      </c>
    </row>
    <row r="195" spans="1:65" s="2" customFormat="1" ht="24.2" customHeight="1">
      <c r="A195" s="29"/>
      <c r="B195" s="152"/>
      <c r="C195" s="167" t="s">
        <v>350</v>
      </c>
      <c r="D195" s="167" t="s">
        <v>222</v>
      </c>
      <c r="E195" s="168" t="s">
        <v>351</v>
      </c>
      <c r="F195" s="169" t="s">
        <v>352</v>
      </c>
      <c r="G195" s="170" t="s">
        <v>176</v>
      </c>
      <c r="H195" s="171">
        <v>26.25</v>
      </c>
      <c r="I195" s="172"/>
      <c r="J195" s="173">
        <f t="shared" si="30"/>
        <v>0</v>
      </c>
      <c r="K195" s="174"/>
      <c r="L195" s="175"/>
      <c r="M195" s="176" t="s">
        <v>1</v>
      </c>
      <c r="N195" s="177" t="s">
        <v>37</v>
      </c>
      <c r="O195" s="58"/>
      <c r="P195" s="163">
        <f t="shared" si="31"/>
        <v>0</v>
      </c>
      <c r="Q195" s="163">
        <v>1.3259999999999999E-2</v>
      </c>
      <c r="R195" s="163">
        <f t="shared" si="32"/>
        <v>0.34807499999999997</v>
      </c>
      <c r="S195" s="163">
        <v>0</v>
      </c>
      <c r="T195" s="164">
        <f t="shared" si="3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65" t="s">
        <v>225</v>
      </c>
      <c r="AT195" s="165" t="s">
        <v>222</v>
      </c>
      <c r="AU195" s="165" t="s">
        <v>84</v>
      </c>
      <c r="AY195" s="14" t="s">
        <v>133</v>
      </c>
      <c r="BE195" s="166">
        <f t="shared" si="34"/>
        <v>0</v>
      </c>
      <c r="BF195" s="166">
        <f t="shared" si="35"/>
        <v>0</v>
      </c>
      <c r="BG195" s="166">
        <f t="shared" si="36"/>
        <v>0</v>
      </c>
      <c r="BH195" s="166">
        <f t="shared" si="37"/>
        <v>0</v>
      </c>
      <c r="BI195" s="166">
        <f t="shared" si="38"/>
        <v>0</v>
      </c>
      <c r="BJ195" s="14" t="s">
        <v>84</v>
      </c>
      <c r="BK195" s="166">
        <f t="shared" si="39"/>
        <v>0</v>
      </c>
      <c r="BL195" s="14" t="s">
        <v>199</v>
      </c>
      <c r="BM195" s="165" t="s">
        <v>353</v>
      </c>
    </row>
    <row r="196" spans="1:65" s="2" customFormat="1" ht="37.9" customHeight="1">
      <c r="A196" s="29"/>
      <c r="B196" s="152"/>
      <c r="C196" s="153" t="s">
        <v>354</v>
      </c>
      <c r="D196" s="153" t="s">
        <v>135</v>
      </c>
      <c r="E196" s="154" t="s">
        <v>355</v>
      </c>
      <c r="F196" s="155" t="s">
        <v>356</v>
      </c>
      <c r="G196" s="156" t="s">
        <v>176</v>
      </c>
      <c r="H196" s="157">
        <v>77.405000000000001</v>
      </c>
      <c r="I196" s="158"/>
      <c r="J196" s="159">
        <f t="shared" si="30"/>
        <v>0</v>
      </c>
      <c r="K196" s="160"/>
      <c r="L196" s="30"/>
      <c r="M196" s="161" t="s">
        <v>1</v>
      </c>
      <c r="N196" s="162" t="s">
        <v>37</v>
      </c>
      <c r="O196" s="58"/>
      <c r="P196" s="163">
        <f t="shared" si="31"/>
        <v>0</v>
      </c>
      <c r="Q196" s="163">
        <v>1.8000000000000001E-4</v>
      </c>
      <c r="R196" s="163">
        <f t="shared" si="32"/>
        <v>1.3932900000000002E-2</v>
      </c>
      <c r="S196" s="163">
        <v>0</v>
      </c>
      <c r="T196" s="164">
        <f t="shared" si="3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65" t="s">
        <v>199</v>
      </c>
      <c r="AT196" s="165" t="s">
        <v>135</v>
      </c>
      <c r="AU196" s="165" t="s">
        <v>84</v>
      </c>
      <c r="AY196" s="14" t="s">
        <v>133</v>
      </c>
      <c r="BE196" s="166">
        <f t="shared" si="34"/>
        <v>0</v>
      </c>
      <c r="BF196" s="166">
        <f t="shared" si="35"/>
        <v>0</v>
      </c>
      <c r="BG196" s="166">
        <f t="shared" si="36"/>
        <v>0</v>
      </c>
      <c r="BH196" s="166">
        <f t="shared" si="37"/>
        <v>0</v>
      </c>
      <c r="BI196" s="166">
        <f t="shared" si="38"/>
        <v>0</v>
      </c>
      <c r="BJ196" s="14" t="s">
        <v>84</v>
      </c>
      <c r="BK196" s="166">
        <f t="shared" si="39"/>
        <v>0</v>
      </c>
      <c r="BL196" s="14" t="s">
        <v>199</v>
      </c>
      <c r="BM196" s="165" t="s">
        <v>357</v>
      </c>
    </row>
    <row r="197" spans="1:65" s="2" customFormat="1" ht="33" customHeight="1">
      <c r="A197" s="29"/>
      <c r="B197" s="152"/>
      <c r="C197" s="167" t="s">
        <v>358</v>
      </c>
      <c r="D197" s="167" t="s">
        <v>222</v>
      </c>
      <c r="E197" s="168" t="s">
        <v>359</v>
      </c>
      <c r="F197" s="169" t="s">
        <v>360</v>
      </c>
      <c r="G197" s="170" t="s">
        <v>176</v>
      </c>
      <c r="H197" s="171">
        <v>81.275000000000006</v>
      </c>
      <c r="I197" s="172"/>
      <c r="J197" s="173">
        <f t="shared" si="30"/>
        <v>0</v>
      </c>
      <c r="K197" s="174"/>
      <c r="L197" s="175"/>
      <c r="M197" s="176" t="s">
        <v>1</v>
      </c>
      <c r="N197" s="177" t="s">
        <v>37</v>
      </c>
      <c r="O197" s="58"/>
      <c r="P197" s="163">
        <f t="shared" si="31"/>
        <v>0</v>
      </c>
      <c r="Q197" s="163">
        <v>1.26E-2</v>
      </c>
      <c r="R197" s="163">
        <f t="shared" si="32"/>
        <v>1.024065</v>
      </c>
      <c r="S197" s="163">
        <v>0</v>
      </c>
      <c r="T197" s="164">
        <f t="shared" si="3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65" t="s">
        <v>225</v>
      </c>
      <c r="AT197" s="165" t="s">
        <v>222</v>
      </c>
      <c r="AU197" s="165" t="s">
        <v>84</v>
      </c>
      <c r="AY197" s="14" t="s">
        <v>133</v>
      </c>
      <c r="BE197" s="166">
        <f t="shared" si="34"/>
        <v>0</v>
      </c>
      <c r="BF197" s="166">
        <f t="shared" si="35"/>
        <v>0</v>
      </c>
      <c r="BG197" s="166">
        <f t="shared" si="36"/>
        <v>0</v>
      </c>
      <c r="BH197" s="166">
        <f t="shared" si="37"/>
        <v>0</v>
      </c>
      <c r="BI197" s="166">
        <f t="shared" si="38"/>
        <v>0</v>
      </c>
      <c r="BJ197" s="14" t="s">
        <v>84</v>
      </c>
      <c r="BK197" s="166">
        <f t="shared" si="39"/>
        <v>0</v>
      </c>
      <c r="BL197" s="14" t="s">
        <v>199</v>
      </c>
      <c r="BM197" s="165" t="s">
        <v>361</v>
      </c>
    </row>
    <row r="198" spans="1:65" s="2" customFormat="1" ht="24.2" customHeight="1">
      <c r="A198" s="29"/>
      <c r="B198" s="152"/>
      <c r="C198" s="153" t="s">
        <v>362</v>
      </c>
      <c r="D198" s="153" t="s">
        <v>135</v>
      </c>
      <c r="E198" s="154" t="s">
        <v>363</v>
      </c>
      <c r="F198" s="155" t="s">
        <v>364</v>
      </c>
      <c r="G198" s="156" t="s">
        <v>242</v>
      </c>
      <c r="H198" s="157">
        <v>12.8</v>
      </c>
      <c r="I198" s="158"/>
      <c r="J198" s="159">
        <f t="shared" si="30"/>
        <v>0</v>
      </c>
      <c r="K198" s="160"/>
      <c r="L198" s="30"/>
      <c r="M198" s="161" t="s">
        <v>1</v>
      </c>
      <c r="N198" s="162" t="s">
        <v>37</v>
      </c>
      <c r="O198" s="58"/>
      <c r="P198" s="163">
        <f t="shared" si="31"/>
        <v>0</v>
      </c>
      <c r="Q198" s="163">
        <v>2.1499999999999999E-4</v>
      </c>
      <c r="R198" s="163">
        <f t="shared" si="32"/>
        <v>2.7520000000000001E-3</v>
      </c>
      <c r="S198" s="163">
        <v>0</v>
      </c>
      <c r="T198" s="164">
        <f t="shared" si="3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65" t="s">
        <v>199</v>
      </c>
      <c r="AT198" s="165" t="s">
        <v>135</v>
      </c>
      <c r="AU198" s="165" t="s">
        <v>84</v>
      </c>
      <c r="AY198" s="14" t="s">
        <v>133</v>
      </c>
      <c r="BE198" s="166">
        <f t="shared" si="34"/>
        <v>0</v>
      </c>
      <c r="BF198" s="166">
        <f t="shared" si="35"/>
        <v>0</v>
      </c>
      <c r="BG198" s="166">
        <f t="shared" si="36"/>
        <v>0</v>
      </c>
      <c r="BH198" s="166">
        <f t="shared" si="37"/>
        <v>0</v>
      </c>
      <c r="BI198" s="166">
        <f t="shared" si="38"/>
        <v>0</v>
      </c>
      <c r="BJ198" s="14" t="s">
        <v>84</v>
      </c>
      <c r="BK198" s="166">
        <f t="shared" si="39"/>
        <v>0</v>
      </c>
      <c r="BL198" s="14" t="s">
        <v>199</v>
      </c>
      <c r="BM198" s="165" t="s">
        <v>365</v>
      </c>
    </row>
    <row r="199" spans="1:65" s="2" customFormat="1" ht="37.9" customHeight="1">
      <c r="A199" s="29"/>
      <c r="B199" s="152"/>
      <c r="C199" s="167" t="s">
        <v>366</v>
      </c>
      <c r="D199" s="167" t="s">
        <v>222</v>
      </c>
      <c r="E199" s="168" t="s">
        <v>309</v>
      </c>
      <c r="F199" s="169" t="s">
        <v>310</v>
      </c>
      <c r="G199" s="170" t="s">
        <v>242</v>
      </c>
      <c r="H199" s="171">
        <v>13.44</v>
      </c>
      <c r="I199" s="172"/>
      <c r="J199" s="173">
        <f t="shared" si="30"/>
        <v>0</v>
      </c>
      <c r="K199" s="174"/>
      <c r="L199" s="175"/>
      <c r="M199" s="176" t="s">
        <v>1</v>
      </c>
      <c r="N199" s="177" t="s">
        <v>37</v>
      </c>
      <c r="O199" s="58"/>
      <c r="P199" s="163">
        <f t="shared" si="31"/>
        <v>0</v>
      </c>
      <c r="Q199" s="163">
        <v>1E-4</v>
      </c>
      <c r="R199" s="163">
        <f t="shared" si="32"/>
        <v>1.3439999999999999E-3</v>
      </c>
      <c r="S199" s="163">
        <v>0</v>
      </c>
      <c r="T199" s="164">
        <f t="shared" si="33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65" t="s">
        <v>225</v>
      </c>
      <c r="AT199" s="165" t="s">
        <v>222</v>
      </c>
      <c r="AU199" s="165" t="s">
        <v>84</v>
      </c>
      <c r="AY199" s="14" t="s">
        <v>133</v>
      </c>
      <c r="BE199" s="166">
        <f t="shared" si="34"/>
        <v>0</v>
      </c>
      <c r="BF199" s="166">
        <f t="shared" si="35"/>
        <v>0</v>
      </c>
      <c r="BG199" s="166">
        <f t="shared" si="36"/>
        <v>0</v>
      </c>
      <c r="BH199" s="166">
        <f t="shared" si="37"/>
        <v>0</v>
      </c>
      <c r="BI199" s="166">
        <f t="shared" si="38"/>
        <v>0</v>
      </c>
      <c r="BJ199" s="14" t="s">
        <v>84</v>
      </c>
      <c r="BK199" s="166">
        <f t="shared" si="39"/>
        <v>0</v>
      </c>
      <c r="BL199" s="14" t="s">
        <v>199</v>
      </c>
      <c r="BM199" s="165" t="s">
        <v>367</v>
      </c>
    </row>
    <row r="200" spans="1:65" s="2" customFormat="1" ht="37.9" customHeight="1">
      <c r="A200" s="29"/>
      <c r="B200" s="152"/>
      <c r="C200" s="167" t="s">
        <v>368</v>
      </c>
      <c r="D200" s="167" t="s">
        <v>222</v>
      </c>
      <c r="E200" s="168" t="s">
        <v>313</v>
      </c>
      <c r="F200" s="169" t="s">
        <v>314</v>
      </c>
      <c r="G200" s="170" t="s">
        <v>242</v>
      </c>
      <c r="H200" s="171">
        <v>13.44</v>
      </c>
      <c r="I200" s="172"/>
      <c r="J200" s="173">
        <f t="shared" si="30"/>
        <v>0</v>
      </c>
      <c r="K200" s="174"/>
      <c r="L200" s="175"/>
      <c r="M200" s="176" t="s">
        <v>1</v>
      </c>
      <c r="N200" s="177" t="s">
        <v>37</v>
      </c>
      <c r="O200" s="58"/>
      <c r="P200" s="163">
        <f t="shared" si="31"/>
        <v>0</v>
      </c>
      <c r="Q200" s="163">
        <v>1E-4</v>
      </c>
      <c r="R200" s="163">
        <f t="shared" si="32"/>
        <v>1.3439999999999999E-3</v>
      </c>
      <c r="S200" s="163">
        <v>0</v>
      </c>
      <c r="T200" s="164">
        <f t="shared" si="33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65" t="s">
        <v>225</v>
      </c>
      <c r="AT200" s="165" t="s">
        <v>222</v>
      </c>
      <c r="AU200" s="165" t="s">
        <v>84</v>
      </c>
      <c r="AY200" s="14" t="s">
        <v>133</v>
      </c>
      <c r="BE200" s="166">
        <f t="shared" si="34"/>
        <v>0</v>
      </c>
      <c r="BF200" s="166">
        <f t="shared" si="35"/>
        <v>0</v>
      </c>
      <c r="BG200" s="166">
        <f t="shared" si="36"/>
        <v>0</v>
      </c>
      <c r="BH200" s="166">
        <f t="shared" si="37"/>
        <v>0</v>
      </c>
      <c r="BI200" s="166">
        <f t="shared" si="38"/>
        <v>0</v>
      </c>
      <c r="BJ200" s="14" t="s">
        <v>84</v>
      </c>
      <c r="BK200" s="166">
        <f t="shared" si="39"/>
        <v>0</v>
      </c>
      <c r="BL200" s="14" t="s">
        <v>199</v>
      </c>
      <c r="BM200" s="165" t="s">
        <v>369</v>
      </c>
    </row>
    <row r="201" spans="1:65" s="2" customFormat="1" ht="16.5" customHeight="1">
      <c r="A201" s="29"/>
      <c r="B201" s="152"/>
      <c r="C201" s="167" t="s">
        <v>370</v>
      </c>
      <c r="D201" s="167" t="s">
        <v>222</v>
      </c>
      <c r="E201" s="168" t="s">
        <v>371</v>
      </c>
      <c r="F201" s="169" t="s">
        <v>372</v>
      </c>
      <c r="G201" s="170" t="s">
        <v>242</v>
      </c>
      <c r="H201" s="171">
        <v>12.8</v>
      </c>
      <c r="I201" s="172"/>
      <c r="J201" s="173">
        <f t="shared" si="30"/>
        <v>0</v>
      </c>
      <c r="K201" s="174"/>
      <c r="L201" s="175"/>
      <c r="M201" s="176" t="s">
        <v>1</v>
      </c>
      <c r="N201" s="177" t="s">
        <v>37</v>
      </c>
      <c r="O201" s="58"/>
      <c r="P201" s="163">
        <f t="shared" si="31"/>
        <v>0</v>
      </c>
      <c r="Q201" s="163">
        <v>3.0300000000000001E-2</v>
      </c>
      <c r="R201" s="163">
        <f t="shared" si="32"/>
        <v>0.38784000000000002</v>
      </c>
      <c r="S201" s="163">
        <v>0</v>
      </c>
      <c r="T201" s="164">
        <f t="shared" si="33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65" t="s">
        <v>225</v>
      </c>
      <c r="AT201" s="165" t="s">
        <v>222</v>
      </c>
      <c r="AU201" s="165" t="s">
        <v>84</v>
      </c>
      <c r="AY201" s="14" t="s">
        <v>133</v>
      </c>
      <c r="BE201" s="166">
        <f t="shared" si="34"/>
        <v>0</v>
      </c>
      <c r="BF201" s="166">
        <f t="shared" si="35"/>
        <v>0</v>
      </c>
      <c r="BG201" s="166">
        <f t="shared" si="36"/>
        <v>0</v>
      </c>
      <c r="BH201" s="166">
        <f t="shared" si="37"/>
        <v>0</v>
      </c>
      <c r="BI201" s="166">
        <f t="shared" si="38"/>
        <v>0</v>
      </c>
      <c r="BJ201" s="14" t="s">
        <v>84</v>
      </c>
      <c r="BK201" s="166">
        <f t="shared" si="39"/>
        <v>0</v>
      </c>
      <c r="BL201" s="14" t="s">
        <v>199</v>
      </c>
      <c r="BM201" s="165" t="s">
        <v>373</v>
      </c>
    </row>
    <row r="202" spans="1:65" s="2" customFormat="1" ht="24.2" customHeight="1">
      <c r="A202" s="29"/>
      <c r="B202" s="152"/>
      <c r="C202" s="153" t="s">
        <v>374</v>
      </c>
      <c r="D202" s="153" t="s">
        <v>135</v>
      </c>
      <c r="E202" s="154" t="s">
        <v>375</v>
      </c>
      <c r="F202" s="155" t="s">
        <v>376</v>
      </c>
      <c r="G202" s="156" t="s">
        <v>377</v>
      </c>
      <c r="H202" s="157">
        <v>1595</v>
      </c>
      <c r="I202" s="158"/>
      <c r="J202" s="159">
        <f t="shared" si="30"/>
        <v>0</v>
      </c>
      <c r="K202" s="160"/>
      <c r="L202" s="30"/>
      <c r="M202" s="161" t="s">
        <v>1</v>
      </c>
      <c r="N202" s="162" t="s">
        <v>37</v>
      </c>
      <c r="O202" s="58"/>
      <c r="P202" s="163">
        <f t="shared" si="31"/>
        <v>0</v>
      </c>
      <c r="Q202" s="163">
        <v>0</v>
      </c>
      <c r="R202" s="163">
        <f t="shared" si="32"/>
        <v>0</v>
      </c>
      <c r="S202" s="163">
        <v>0</v>
      </c>
      <c r="T202" s="164">
        <f t="shared" si="33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65" t="s">
        <v>199</v>
      </c>
      <c r="AT202" s="165" t="s">
        <v>135</v>
      </c>
      <c r="AU202" s="165" t="s">
        <v>84</v>
      </c>
      <c r="AY202" s="14" t="s">
        <v>133</v>
      </c>
      <c r="BE202" s="166">
        <f t="shared" si="34"/>
        <v>0</v>
      </c>
      <c r="BF202" s="166">
        <f t="shared" si="35"/>
        <v>0</v>
      </c>
      <c r="BG202" s="166">
        <f t="shared" si="36"/>
        <v>0</v>
      </c>
      <c r="BH202" s="166">
        <f t="shared" si="37"/>
        <v>0</v>
      </c>
      <c r="BI202" s="166">
        <f t="shared" si="38"/>
        <v>0</v>
      </c>
      <c r="BJ202" s="14" t="s">
        <v>84</v>
      </c>
      <c r="BK202" s="166">
        <f t="shared" si="39"/>
        <v>0</v>
      </c>
      <c r="BL202" s="14" t="s">
        <v>199</v>
      </c>
      <c r="BM202" s="165" t="s">
        <v>378</v>
      </c>
    </row>
    <row r="203" spans="1:65" s="2" customFormat="1" ht="24.2" customHeight="1">
      <c r="A203" s="29"/>
      <c r="B203" s="152"/>
      <c r="C203" s="153" t="s">
        <v>379</v>
      </c>
      <c r="D203" s="153" t="s">
        <v>135</v>
      </c>
      <c r="E203" s="154" t="s">
        <v>380</v>
      </c>
      <c r="F203" s="155" t="s">
        <v>381</v>
      </c>
      <c r="G203" s="156" t="s">
        <v>265</v>
      </c>
      <c r="H203" s="178"/>
      <c r="I203" s="158"/>
      <c r="J203" s="159">
        <f t="shared" si="30"/>
        <v>0</v>
      </c>
      <c r="K203" s="160"/>
      <c r="L203" s="30"/>
      <c r="M203" s="161" t="s">
        <v>1</v>
      </c>
      <c r="N203" s="162" t="s">
        <v>37</v>
      </c>
      <c r="O203" s="58"/>
      <c r="P203" s="163">
        <f t="shared" si="31"/>
        <v>0</v>
      </c>
      <c r="Q203" s="163">
        <v>0</v>
      </c>
      <c r="R203" s="163">
        <f t="shared" si="32"/>
        <v>0</v>
      </c>
      <c r="S203" s="163">
        <v>0</v>
      </c>
      <c r="T203" s="164">
        <f t="shared" si="33"/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65" t="s">
        <v>199</v>
      </c>
      <c r="AT203" s="165" t="s">
        <v>135</v>
      </c>
      <c r="AU203" s="165" t="s">
        <v>84</v>
      </c>
      <c r="AY203" s="14" t="s">
        <v>133</v>
      </c>
      <c r="BE203" s="166">
        <f t="shared" si="34"/>
        <v>0</v>
      </c>
      <c r="BF203" s="166">
        <f t="shared" si="35"/>
        <v>0</v>
      </c>
      <c r="BG203" s="166">
        <f t="shared" si="36"/>
        <v>0</v>
      </c>
      <c r="BH203" s="166">
        <f t="shared" si="37"/>
        <v>0</v>
      </c>
      <c r="BI203" s="166">
        <f t="shared" si="38"/>
        <v>0</v>
      </c>
      <c r="BJ203" s="14" t="s">
        <v>84</v>
      </c>
      <c r="BK203" s="166">
        <f t="shared" si="39"/>
        <v>0</v>
      </c>
      <c r="BL203" s="14" t="s">
        <v>199</v>
      </c>
      <c r="BM203" s="165" t="s">
        <v>382</v>
      </c>
    </row>
    <row r="204" spans="1:65" s="12" customFormat="1" ht="22.9" customHeight="1">
      <c r="B204" s="139"/>
      <c r="D204" s="140" t="s">
        <v>70</v>
      </c>
      <c r="E204" s="150" t="s">
        <v>383</v>
      </c>
      <c r="F204" s="150" t="s">
        <v>384</v>
      </c>
      <c r="I204" s="142"/>
      <c r="J204" s="151">
        <f>BK204</f>
        <v>0</v>
      </c>
      <c r="L204" s="139"/>
      <c r="M204" s="144"/>
      <c r="N204" s="145"/>
      <c r="O204" s="145"/>
      <c r="P204" s="146">
        <f>SUM(P205:P211)</f>
        <v>0</v>
      </c>
      <c r="Q204" s="145"/>
      <c r="R204" s="146">
        <f>SUM(R205:R211)</f>
        <v>0.22979230000000003</v>
      </c>
      <c r="S204" s="145"/>
      <c r="T204" s="147">
        <f>SUM(T205:T211)</f>
        <v>0</v>
      </c>
      <c r="AR204" s="140" t="s">
        <v>84</v>
      </c>
      <c r="AT204" s="148" t="s">
        <v>70</v>
      </c>
      <c r="AU204" s="148" t="s">
        <v>78</v>
      </c>
      <c r="AY204" s="140" t="s">
        <v>133</v>
      </c>
      <c r="BK204" s="149">
        <f>SUM(BK205:BK211)</f>
        <v>0</v>
      </c>
    </row>
    <row r="205" spans="1:65" s="2" customFormat="1" ht="24.2" customHeight="1">
      <c r="A205" s="29"/>
      <c r="B205" s="152"/>
      <c r="C205" s="153" t="s">
        <v>385</v>
      </c>
      <c r="D205" s="153" t="s">
        <v>135</v>
      </c>
      <c r="E205" s="154" t="s">
        <v>386</v>
      </c>
      <c r="F205" s="155" t="s">
        <v>387</v>
      </c>
      <c r="G205" s="156" t="s">
        <v>242</v>
      </c>
      <c r="H205" s="157">
        <v>22.2</v>
      </c>
      <c r="I205" s="158"/>
      <c r="J205" s="159">
        <f t="shared" ref="J205:J211" si="40">ROUND(I205*H205,2)</f>
        <v>0</v>
      </c>
      <c r="K205" s="160"/>
      <c r="L205" s="30"/>
      <c r="M205" s="161" t="s">
        <v>1</v>
      </c>
      <c r="N205" s="162" t="s">
        <v>37</v>
      </c>
      <c r="O205" s="58"/>
      <c r="P205" s="163">
        <f t="shared" ref="P205:P211" si="41">O205*H205</f>
        <v>0</v>
      </c>
      <c r="Q205" s="163">
        <v>7.5000000000000002E-6</v>
      </c>
      <c r="R205" s="163">
        <f t="shared" ref="R205:R211" si="42">Q205*H205</f>
        <v>1.6650000000000001E-4</v>
      </c>
      <c r="S205" s="163">
        <v>0</v>
      </c>
      <c r="T205" s="164">
        <f t="shared" ref="T205:T211" si="43">S205*H205</f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65" t="s">
        <v>199</v>
      </c>
      <c r="AT205" s="165" t="s">
        <v>135</v>
      </c>
      <c r="AU205" s="165" t="s">
        <v>84</v>
      </c>
      <c r="AY205" s="14" t="s">
        <v>133</v>
      </c>
      <c r="BE205" s="166">
        <f t="shared" ref="BE205:BE211" si="44">IF(N205="základná",J205,0)</f>
        <v>0</v>
      </c>
      <c r="BF205" s="166">
        <f t="shared" ref="BF205:BF211" si="45">IF(N205="znížená",J205,0)</f>
        <v>0</v>
      </c>
      <c r="BG205" s="166">
        <f t="shared" ref="BG205:BG211" si="46">IF(N205="zákl. prenesená",J205,0)</f>
        <v>0</v>
      </c>
      <c r="BH205" s="166">
        <f t="shared" ref="BH205:BH211" si="47">IF(N205="zníž. prenesená",J205,0)</f>
        <v>0</v>
      </c>
      <c r="BI205" s="166">
        <f t="shared" ref="BI205:BI211" si="48">IF(N205="nulová",J205,0)</f>
        <v>0</v>
      </c>
      <c r="BJ205" s="14" t="s">
        <v>84</v>
      </c>
      <c r="BK205" s="166">
        <f t="shared" ref="BK205:BK211" si="49">ROUND(I205*H205,2)</f>
        <v>0</v>
      </c>
      <c r="BL205" s="14" t="s">
        <v>199</v>
      </c>
      <c r="BM205" s="165" t="s">
        <v>388</v>
      </c>
    </row>
    <row r="206" spans="1:65" s="2" customFormat="1" ht="16.5" customHeight="1">
      <c r="A206" s="29"/>
      <c r="B206" s="152"/>
      <c r="C206" s="167" t="s">
        <v>389</v>
      </c>
      <c r="D206" s="167" t="s">
        <v>222</v>
      </c>
      <c r="E206" s="168" t="s">
        <v>390</v>
      </c>
      <c r="F206" s="169" t="s">
        <v>391</v>
      </c>
      <c r="G206" s="170" t="s">
        <v>242</v>
      </c>
      <c r="H206" s="171">
        <v>22.422000000000001</v>
      </c>
      <c r="I206" s="172"/>
      <c r="J206" s="173">
        <f t="shared" si="40"/>
        <v>0</v>
      </c>
      <c r="K206" s="174"/>
      <c r="L206" s="175"/>
      <c r="M206" s="176" t="s">
        <v>1</v>
      </c>
      <c r="N206" s="177" t="s">
        <v>37</v>
      </c>
      <c r="O206" s="58"/>
      <c r="P206" s="163">
        <f t="shared" si="41"/>
        <v>0</v>
      </c>
      <c r="Q206" s="163">
        <v>6.9999999999999999E-4</v>
      </c>
      <c r="R206" s="163">
        <f t="shared" si="42"/>
        <v>1.5695400000000002E-2</v>
      </c>
      <c r="S206" s="163">
        <v>0</v>
      </c>
      <c r="T206" s="164">
        <f t="shared" si="43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65" t="s">
        <v>225</v>
      </c>
      <c r="AT206" s="165" t="s">
        <v>222</v>
      </c>
      <c r="AU206" s="165" t="s">
        <v>84</v>
      </c>
      <c r="AY206" s="14" t="s">
        <v>133</v>
      </c>
      <c r="BE206" s="166">
        <f t="shared" si="44"/>
        <v>0</v>
      </c>
      <c r="BF206" s="166">
        <f t="shared" si="45"/>
        <v>0</v>
      </c>
      <c r="BG206" s="166">
        <f t="shared" si="46"/>
        <v>0</v>
      </c>
      <c r="BH206" s="166">
        <f t="shared" si="47"/>
        <v>0</v>
      </c>
      <c r="BI206" s="166">
        <f t="shared" si="48"/>
        <v>0</v>
      </c>
      <c r="BJ206" s="14" t="s">
        <v>84</v>
      </c>
      <c r="BK206" s="166">
        <f t="shared" si="49"/>
        <v>0</v>
      </c>
      <c r="BL206" s="14" t="s">
        <v>199</v>
      </c>
      <c r="BM206" s="165" t="s">
        <v>392</v>
      </c>
    </row>
    <row r="207" spans="1:65" s="2" customFormat="1" ht="24.2" customHeight="1">
      <c r="A207" s="29"/>
      <c r="B207" s="152"/>
      <c r="C207" s="153" t="s">
        <v>393</v>
      </c>
      <c r="D207" s="153" t="s">
        <v>135</v>
      </c>
      <c r="E207" s="154" t="s">
        <v>394</v>
      </c>
      <c r="F207" s="155" t="s">
        <v>395</v>
      </c>
      <c r="G207" s="156" t="s">
        <v>176</v>
      </c>
      <c r="H207" s="157">
        <v>21.62</v>
      </c>
      <c r="I207" s="158"/>
      <c r="J207" s="159">
        <f t="shared" si="40"/>
        <v>0</v>
      </c>
      <c r="K207" s="160"/>
      <c r="L207" s="30"/>
      <c r="M207" s="161" t="s">
        <v>1</v>
      </c>
      <c r="N207" s="162" t="s">
        <v>37</v>
      </c>
      <c r="O207" s="58"/>
      <c r="P207" s="163">
        <f t="shared" si="41"/>
        <v>0</v>
      </c>
      <c r="Q207" s="163">
        <v>2.0999999999999999E-5</v>
      </c>
      <c r="R207" s="163">
        <f t="shared" si="42"/>
        <v>4.5402000000000002E-4</v>
      </c>
      <c r="S207" s="163">
        <v>0</v>
      </c>
      <c r="T207" s="164">
        <f t="shared" si="43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65" t="s">
        <v>199</v>
      </c>
      <c r="AT207" s="165" t="s">
        <v>135</v>
      </c>
      <c r="AU207" s="165" t="s">
        <v>84</v>
      </c>
      <c r="AY207" s="14" t="s">
        <v>133</v>
      </c>
      <c r="BE207" s="166">
        <f t="shared" si="44"/>
        <v>0</v>
      </c>
      <c r="BF207" s="166">
        <f t="shared" si="45"/>
        <v>0</v>
      </c>
      <c r="BG207" s="166">
        <f t="shared" si="46"/>
        <v>0</v>
      </c>
      <c r="BH207" s="166">
        <f t="shared" si="47"/>
        <v>0</v>
      </c>
      <c r="BI207" s="166">
        <f t="shared" si="48"/>
        <v>0</v>
      </c>
      <c r="BJ207" s="14" t="s">
        <v>84</v>
      </c>
      <c r="BK207" s="166">
        <f t="shared" si="49"/>
        <v>0</v>
      </c>
      <c r="BL207" s="14" t="s">
        <v>199</v>
      </c>
      <c r="BM207" s="165" t="s">
        <v>396</v>
      </c>
    </row>
    <row r="208" spans="1:65" s="2" customFormat="1" ht="16.5" customHeight="1">
      <c r="A208" s="29"/>
      <c r="B208" s="152"/>
      <c r="C208" s="167" t="s">
        <v>397</v>
      </c>
      <c r="D208" s="167" t="s">
        <v>222</v>
      </c>
      <c r="E208" s="168" t="s">
        <v>398</v>
      </c>
      <c r="F208" s="169" t="s">
        <v>399</v>
      </c>
      <c r="G208" s="170" t="s">
        <v>176</v>
      </c>
      <c r="H208" s="171">
        <v>22.052</v>
      </c>
      <c r="I208" s="172"/>
      <c r="J208" s="173">
        <f t="shared" si="40"/>
        <v>0</v>
      </c>
      <c r="K208" s="174"/>
      <c r="L208" s="175"/>
      <c r="M208" s="176" t="s">
        <v>1</v>
      </c>
      <c r="N208" s="177" t="s">
        <v>37</v>
      </c>
      <c r="O208" s="58"/>
      <c r="P208" s="163">
        <f t="shared" si="41"/>
        <v>0</v>
      </c>
      <c r="Q208" s="163">
        <v>9.6200000000000001E-3</v>
      </c>
      <c r="R208" s="163">
        <f t="shared" si="42"/>
        <v>0.21214024000000001</v>
      </c>
      <c r="S208" s="163">
        <v>0</v>
      </c>
      <c r="T208" s="164">
        <f t="shared" si="43"/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65" t="s">
        <v>225</v>
      </c>
      <c r="AT208" s="165" t="s">
        <v>222</v>
      </c>
      <c r="AU208" s="165" t="s">
        <v>84</v>
      </c>
      <c r="AY208" s="14" t="s">
        <v>133</v>
      </c>
      <c r="BE208" s="166">
        <f t="shared" si="44"/>
        <v>0</v>
      </c>
      <c r="BF208" s="166">
        <f t="shared" si="45"/>
        <v>0</v>
      </c>
      <c r="BG208" s="166">
        <f t="shared" si="46"/>
        <v>0</v>
      </c>
      <c r="BH208" s="166">
        <f t="shared" si="47"/>
        <v>0</v>
      </c>
      <c r="BI208" s="166">
        <f t="shared" si="48"/>
        <v>0</v>
      </c>
      <c r="BJ208" s="14" t="s">
        <v>84</v>
      </c>
      <c r="BK208" s="166">
        <f t="shared" si="49"/>
        <v>0</v>
      </c>
      <c r="BL208" s="14" t="s">
        <v>199</v>
      </c>
      <c r="BM208" s="165" t="s">
        <v>400</v>
      </c>
    </row>
    <row r="209" spans="1:65" s="2" customFormat="1" ht="24.2" customHeight="1">
      <c r="A209" s="29"/>
      <c r="B209" s="152"/>
      <c r="C209" s="153" t="s">
        <v>401</v>
      </c>
      <c r="D209" s="153" t="s">
        <v>135</v>
      </c>
      <c r="E209" s="154" t="s">
        <v>402</v>
      </c>
      <c r="F209" s="155" t="s">
        <v>403</v>
      </c>
      <c r="G209" s="156" t="s">
        <v>176</v>
      </c>
      <c r="H209" s="157">
        <v>21.62</v>
      </c>
      <c r="I209" s="158"/>
      <c r="J209" s="159">
        <f t="shared" si="40"/>
        <v>0</v>
      </c>
      <c r="K209" s="160"/>
      <c r="L209" s="30"/>
      <c r="M209" s="161" t="s">
        <v>1</v>
      </c>
      <c r="N209" s="162" t="s">
        <v>37</v>
      </c>
      <c r="O209" s="58"/>
      <c r="P209" s="163">
        <f t="shared" si="41"/>
        <v>0</v>
      </c>
      <c r="Q209" s="163">
        <v>0</v>
      </c>
      <c r="R209" s="163">
        <f t="shared" si="42"/>
        <v>0</v>
      </c>
      <c r="S209" s="163">
        <v>0</v>
      </c>
      <c r="T209" s="164">
        <f t="shared" si="43"/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65" t="s">
        <v>199</v>
      </c>
      <c r="AT209" s="165" t="s">
        <v>135</v>
      </c>
      <c r="AU209" s="165" t="s">
        <v>84</v>
      </c>
      <c r="AY209" s="14" t="s">
        <v>133</v>
      </c>
      <c r="BE209" s="166">
        <f t="shared" si="44"/>
        <v>0</v>
      </c>
      <c r="BF209" s="166">
        <f t="shared" si="45"/>
        <v>0</v>
      </c>
      <c r="BG209" s="166">
        <f t="shared" si="46"/>
        <v>0</v>
      </c>
      <c r="BH209" s="166">
        <f t="shared" si="47"/>
        <v>0</v>
      </c>
      <c r="BI209" s="166">
        <f t="shared" si="48"/>
        <v>0</v>
      </c>
      <c r="BJ209" s="14" t="s">
        <v>84</v>
      </c>
      <c r="BK209" s="166">
        <f t="shared" si="49"/>
        <v>0</v>
      </c>
      <c r="BL209" s="14" t="s">
        <v>199</v>
      </c>
      <c r="BM209" s="165" t="s">
        <v>404</v>
      </c>
    </row>
    <row r="210" spans="1:65" s="2" customFormat="1" ht="24.2" customHeight="1">
      <c r="A210" s="29"/>
      <c r="B210" s="152"/>
      <c r="C210" s="167" t="s">
        <v>405</v>
      </c>
      <c r="D210" s="167" t="s">
        <v>222</v>
      </c>
      <c r="E210" s="168" t="s">
        <v>406</v>
      </c>
      <c r="F210" s="169" t="s">
        <v>407</v>
      </c>
      <c r="G210" s="170" t="s">
        <v>176</v>
      </c>
      <c r="H210" s="171">
        <v>22.268999999999998</v>
      </c>
      <c r="I210" s="172"/>
      <c r="J210" s="173">
        <f t="shared" si="40"/>
        <v>0</v>
      </c>
      <c r="K210" s="174"/>
      <c r="L210" s="175"/>
      <c r="M210" s="176" t="s">
        <v>1</v>
      </c>
      <c r="N210" s="177" t="s">
        <v>37</v>
      </c>
      <c r="O210" s="58"/>
      <c r="P210" s="163">
        <f t="shared" si="41"/>
        <v>0</v>
      </c>
      <c r="Q210" s="163">
        <v>6.0000000000000002E-5</v>
      </c>
      <c r="R210" s="163">
        <f t="shared" si="42"/>
        <v>1.33614E-3</v>
      </c>
      <c r="S210" s="163">
        <v>0</v>
      </c>
      <c r="T210" s="164">
        <f t="shared" si="43"/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65" t="s">
        <v>225</v>
      </c>
      <c r="AT210" s="165" t="s">
        <v>222</v>
      </c>
      <c r="AU210" s="165" t="s">
        <v>84</v>
      </c>
      <c r="AY210" s="14" t="s">
        <v>133</v>
      </c>
      <c r="BE210" s="166">
        <f t="shared" si="44"/>
        <v>0</v>
      </c>
      <c r="BF210" s="166">
        <f t="shared" si="45"/>
        <v>0</v>
      </c>
      <c r="BG210" s="166">
        <f t="shared" si="46"/>
        <v>0</v>
      </c>
      <c r="BH210" s="166">
        <f t="shared" si="47"/>
        <v>0</v>
      </c>
      <c r="BI210" s="166">
        <f t="shared" si="48"/>
        <v>0</v>
      </c>
      <c r="BJ210" s="14" t="s">
        <v>84</v>
      </c>
      <c r="BK210" s="166">
        <f t="shared" si="49"/>
        <v>0</v>
      </c>
      <c r="BL210" s="14" t="s">
        <v>199</v>
      </c>
      <c r="BM210" s="165" t="s">
        <v>408</v>
      </c>
    </row>
    <row r="211" spans="1:65" s="2" customFormat="1" ht="24.2" customHeight="1">
      <c r="A211" s="29"/>
      <c r="B211" s="152"/>
      <c r="C211" s="153" t="s">
        <v>409</v>
      </c>
      <c r="D211" s="153" t="s">
        <v>135</v>
      </c>
      <c r="E211" s="154" t="s">
        <v>410</v>
      </c>
      <c r="F211" s="155" t="s">
        <v>411</v>
      </c>
      <c r="G211" s="156" t="s">
        <v>265</v>
      </c>
      <c r="H211" s="178"/>
      <c r="I211" s="158"/>
      <c r="J211" s="159">
        <f t="shared" si="40"/>
        <v>0</v>
      </c>
      <c r="K211" s="160"/>
      <c r="L211" s="30"/>
      <c r="M211" s="161" t="s">
        <v>1</v>
      </c>
      <c r="N211" s="162" t="s">
        <v>37</v>
      </c>
      <c r="O211" s="58"/>
      <c r="P211" s="163">
        <f t="shared" si="41"/>
        <v>0</v>
      </c>
      <c r="Q211" s="163">
        <v>0</v>
      </c>
      <c r="R211" s="163">
        <f t="shared" si="42"/>
        <v>0</v>
      </c>
      <c r="S211" s="163">
        <v>0</v>
      </c>
      <c r="T211" s="164">
        <f t="shared" si="43"/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65" t="s">
        <v>199</v>
      </c>
      <c r="AT211" s="165" t="s">
        <v>135</v>
      </c>
      <c r="AU211" s="165" t="s">
        <v>84</v>
      </c>
      <c r="AY211" s="14" t="s">
        <v>133</v>
      </c>
      <c r="BE211" s="166">
        <f t="shared" si="44"/>
        <v>0</v>
      </c>
      <c r="BF211" s="166">
        <f t="shared" si="45"/>
        <v>0</v>
      </c>
      <c r="BG211" s="166">
        <f t="shared" si="46"/>
        <v>0</v>
      </c>
      <c r="BH211" s="166">
        <f t="shared" si="47"/>
        <v>0</v>
      </c>
      <c r="BI211" s="166">
        <f t="shared" si="48"/>
        <v>0</v>
      </c>
      <c r="BJ211" s="14" t="s">
        <v>84</v>
      </c>
      <c r="BK211" s="166">
        <f t="shared" si="49"/>
        <v>0</v>
      </c>
      <c r="BL211" s="14" t="s">
        <v>199</v>
      </c>
      <c r="BM211" s="165" t="s">
        <v>412</v>
      </c>
    </row>
    <row r="212" spans="1:65" s="12" customFormat="1" ht="22.9" customHeight="1">
      <c r="B212" s="139"/>
      <c r="D212" s="140" t="s">
        <v>70</v>
      </c>
      <c r="E212" s="150" t="s">
        <v>413</v>
      </c>
      <c r="F212" s="150" t="s">
        <v>414</v>
      </c>
      <c r="I212" s="142"/>
      <c r="J212" s="151">
        <f>BK212</f>
        <v>0</v>
      </c>
      <c r="L212" s="139"/>
      <c r="M212" s="144"/>
      <c r="N212" s="145"/>
      <c r="O212" s="145"/>
      <c r="P212" s="146">
        <f>SUM(P213:P215)</f>
        <v>0</v>
      </c>
      <c r="Q212" s="145"/>
      <c r="R212" s="146">
        <f>SUM(R213:R215)</f>
        <v>7.8684117199999994E-3</v>
      </c>
      <c r="S212" s="145"/>
      <c r="T212" s="147">
        <f>SUM(T213:T215)</f>
        <v>0</v>
      </c>
      <c r="AR212" s="140" t="s">
        <v>84</v>
      </c>
      <c r="AT212" s="148" t="s">
        <v>70</v>
      </c>
      <c r="AU212" s="148" t="s">
        <v>78</v>
      </c>
      <c r="AY212" s="140" t="s">
        <v>133</v>
      </c>
      <c r="BK212" s="149">
        <f>SUM(BK213:BK215)</f>
        <v>0</v>
      </c>
    </row>
    <row r="213" spans="1:65" s="2" customFormat="1" ht="24.2" customHeight="1">
      <c r="A213" s="29"/>
      <c r="B213" s="152"/>
      <c r="C213" s="153" t="s">
        <v>415</v>
      </c>
      <c r="D213" s="153" t="s">
        <v>135</v>
      </c>
      <c r="E213" s="154" t="s">
        <v>416</v>
      </c>
      <c r="F213" s="155" t="s">
        <v>417</v>
      </c>
      <c r="G213" s="156" t="s">
        <v>176</v>
      </c>
      <c r="H213" s="157">
        <v>21.814</v>
      </c>
      <c r="I213" s="158"/>
      <c r="J213" s="159">
        <f>ROUND(I213*H213,2)</f>
        <v>0</v>
      </c>
      <c r="K213" s="160"/>
      <c r="L213" s="30"/>
      <c r="M213" s="161" t="s">
        <v>1</v>
      </c>
      <c r="N213" s="162" t="s">
        <v>37</v>
      </c>
      <c r="O213" s="58"/>
      <c r="P213" s="163">
        <f>O213*H213</f>
        <v>0</v>
      </c>
      <c r="Q213" s="163">
        <v>1.2750000000000001E-4</v>
      </c>
      <c r="R213" s="163">
        <f>Q213*H213</f>
        <v>2.7812850000000001E-3</v>
      </c>
      <c r="S213" s="163">
        <v>0</v>
      </c>
      <c r="T213" s="164">
        <f>S213*H213</f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65" t="s">
        <v>199</v>
      </c>
      <c r="AT213" s="165" t="s">
        <v>135</v>
      </c>
      <c r="AU213" s="165" t="s">
        <v>84</v>
      </c>
      <c r="AY213" s="14" t="s">
        <v>133</v>
      </c>
      <c r="BE213" s="166">
        <f>IF(N213="základná",J213,0)</f>
        <v>0</v>
      </c>
      <c r="BF213" s="166">
        <f>IF(N213="znížená",J213,0)</f>
        <v>0</v>
      </c>
      <c r="BG213" s="166">
        <f>IF(N213="zákl. prenesená",J213,0)</f>
        <v>0</v>
      </c>
      <c r="BH213" s="166">
        <f>IF(N213="zníž. prenesená",J213,0)</f>
        <v>0</v>
      </c>
      <c r="BI213" s="166">
        <f>IF(N213="nulová",J213,0)</f>
        <v>0</v>
      </c>
      <c r="BJ213" s="14" t="s">
        <v>84</v>
      </c>
      <c r="BK213" s="166">
        <f>ROUND(I213*H213,2)</f>
        <v>0</v>
      </c>
      <c r="BL213" s="14" t="s">
        <v>199</v>
      </c>
      <c r="BM213" s="165" t="s">
        <v>418</v>
      </c>
    </row>
    <row r="214" spans="1:65" s="2" customFormat="1" ht="24.2" customHeight="1">
      <c r="A214" s="29"/>
      <c r="B214" s="152"/>
      <c r="C214" s="153" t="s">
        <v>419</v>
      </c>
      <c r="D214" s="153" t="s">
        <v>135</v>
      </c>
      <c r="E214" s="154" t="s">
        <v>420</v>
      </c>
      <c r="F214" s="155" t="s">
        <v>421</v>
      </c>
      <c r="G214" s="156" t="s">
        <v>176</v>
      </c>
      <c r="H214" s="157">
        <v>25</v>
      </c>
      <c r="I214" s="158"/>
      <c r="J214" s="159">
        <f>ROUND(I214*H214,2)</f>
        <v>0</v>
      </c>
      <c r="K214" s="160"/>
      <c r="L214" s="30"/>
      <c r="M214" s="161" t="s">
        <v>1</v>
      </c>
      <c r="N214" s="162" t="s">
        <v>37</v>
      </c>
      <c r="O214" s="58"/>
      <c r="P214" s="163">
        <f>O214*H214</f>
        <v>0</v>
      </c>
      <c r="Q214" s="163">
        <v>3.2499999999999998E-6</v>
      </c>
      <c r="R214" s="163">
        <f>Q214*H214</f>
        <v>8.1249999999999996E-5</v>
      </c>
      <c r="S214" s="163">
        <v>0</v>
      </c>
      <c r="T214" s="164">
        <f>S214*H214</f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65" t="s">
        <v>199</v>
      </c>
      <c r="AT214" s="165" t="s">
        <v>135</v>
      </c>
      <c r="AU214" s="165" t="s">
        <v>84</v>
      </c>
      <c r="AY214" s="14" t="s">
        <v>133</v>
      </c>
      <c r="BE214" s="166">
        <f>IF(N214="základná",J214,0)</f>
        <v>0</v>
      </c>
      <c r="BF214" s="166">
        <f>IF(N214="znížená",J214,0)</f>
        <v>0</v>
      </c>
      <c r="BG214" s="166">
        <f>IF(N214="zákl. prenesená",J214,0)</f>
        <v>0</v>
      </c>
      <c r="BH214" s="166">
        <f>IF(N214="zníž. prenesená",J214,0)</f>
        <v>0</v>
      </c>
      <c r="BI214" s="166">
        <f>IF(N214="nulová",J214,0)</f>
        <v>0</v>
      </c>
      <c r="BJ214" s="14" t="s">
        <v>84</v>
      </c>
      <c r="BK214" s="166">
        <f>ROUND(I214*H214,2)</f>
        <v>0</v>
      </c>
      <c r="BL214" s="14" t="s">
        <v>199</v>
      </c>
      <c r="BM214" s="165" t="s">
        <v>422</v>
      </c>
    </row>
    <row r="215" spans="1:65" s="2" customFormat="1" ht="24.2" customHeight="1">
      <c r="A215" s="29"/>
      <c r="B215" s="152"/>
      <c r="C215" s="153" t="s">
        <v>423</v>
      </c>
      <c r="D215" s="153" t="s">
        <v>135</v>
      </c>
      <c r="E215" s="154" t="s">
        <v>424</v>
      </c>
      <c r="F215" s="155" t="s">
        <v>425</v>
      </c>
      <c r="G215" s="156" t="s">
        <v>176</v>
      </c>
      <c r="H215" s="157">
        <v>21.814</v>
      </c>
      <c r="I215" s="158"/>
      <c r="J215" s="159">
        <f>ROUND(I215*H215,2)</f>
        <v>0</v>
      </c>
      <c r="K215" s="160"/>
      <c r="L215" s="30"/>
      <c r="M215" s="179" t="s">
        <v>1</v>
      </c>
      <c r="N215" s="180" t="s">
        <v>37</v>
      </c>
      <c r="O215" s="181"/>
      <c r="P215" s="182">
        <f>O215*H215</f>
        <v>0</v>
      </c>
      <c r="Q215" s="182">
        <v>2.2948000000000001E-4</v>
      </c>
      <c r="R215" s="182">
        <f>Q215*H215</f>
        <v>5.00587672E-3</v>
      </c>
      <c r="S215" s="182">
        <v>0</v>
      </c>
      <c r="T215" s="183">
        <f>S215*H215</f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65" t="s">
        <v>199</v>
      </c>
      <c r="AT215" s="165" t="s">
        <v>135</v>
      </c>
      <c r="AU215" s="165" t="s">
        <v>84</v>
      </c>
      <c r="AY215" s="14" t="s">
        <v>133</v>
      </c>
      <c r="BE215" s="166">
        <f>IF(N215="základná",J215,0)</f>
        <v>0</v>
      </c>
      <c r="BF215" s="166">
        <f>IF(N215="znížená",J215,0)</f>
        <v>0</v>
      </c>
      <c r="BG215" s="166">
        <f>IF(N215="zákl. prenesená",J215,0)</f>
        <v>0</v>
      </c>
      <c r="BH215" s="166">
        <f>IF(N215="zníž. prenesená",J215,0)</f>
        <v>0</v>
      </c>
      <c r="BI215" s="166">
        <f>IF(N215="nulová",J215,0)</f>
        <v>0</v>
      </c>
      <c r="BJ215" s="14" t="s">
        <v>84</v>
      </c>
      <c r="BK215" s="166">
        <f>ROUND(I215*H215,2)</f>
        <v>0</v>
      </c>
      <c r="BL215" s="14" t="s">
        <v>199</v>
      </c>
      <c r="BM215" s="165" t="s">
        <v>426</v>
      </c>
    </row>
    <row r="216" spans="1:65" s="2" customFormat="1" ht="6.95" customHeight="1">
      <c r="A216" s="29"/>
      <c r="B216" s="47"/>
      <c r="C216" s="48"/>
      <c r="D216" s="48"/>
      <c r="E216" s="48"/>
      <c r="F216" s="48"/>
      <c r="G216" s="48"/>
      <c r="H216" s="48"/>
      <c r="I216" s="48"/>
      <c r="J216" s="48"/>
      <c r="K216" s="48"/>
      <c r="L216" s="30"/>
      <c r="M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</row>
  </sheetData>
  <autoFilter ref="C132:K215"/>
  <mergeCells count="12">
    <mergeCell ref="E125:H125"/>
    <mergeCell ref="L2:V2"/>
    <mergeCell ref="E85:H85"/>
    <mergeCell ref="E87:H87"/>
    <mergeCell ref="E89:H89"/>
    <mergeCell ref="E121:H121"/>
    <mergeCell ref="E123:H12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17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9" t="s">
        <v>5</v>
      </c>
      <c r="M2" s="211"/>
      <c r="N2" s="211"/>
      <c r="O2" s="211"/>
      <c r="P2" s="211"/>
      <c r="Q2" s="211"/>
      <c r="R2" s="211"/>
      <c r="S2" s="211"/>
      <c r="T2" s="211"/>
      <c r="U2" s="211"/>
      <c r="V2" s="211"/>
      <c r="AT2" s="14" t="s">
        <v>88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24.95" customHeight="1">
      <c r="B4" s="17"/>
      <c r="D4" s="18" t="s">
        <v>96</v>
      </c>
      <c r="L4" s="17"/>
      <c r="M4" s="98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30" t="str">
        <f>'Rekapitulácia stavby'!K6</f>
        <v>Športový areál</v>
      </c>
      <c r="F7" s="231"/>
      <c r="G7" s="231"/>
      <c r="H7" s="231"/>
      <c r="L7" s="17"/>
    </row>
    <row r="8" spans="1:46" s="1" customFormat="1" ht="12" customHeight="1">
      <c r="B8" s="17"/>
      <c r="D8" s="24" t="s">
        <v>97</v>
      </c>
      <c r="L8" s="17"/>
    </row>
    <row r="9" spans="1:46" s="2" customFormat="1" ht="16.5" customHeight="1">
      <c r="A9" s="29"/>
      <c r="B9" s="30"/>
      <c r="C9" s="29"/>
      <c r="D9" s="29"/>
      <c r="E9" s="230" t="s">
        <v>427</v>
      </c>
      <c r="F9" s="232"/>
      <c r="G9" s="232"/>
      <c r="H9" s="232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2" customHeight="1">
      <c r="A10" s="29"/>
      <c r="B10" s="30"/>
      <c r="C10" s="29"/>
      <c r="D10" s="24" t="s">
        <v>99</v>
      </c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6.5" customHeight="1">
      <c r="A11" s="29"/>
      <c r="B11" s="30"/>
      <c r="C11" s="29"/>
      <c r="D11" s="29"/>
      <c r="E11" s="184" t="s">
        <v>100</v>
      </c>
      <c r="F11" s="232"/>
      <c r="G11" s="232"/>
      <c r="H11" s="232"/>
      <c r="I11" s="29"/>
      <c r="J11" s="29"/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1.25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2" customHeight="1">
      <c r="A13" s="29"/>
      <c r="B13" s="30"/>
      <c r="C13" s="29"/>
      <c r="D13" s="24" t="s">
        <v>17</v>
      </c>
      <c r="E13" s="29"/>
      <c r="F13" s="22" t="s">
        <v>1</v>
      </c>
      <c r="G13" s="29"/>
      <c r="H13" s="29"/>
      <c r="I13" s="24" t="s">
        <v>18</v>
      </c>
      <c r="J13" s="22" t="s">
        <v>1</v>
      </c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19</v>
      </c>
      <c r="E14" s="29"/>
      <c r="F14" s="22" t="s">
        <v>20</v>
      </c>
      <c r="G14" s="29"/>
      <c r="H14" s="29"/>
      <c r="I14" s="24" t="s">
        <v>21</v>
      </c>
      <c r="J14" s="55">
        <f>'Rekapitulácia stavby'!AN8</f>
        <v>45818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0.9" customHeight="1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2" customHeight="1">
      <c r="A16" s="29"/>
      <c r="B16" s="30"/>
      <c r="C16" s="29"/>
      <c r="D16" s="24" t="s">
        <v>22</v>
      </c>
      <c r="E16" s="29"/>
      <c r="F16" s="29"/>
      <c r="G16" s="29"/>
      <c r="H16" s="29"/>
      <c r="I16" s="24" t="s">
        <v>23</v>
      </c>
      <c r="J16" s="22" t="str">
        <f>IF('Rekapitulácia stavby'!AN10="","",'Rekapitulácia stavby'!AN10)</f>
        <v/>
      </c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8" customHeight="1">
      <c r="A17" s="29"/>
      <c r="B17" s="30"/>
      <c r="C17" s="29"/>
      <c r="D17" s="29"/>
      <c r="E17" s="22" t="str">
        <f>IF('Rekapitulácia stavby'!E11="","",'Rekapitulácia stavby'!E11)</f>
        <v xml:space="preserve"> </v>
      </c>
      <c r="F17" s="29"/>
      <c r="G17" s="29"/>
      <c r="H17" s="29"/>
      <c r="I17" s="24" t="s">
        <v>24</v>
      </c>
      <c r="J17" s="22" t="str">
        <f>IF('Rekapitulácia stavby'!AN11="","",'Rekapitulácia stavby'!AN11)</f>
        <v/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6.95" customHeight="1">
      <c r="A18" s="29"/>
      <c r="B18" s="30"/>
      <c r="C18" s="29"/>
      <c r="D18" s="29"/>
      <c r="E18" s="29"/>
      <c r="F18" s="29"/>
      <c r="G18" s="29"/>
      <c r="H18" s="29"/>
      <c r="I18" s="29"/>
      <c r="J18" s="29"/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2" customHeight="1">
      <c r="A19" s="29"/>
      <c r="B19" s="30"/>
      <c r="C19" s="29"/>
      <c r="D19" s="24" t="s">
        <v>25</v>
      </c>
      <c r="E19" s="29"/>
      <c r="F19" s="29"/>
      <c r="G19" s="29"/>
      <c r="H19" s="29"/>
      <c r="I19" s="24" t="s">
        <v>23</v>
      </c>
      <c r="J19" s="25" t="str">
        <f>'Rekapitulácia stavby'!AN13</f>
        <v>Vyplň údaj</v>
      </c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8" customHeight="1">
      <c r="A20" s="29"/>
      <c r="B20" s="30"/>
      <c r="C20" s="29"/>
      <c r="D20" s="29"/>
      <c r="E20" s="233" t="str">
        <f>'Rekapitulácia stavby'!E14</f>
        <v>Vyplň údaj</v>
      </c>
      <c r="F20" s="210"/>
      <c r="G20" s="210"/>
      <c r="H20" s="210"/>
      <c r="I20" s="24" t="s">
        <v>24</v>
      </c>
      <c r="J20" s="25" t="str">
        <f>'Rekapitulácia stavby'!AN14</f>
        <v>Vyplň údaj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6.95" customHeight="1">
      <c r="A21" s="29"/>
      <c r="B21" s="30"/>
      <c r="C21" s="29"/>
      <c r="D21" s="29"/>
      <c r="E21" s="29"/>
      <c r="F21" s="29"/>
      <c r="G21" s="29"/>
      <c r="H21" s="29"/>
      <c r="I21" s="29"/>
      <c r="J21" s="29"/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2" customHeight="1">
      <c r="A22" s="29"/>
      <c r="B22" s="30"/>
      <c r="C22" s="29"/>
      <c r="D22" s="24" t="s">
        <v>27</v>
      </c>
      <c r="E22" s="29"/>
      <c r="F22" s="29"/>
      <c r="G22" s="29"/>
      <c r="H22" s="29"/>
      <c r="I22" s="24" t="s">
        <v>23</v>
      </c>
      <c r="J22" s="22" t="str">
        <f>IF('Rekapitulácia stavby'!AN16="","",'Rekapitulácia stavby'!AN16)</f>
        <v/>
      </c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8" customHeight="1">
      <c r="A23" s="29"/>
      <c r="B23" s="30"/>
      <c r="C23" s="29"/>
      <c r="D23" s="29"/>
      <c r="E23" s="22" t="str">
        <f>IF('Rekapitulácia stavby'!E17="","",'Rekapitulácia stavby'!E17)</f>
        <v xml:space="preserve"> </v>
      </c>
      <c r="F23" s="29"/>
      <c r="G23" s="29"/>
      <c r="H23" s="29"/>
      <c r="I23" s="24" t="s">
        <v>24</v>
      </c>
      <c r="J23" s="22" t="str">
        <f>IF('Rekapitulácia stavby'!AN17="","",'Rekapitulácia stavby'!AN17)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6.95" customHeight="1">
      <c r="A24" s="29"/>
      <c r="B24" s="30"/>
      <c r="C24" s="29"/>
      <c r="D24" s="29"/>
      <c r="E24" s="29"/>
      <c r="F24" s="29"/>
      <c r="G24" s="29"/>
      <c r="H24" s="29"/>
      <c r="I24" s="29"/>
      <c r="J24" s="29"/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12" customHeight="1">
      <c r="A25" s="29"/>
      <c r="B25" s="30"/>
      <c r="C25" s="29"/>
      <c r="D25" s="24" t="s">
        <v>29</v>
      </c>
      <c r="E25" s="29"/>
      <c r="F25" s="29"/>
      <c r="G25" s="29"/>
      <c r="H25" s="29"/>
      <c r="I25" s="24" t="s">
        <v>23</v>
      </c>
      <c r="J25" s="22" t="str">
        <f>IF('Rekapitulácia stavby'!AN19="","",'Rekapitulácia stavby'!AN19)</f>
        <v/>
      </c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8" customHeight="1">
      <c r="A26" s="29"/>
      <c r="B26" s="30"/>
      <c r="C26" s="29"/>
      <c r="D26" s="29"/>
      <c r="E26" s="22" t="str">
        <f>IF('Rekapitulácia stavby'!E20="","",'Rekapitulácia stavby'!E20)</f>
        <v xml:space="preserve"> </v>
      </c>
      <c r="F26" s="29"/>
      <c r="G26" s="29"/>
      <c r="H26" s="29"/>
      <c r="I26" s="24" t="s">
        <v>24</v>
      </c>
      <c r="J26" s="22" t="str">
        <f>IF('Rekapitulácia stavby'!AN20="","",'Rekapitulácia stavby'!AN20)</f>
        <v/>
      </c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42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12" customHeight="1">
      <c r="A28" s="29"/>
      <c r="B28" s="30"/>
      <c r="C28" s="29"/>
      <c r="D28" s="24" t="s">
        <v>30</v>
      </c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8" customFormat="1" ht="16.5" customHeight="1">
      <c r="A29" s="99"/>
      <c r="B29" s="100"/>
      <c r="C29" s="99"/>
      <c r="D29" s="99"/>
      <c r="E29" s="215" t="s">
        <v>1</v>
      </c>
      <c r="F29" s="215"/>
      <c r="G29" s="215"/>
      <c r="H29" s="215"/>
      <c r="I29" s="99"/>
      <c r="J29" s="99"/>
      <c r="K29" s="99"/>
      <c r="L29" s="101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</row>
    <row r="30" spans="1:31" s="2" customFormat="1" ht="6.95" customHeight="1">
      <c r="A30" s="29"/>
      <c r="B30" s="30"/>
      <c r="C30" s="29"/>
      <c r="D30" s="29"/>
      <c r="E30" s="29"/>
      <c r="F30" s="29"/>
      <c r="G30" s="29"/>
      <c r="H30" s="29"/>
      <c r="I30" s="29"/>
      <c r="J30" s="29"/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102" t="s">
        <v>31</v>
      </c>
      <c r="E32" s="29"/>
      <c r="F32" s="29"/>
      <c r="G32" s="29"/>
      <c r="H32" s="29"/>
      <c r="I32" s="29"/>
      <c r="J32" s="71">
        <f>ROUND(J133, 2)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6"/>
      <c r="E33" s="66"/>
      <c r="F33" s="66"/>
      <c r="G33" s="66"/>
      <c r="H33" s="66"/>
      <c r="I33" s="66"/>
      <c r="J33" s="66"/>
      <c r="K33" s="66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33</v>
      </c>
      <c r="G34" s="29"/>
      <c r="H34" s="29"/>
      <c r="I34" s="33" t="s">
        <v>32</v>
      </c>
      <c r="J34" s="33" t="s">
        <v>34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103" t="s">
        <v>35</v>
      </c>
      <c r="E35" s="35" t="s">
        <v>36</v>
      </c>
      <c r="F35" s="104">
        <f>ROUND((SUM(BE133:BE216)),  2)</f>
        <v>0</v>
      </c>
      <c r="G35" s="105"/>
      <c r="H35" s="105"/>
      <c r="I35" s="106">
        <v>0.23</v>
      </c>
      <c r="J35" s="104">
        <f>ROUND(((SUM(BE133:BE216))*I35),  2)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35" t="s">
        <v>37</v>
      </c>
      <c r="F36" s="104">
        <f>ROUND((SUM(BF133:BF216)),  2)</f>
        <v>0</v>
      </c>
      <c r="G36" s="105"/>
      <c r="H36" s="105"/>
      <c r="I36" s="106">
        <v>0.23</v>
      </c>
      <c r="J36" s="104">
        <f>ROUND(((SUM(BF133:BF216))*I36),  2)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38</v>
      </c>
      <c r="F37" s="107">
        <f>ROUND((SUM(BG133:BG216)),  2)</f>
        <v>0</v>
      </c>
      <c r="G37" s="29"/>
      <c r="H37" s="29"/>
      <c r="I37" s="108">
        <v>0.23</v>
      </c>
      <c r="J37" s="107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39</v>
      </c>
      <c r="F38" s="107">
        <f>ROUND((SUM(BH133:BH216)),  2)</f>
        <v>0</v>
      </c>
      <c r="G38" s="29"/>
      <c r="H38" s="29"/>
      <c r="I38" s="108">
        <v>0.23</v>
      </c>
      <c r="J38" s="107">
        <f>0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35" t="s">
        <v>40</v>
      </c>
      <c r="F39" s="104">
        <f>ROUND((SUM(BI133:BI216)),  2)</f>
        <v>0</v>
      </c>
      <c r="G39" s="105"/>
      <c r="H39" s="105"/>
      <c r="I39" s="106">
        <v>0</v>
      </c>
      <c r="J39" s="104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09"/>
      <c r="D41" s="110" t="s">
        <v>41</v>
      </c>
      <c r="E41" s="60"/>
      <c r="F41" s="60"/>
      <c r="G41" s="111" t="s">
        <v>42</v>
      </c>
      <c r="H41" s="112" t="s">
        <v>43</v>
      </c>
      <c r="I41" s="60"/>
      <c r="J41" s="113">
        <f>SUM(J32:J39)</f>
        <v>0</v>
      </c>
      <c r="K41" s="114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44</v>
      </c>
      <c r="E50" s="44"/>
      <c r="F50" s="44"/>
      <c r="G50" s="43" t="s">
        <v>45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46</v>
      </c>
      <c r="E61" s="32"/>
      <c r="F61" s="115" t="s">
        <v>47</v>
      </c>
      <c r="G61" s="45" t="s">
        <v>46</v>
      </c>
      <c r="H61" s="32"/>
      <c r="I61" s="32"/>
      <c r="J61" s="116" t="s">
        <v>47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48</v>
      </c>
      <c r="E65" s="46"/>
      <c r="F65" s="46"/>
      <c r="G65" s="43" t="s">
        <v>49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46</v>
      </c>
      <c r="E76" s="32"/>
      <c r="F76" s="115" t="s">
        <v>47</v>
      </c>
      <c r="G76" s="45" t="s">
        <v>46</v>
      </c>
      <c r="H76" s="32"/>
      <c r="I76" s="32"/>
      <c r="J76" s="116" t="s">
        <v>47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31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31" s="2" customFormat="1" ht="24.95" customHeight="1">
      <c r="A82" s="29"/>
      <c r="B82" s="30"/>
      <c r="C82" s="18" t="s">
        <v>101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3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31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31" s="2" customFormat="1" ht="16.5" customHeight="1">
      <c r="A85" s="29"/>
      <c r="B85" s="30"/>
      <c r="C85" s="29"/>
      <c r="D85" s="29"/>
      <c r="E85" s="230" t="str">
        <f>E7</f>
        <v>Športový areál</v>
      </c>
      <c r="F85" s="231"/>
      <c r="G85" s="231"/>
      <c r="H85" s="231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31" s="1" customFormat="1" ht="12" customHeight="1">
      <c r="B86" s="17"/>
      <c r="C86" s="24" t="s">
        <v>97</v>
      </c>
      <c r="L86" s="17"/>
    </row>
    <row r="87" spans="1:31" s="2" customFormat="1" ht="16.5" customHeight="1">
      <c r="A87" s="29"/>
      <c r="B87" s="30"/>
      <c r="C87" s="29"/>
      <c r="D87" s="29"/>
      <c r="E87" s="230" t="s">
        <v>427</v>
      </c>
      <c r="F87" s="232"/>
      <c r="G87" s="232"/>
      <c r="H87" s="232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31" s="2" customFormat="1" ht="12" customHeight="1">
      <c r="A88" s="29"/>
      <c r="B88" s="30"/>
      <c r="C88" s="24" t="s">
        <v>99</v>
      </c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31" s="2" customFormat="1" ht="16.5" customHeight="1">
      <c r="A89" s="29"/>
      <c r="B89" s="30"/>
      <c r="C89" s="29"/>
      <c r="D89" s="29"/>
      <c r="E89" s="184" t="str">
        <f>E11</f>
        <v>02 - Architektonicko stavebné riešenie</v>
      </c>
      <c r="F89" s="232"/>
      <c r="G89" s="232"/>
      <c r="H89" s="232"/>
      <c r="I89" s="29"/>
      <c r="J89" s="29"/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31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31" s="2" customFormat="1" ht="12" customHeight="1">
      <c r="A91" s="29"/>
      <c r="B91" s="30"/>
      <c r="C91" s="24" t="s">
        <v>19</v>
      </c>
      <c r="D91" s="29"/>
      <c r="E91" s="29"/>
      <c r="F91" s="22" t="str">
        <f>F14</f>
        <v xml:space="preserve"> </v>
      </c>
      <c r="G91" s="29"/>
      <c r="H91" s="29"/>
      <c r="I91" s="24" t="s">
        <v>21</v>
      </c>
      <c r="J91" s="55">
        <f>IF(J14="","",J14)</f>
        <v>45818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31" s="2" customFormat="1" ht="6.95" customHeight="1">
      <c r="A92" s="29"/>
      <c r="B92" s="30"/>
      <c r="C92" s="29"/>
      <c r="D92" s="29"/>
      <c r="E92" s="29"/>
      <c r="F92" s="29"/>
      <c r="G92" s="29"/>
      <c r="H92" s="29"/>
      <c r="I92" s="29"/>
      <c r="J92" s="29"/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31" s="2" customFormat="1" ht="15.2" customHeight="1">
      <c r="A93" s="29"/>
      <c r="B93" s="30"/>
      <c r="C93" s="24" t="s">
        <v>22</v>
      </c>
      <c r="D93" s="29"/>
      <c r="E93" s="29"/>
      <c r="F93" s="22" t="str">
        <f>E17</f>
        <v xml:space="preserve"> </v>
      </c>
      <c r="G93" s="29"/>
      <c r="H93" s="29"/>
      <c r="I93" s="24" t="s">
        <v>27</v>
      </c>
      <c r="J93" s="27" t="str">
        <f>E23</f>
        <v xml:space="preserve"> </v>
      </c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31" s="2" customFormat="1" ht="15.2" customHeight="1">
      <c r="A94" s="29"/>
      <c r="B94" s="30"/>
      <c r="C94" s="24" t="s">
        <v>25</v>
      </c>
      <c r="D94" s="29"/>
      <c r="E94" s="29"/>
      <c r="F94" s="22" t="str">
        <f>IF(E20="","",E20)</f>
        <v>Vyplň údaj</v>
      </c>
      <c r="G94" s="29"/>
      <c r="H94" s="29"/>
      <c r="I94" s="24" t="s">
        <v>29</v>
      </c>
      <c r="J94" s="27" t="str">
        <f>E26</f>
        <v xml:space="preserve"> </v>
      </c>
      <c r="K94" s="29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31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31" s="2" customFormat="1" ht="29.25" customHeight="1">
      <c r="A96" s="29"/>
      <c r="B96" s="30"/>
      <c r="C96" s="117" t="s">
        <v>102</v>
      </c>
      <c r="D96" s="109"/>
      <c r="E96" s="109"/>
      <c r="F96" s="109"/>
      <c r="G96" s="109"/>
      <c r="H96" s="109"/>
      <c r="I96" s="109"/>
      <c r="J96" s="118" t="s">
        <v>103</v>
      </c>
      <c r="K96" s="10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</row>
    <row r="97" spans="1:47" s="2" customFormat="1" ht="10.35" customHeight="1">
      <c r="A97" s="29"/>
      <c r="B97" s="30"/>
      <c r="C97" s="29"/>
      <c r="D97" s="29"/>
      <c r="E97" s="29"/>
      <c r="F97" s="29"/>
      <c r="G97" s="29"/>
      <c r="H97" s="29"/>
      <c r="I97" s="29"/>
      <c r="J97" s="29"/>
      <c r="K97" s="29"/>
      <c r="L97" s="42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</row>
    <row r="98" spans="1:47" s="2" customFormat="1" ht="22.9" customHeight="1">
      <c r="A98" s="29"/>
      <c r="B98" s="30"/>
      <c r="C98" s="119" t="s">
        <v>104</v>
      </c>
      <c r="D98" s="29"/>
      <c r="E98" s="29"/>
      <c r="F98" s="29"/>
      <c r="G98" s="29"/>
      <c r="H98" s="29"/>
      <c r="I98" s="29"/>
      <c r="J98" s="71">
        <f>J133</f>
        <v>0</v>
      </c>
      <c r="K98" s="29"/>
      <c r="L98" s="42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U98" s="14" t="s">
        <v>105</v>
      </c>
    </row>
    <row r="99" spans="1:47" s="9" customFormat="1" ht="24.95" customHeight="1">
      <c r="B99" s="120"/>
      <c r="D99" s="121" t="s">
        <v>106</v>
      </c>
      <c r="E99" s="122"/>
      <c r="F99" s="122"/>
      <c r="G99" s="122"/>
      <c r="H99" s="122"/>
      <c r="I99" s="122"/>
      <c r="J99" s="123">
        <f>J134</f>
        <v>0</v>
      </c>
      <c r="L99" s="120"/>
    </row>
    <row r="100" spans="1:47" s="10" customFormat="1" ht="19.899999999999999" customHeight="1">
      <c r="B100" s="124"/>
      <c r="D100" s="125" t="s">
        <v>107</v>
      </c>
      <c r="E100" s="126"/>
      <c r="F100" s="126"/>
      <c r="G100" s="126"/>
      <c r="H100" s="126"/>
      <c r="I100" s="126"/>
      <c r="J100" s="127">
        <f>J135</f>
        <v>0</v>
      </c>
      <c r="L100" s="124"/>
    </row>
    <row r="101" spans="1:47" s="10" customFormat="1" ht="19.899999999999999" customHeight="1">
      <c r="B101" s="124"/>
      <c r="D101" s="125" t="s">
        <v>108</v>
      </c>
      <c r="E101" s="126"/>
      <c r="F101" s="126"/>
      <c r="G101" s="126"/>
      <c r="H101" s="126"/>
      <c r="I101" s="126"/>
      <c r="J101" s="127">
        <f>J145</f>
        <v>0</v>
      </c>
      <c r="L101" s="124"/>
    </row>
    <row r="102" spans="1:47" s="10" customFormat="1" ht="19.899999999999999" customHeight="1">
      <c r="B102" s="124"/>
      <c r="D102" s="125" t="s">
        <v>109</v>
      </c>
      <c r="E102" s="126"/>
      <c r="F102" s="126"/>
      <c r="G102" s="126"/>
      <c r="H102" s="126"/>
      <c r="I102" s="126"/>
      <c r="J102" s="127">
        <f>J149</f>
        <v>0</v>
      </c>
      <c r="L102" s="124"/>
    </row>
    <row r="103" spans="1:47" s="10" customFormat="1" ht="19.899999999999999" customHeight="1">
      <c r="B103" s="124"/>
      <c r="D103" s="125" t="s">
        <v>110</v>
      </c>
      <c r="E103" s="126"/>
      <c r="F103" s="126"/>
      <c r="G103" s="126"/>
      <c r="H103" s="126"/>
      <c r="I103" s="126"/>
      <c r="J103" s="127">
        <f>J155</f>
        <v>0</v>
      </c>
      <c r="L103" s="124"/>
    </row>
    <row r="104" spans="1:47" s="9" customFormat="1" ht="24.95" customHeight="1">
      <c r="B104" s="120"/>
      <c r="D104" s="121" t="s">
        <v>111</v>
      </c>
      <c r="E104" s="122"/>
      <c r="F104" s="122"/>
      <c r="G104" s="122"/>
      <c r="H104" s="122"/>
      <c r="I104" s="122"/>
      <c r="J104" s="123">
        <f>J157</f>
        <v>0</v>
      </c>
      <c r="L104" s="120"/>
    </row>
    <row r="105" spans="1:47" s="10" customFormat="1" ht="19.899999999999999" customHeight="1">
      <c r="B105" s="124"/>
      <c r="D105" s="125" t="s">
        <v>112</v>
      </c>
      <c r="E105" s="126"/>
      <c r="F105" s="126"/>
      <c r="G105" s="126"/>
      <c r="H105" s="126"/>
      <c r="I105" s="126"/>
      <c r="J105" s="127">
        <f>J158</f>
        <v>0</v>
      </c>
      <c r="L105" s="124"/>
    </row>
    <row r="106" spans="1:47" s="10" customFormat="1" ht="19.899999999999999" customHeight="1">
      <c r="B106" s="124"/>
      <c r="D106" s="125" t="s">
        <v>113</v>
      </c>
      <c r="E106" s="126"/>
      <c r="F106" s="126"/>
      <c r="G106" s="126"/>
      <c r="H106" s="126"/>
      <c r="I106" s="126"/>
      <c r="J106" s="127">
        <f>J172</f>
        <v>0</v>
      </c>
      <c r="L106" s="124"/>
    </row>
    <row r="107" spans="1:47" s="10" customFormat="1" ht="19.899999999999999" customHeight="1">
      <c r="B107" s="124"/>
      <c r="D107" s="125" t="s">
        <v>114</v>
      </c>
      <c r="E107" s="126"/>
      <c r="F107" s="126"/>
      <c r="G107" s="126"/>
      <c r="H107" s="126"/>
      <c r="I107" s="126"/>
      <c r="J107" s="127">
        <f>J177</f>
        <v>0</v>
      </c>
      <c r="L107" s="124"/>
    </row>
    <row r="108" spans="1:47" s="10" customFormat="1" ht="19.899999999999999" customHeight="1">
      <c r="B108" s="124"/>
      <c r="D108" s="125" t="s">
        <v>115</v>
      </c>
      <c r="E108" s="126"/>
      <c r="F108" s="126"/>
      <c r="G108" s="126"/>
      <c r="H108" s="126"/>
      <c r="I108" s="126"/>
      <c r="J108" s="127">
        <f>J182</f>
        <v>0</v>
      </c>
      <c r="L108" s="124"/>
    </row>
    <row r="109" spans="1:47" s="10" customFormat="1" ht="19.899999999999999" customHeight="1">
      <c r="B109" s="124"/>
      <c r="D109" s="125" t="s">
        <v>116</v>
      </c>
      <c r="E109" s="126"/>
      <c r="F109" s="126"/>
      <c r="G109" s="126"/>
      <c r="H109" s="126"/>
      <c r="I109" s="126"/>
      <c r="J109" s="127">
        <f>J193</f>
        <v>0</v>
      </c>
      <c r="L109" s="124"/>
    </row>
    <row r="110" spans="1:47" s="10" customFormat="1" ht="19.899999999999999" customHeight="1">
      <c r="B110" s="124"/>
      <c r="D110" s="125" t="s">
        <v>117</v>
      </c>
      <c r="E110" s="126"/>
      <c r="F110" s="126"/>
      <c r="G110" s="126"/>
      <c r="H110" s="126"/>
      <c r="I110" s="126"/>
      <c r="J110" s="127">
        <f>J205</f>
        <v>0</v>
      </c>
      <c r="L110" s="124"/>
    </row>
    <row r="111" spans="1:47" s="10" customFormat="1" ht="19.899999999999999" customHeight="1">
      <c r="B111" s="124"/>
      <c r="D111" s="125" t="s">
        <v>118</v>
      </c>
      <c r="E111" s="126"/>
      <c r="F111" s="126"/>
      <c r="G111" s="126"/>
      <c r="H111" s="126"/>
      <c r="I111" s="126"/>
      <c r="J111" s="127">
        <f>J213</f>
        <v>0</v>
      </c>
      <c r="L111" s="124"/>
    </row>
    <row r="112" spans="1:47" s="2" customFormat="1" ht="21.75" customHeight="1">
      <c r="A112" s="29"/>
      <c r="B112" s="30"/>
      <c r="C112" s="29"/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31" s="2" customFormat="1" ht="6.95" customHeight="1">
      <c r="A113" s="29"/>
      <c r="B113" s="47"/>
      <c r="C113" s="48"/>
      <c r="D113" s="48"/>
      <c r="E113" s="48"/>
      <c r="F113" s="48"/>
      <c r="G113" s="48"/>
      <c r="H113" s="48"/>
      <c r="I113" s="48"/>
      <c r="J113" s="48"/>
      <c r="K113" s="48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7" spans="1:31" s="2" customFormat="1" ht="6.95" customHeight="1">
      <c r="A117" s="29"/>
      <c r="B117" s="49"/>
      <c r="C117" s="50"/>
      <c r="D117" s="50"/>
      <c r="E117" s="50"/>
      <c r="F117" s="50"/>
      <c r="G117" s="50"/>
      <c r="H117" s="50"/>
      <c r="I117" s="50"/>
      <c r="J117" s="50"/>
      <c r="K117" s="50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31" s="2" customFormat="1" ht="24.95" customHeight="1">
      <c r="A118" s="29"/>
      <c r="B118" s="30"/>
      <c r="C118" s="18" t="s">
        <v>119</v>
      </c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12" customHeight="1">
      <c r="A120" s="29"/>
      <c r="B120" s="30"/>
      <c r="C120" s="24" t="s">
        <v>15</v>
      </c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16.5" customHeight="1">
      <c r="A121" s="29"/>
      <c r="B121" s="30"/>
      <c r="C121" s="29"/>
      <c r="D121" s="29"/>
      <c r="E121" s="230" t="str">
        <f>E7</f>
        <v>Športový areál</v>
      </c>
      <c r="F121" s="231"/>
      <c r="G121" s="231"/>
      <c r="H121" s="231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1" customFormat="1" ht="12" customHeight="1">
      <c r="B122" s="17"/>
      <c r="C122" s="24" t="s">
        <v>97</v>
      </c>
      <c r="L122" s="17"/>
    </row>
    <row r="123" spans="1:31" s="2" customFormat="1" ht="16.5" customHeight="1">
      <c r="A123" s="29"/>
      <c r="B123" s="30"/>
      <c r="C123" s="29"/>
      <c r="D123" s="29"/>
      <c r="E123" s="230" t="s">
        <v>427</v>
      </c>
      <c r="F123" s="232"/>
      <c r="G123" s="232"/>
      <c r="H123" s="232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12" customHeight="1">
      <c r="A124" s="29"/>
      <c r="B124" s="30"/>
      <c r="C124" s="24" t="s">
        <v>99</v>
      </c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16.5" customHeight="1">
      <c r="A125" s="29"/>
      <c r="B125" s="30"/>
      <c r="C125" s="29"/>
      <c r="D125" s="29"/>
      <c r="E125" s="184" t="str">
        <f>E11</f>
        <v>02 - Architektonicko stavebné riešenie</v>
      </c>
      <c r="F125" s="232"/>
      <c r="G125" s="232"/>
      <c r="H125" s="232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6.95" customHeight="1">
      <c r="A126" s="29"/>
      <c r="B126" s="30"/>
      <c r="C126" s="29"/>
      <c r="D126" s="29"/>
      <c r="E126" s="29"/>
      <c r="F126" s="29"/>
      <c r="G126" s="29"/>
      <c r="H126" s="29"/>
      <c r="I126" s="29"/>
      <c r="J126" s="29"/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12" customHeight="1">
      <c r="A127" s="29"/>
      <c r="B127" s="30"/>
      <c r="C127" s="24" t="s">
        <v>19</v>
      </c>
      <c r="D127" s="29"/>
      <c r="E127" s="29"/>
      <c r="F127" s="22" t="str">
        <f>F14</f>
        <v xml:space="preserve"> </v>
      </c>
      <c r="G127" s="29"/>
      <c r="H127" s="29"/>
      <c r="I127" s="24" t="s">
        <v>21</v>
      </c>
      <c r="J127" s="55">
        <f>IF(J14="","",J14)</f>
        <v>45818</v>
      </c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6.95" customHeight="1">
      <c r="A128" s="29"/>
      <c r="B128" s="30"/>
      <c r="C128" s="29"/>
      <c r="D128" s="29"/>
      <c r="E128" s="29"/>
      <c r="F128" s="29"/>
      <c r="G128" s="29"/>
      <c r="H128" s="29"/>
      <c r="I128" s="29"/>
      <c r="J128" s="29"/>
      <c r="K128" s="29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5.2" customHeight="1">
      <c r="A129" s="29"/>
      <c r="B129" s="30"/>
      <c r="C129" s="24" t="s">
        <v>22</v>
      </c>
      <c r="D129" s="29"/>
      <c r="E129" s="29"/>
      <c r="F129" s="22" t="str">
        <f>E17</f>
        <v xml:space="preserve"> </v>
      </c>
      <c r="G129" s="29"/>
      <c r="H129" s="29"/>
      <c r="I129" s="24" t="s">
        <v>27</v>
      </c>
      <c r="J129" s="27" t="str">
        <f>E23</f>
        <v xml:space="preserve"> </v>
      </c>
      <c r="K129" s="29"/>
      <c r="L129" s="42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15.2" customHeight="1">
      <c r="A130" s="29"/>
      <c r="B130" s="30"/>
      <c r="C130" s="24" t="s">
        <v>25</v>
      </c>
      <c r="D130" s="29"/>
      <c r="E130" s="29"/>
      <c r="F130" s="22" t="str">
        <f>IF(E20="","",E20)</f>
        <v>Vyplň údaj</v>
      </c>
      <c r="G130" s="29"/>
      <c r="H130" s="29"/>
      <c r="I130" s="24" t="s">
        <v>29</v>
      </c>
      <c r="J130" s="27" t="str">
        <f>E26</f>
        <v xml:space="preserve"> </v>
      </c>
      <c r="K130" s="29"/>
      <c r="L130" s="42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2" customFormat="1" ht="10.35" customHeight="1">
      <c r="A131" s="29"/>
      <c r="B131" s="30"/>
      <c r="C131" s="29"/>
      <c r="D131" s="29"/>
      <c r="E131" s="29"/>
      <c r="F131" s="29"/>
      <c r="G131" s="29"/>
      <c r="H131" s="29"/>
      <c r="I131" s="29"/>
      <c r="J131" s="29"/>
      <c r="K131" s="29"/>
      <c r="L131" s="42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5" s="11" customFormat="1" ht="29.25" customHeight="1">
      <c r="A132" s="128"/>
      <c r="B132" s="129"/>
      <c r="C132" s="130" t="s">
        <v>120</v>
      </c>
      <c r="D132" s="131" t="s">
        <v>56</v>
      </c>
      <c r="E132" s="131" t="s">
        <v>52</v>
      </c>
      <c r="F132" s="131" t="s">
        <v>53</v>
      </c>
      <c r="G132" s="131" t="s">
        <v>121</v>
      </c>
      <c r="H132" s="131" t="s">
        <v>122</v>
      </c>
      <c r="I132" s="131" t="s">
        <v>123</v>
      </c>
      <c r="J132" s="132" t="s">
        <v>103</v>
      </c>
      <c r="K132" s="133" t="s">
        <v>124</v>
      </c>
      <c r="L132" s="134"/>
      <c r="M132" s="62" t="s">
        <v>1</v>
      </c>
      <c r="N132" s="63" t="s">
        <v>35</v>
      </c>
      <c r="O132" s="63" t="s">
        <v>125</v>
      </c>
      <c r="P132" s="63" t="s">
        <v>126</v>
      </c>
      <c r="Q132" s="63" t="s">
        <v>127</v>
      </c>
      <c r="R132" s="63" t="s">
        <v>128</v>
      </c>
      <c r="S132" s="63" t="s">
        <v>129</v>
      </c>
      <c r="T132" s="64" t="s">
        <v>130</v>
      </c>
      <c r="U132" s="128"/>
      <c r="V132" s="128"/>
      <c r="W132" s="128"/>
      <c r="X132" s="128"/>
      <c r="Y132" s="128"/>
      <c r="Z132" s="128"/>
      <c r="AA132" s="128"/>
      <c r="AB132" s="128"/>
      <c r="AC132" s="128"/>
      <c r="AD132" s="128"/>
      <c r="AE132" s="128"/>
    </row>
    <row r="133" spans="1:65" s="2" customFormat="1" ht="22.9" customHeight="1">
      <c r="A133" s="29"/>
      <c r="B133" s="30"/>
      <c r="C133" s="69" t="s">
        <v>104</v>
      </c>
      <c r="D133" s="29"/>
      <c r="E133" s="29"/>
      <c r="F133" s="29"/>
      <c r="G133" s="29"/>
      <c r="H133" s="29"/>
      <c r="I133" s="29"/>
      <c r="J133" s="135">
        <f>BK133</f>
        <v>0</v>
      </c>
      <c r="K133" s="29"/>
      <c r="L133" s="30"/>
      <c r="M133" s="65"/>
      <c r="N133" s="56"/>
      <c r="O133" s="66"/>
      <c r="P133" s="136">
        <f>P134+P157</f>
        <v>0</v>
      </c>
      <c r="Q133" s="66"/>
      <c r="R133" s="136">
        <f>R134+R157</f>
        <v>16.108232907960002</v>
      </c>
      <c r="S133" s="66"/>
      <c r="T133" s="137">
        <f>T134+T157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T133" s="14" t="s">
        <v>70</v>
      </c>
      <c r="AU133" s="14" t="s">
        <v>105</v>
      </c>
      <c r="BK133" s="138">
        <f>BK134+BK157</f>
        <v>0</v>
      </c>
    </row>
    <row r="134" spans="1:65" s="12" customFormat="1" ht="25.9" customHeight="1">
      <c r="B134" s="139"/>
      <c r="D134" s="140" t="s">
        <v>70</v>
      </c>
      <c r="E134" s="141" t="s">
        <v>131</v>
      </c>
      <c r="F134" s="141" t="s">
        <v>132</v>
      </c>
      <c r="I134" s="142"/>
      <c r="J134" s="143">
        <f>BK134</f>
        <v>0</v>
      </c>
      <c r="L134" s="139"/>
      <c r="M134" s="144"/>
      <c r="N134" s="145"/>
      <c r="O134" s="145"/>
      <c r="P134" s="146">
        <f>P135+P145+P149+P155</f>
        <v>0</v>
      </c>
      <c r="Q134" s="145"/>
      <c r="R134" s="146">
        <f>R135+R145+R149+R155</f>
        <v>12.825184869999999</v>
      </c>
      <c r="S134" s="145"/>
      <c r="T134" s="147">
        <f>T135+T145+T149+T155</f>
        <v>0</v>
      </c>
      <c r="AR134" s="140" t="s">
        <v>78</v>
      </c>
      <c r="AT134" s="148" t="s">
        <v>70</v>
      </c>
      <c r="AU134" s="148" t="s">
        <v>71</v>
      </c>
      <c r="AY134" s="140" t="s">
        <v>133</v>
      </c>
      <c r="BK134" s="149">
        <f>BK135+BK145+BK149+BK155</f>
        <v>0</v>
      </c>
    </row>
    <row r="135" spans="1:65" s="12" customFormat="1" ht="22.9" customHeight="1">
      <c r="B135" s="139"/>
      <c r="D135" s="140" t="s">
        <v>70</v>
      </c>
      <c r="E135" s="150" t="s">
        <v>78</v>
      </c>
      <c r="F135" s="150" t="s">
        <v>134</v>
      </c>
      <c r="I135" s="142"/>
      <c r="J135" s="151">
        <f>BK135</f>
        <v>0</v>
      </c>
      <c r="L135" s="139"/>
      <c r="M135" s="144"/>
      <c r="N135" s="145"/>
      <c r="O135" s="145"/>
      <c r="P135" s="146">
        <f>SUM(P136:P144)</f>
        <v>0</v>
      </c>
      <c r="Q135" s="145"/>
      <c r="R135" s="146">
        <f>SUM(R136:R144)</f>
        <v>0</v>
      </c>
      <c r="S135" s="145"/>
      <c r="T135" s="147">
        <f>SUM(T136:T144)</f>
        <v>0</v>
      </c>
      <c r="AR135" s="140" t="s">
        <v>78</v>
      </c>
      <c r="AT135" s="148" t="s">
        <v>70</v>
      </c>
      <c r="AU135" s="148" t="s">
        <v>78</v>
      </c>
      <c r="AY135" s="140" t="s">
        <v>133</v>
      </c>
      <c r="BK135" s="149">
        <f>SUM(BK136:BK144)</f>
        <v>0</v>
      </c>
    </row>
    <row r="136" spans="1:65" s="2" customFormat="1" ht="33" customHeight="1">
      <c r="A136" s="29"/>
      <c r="B136" s="152"/>
      <c r="C136" s="153" t="s">
        <v>78</v>
      </c>
      <c r="D136" s="153" t="s">
        <v>135</v>
      </c>
      <c r="E136" s="154" t="s">
        <v>136</v>
      </c>
      <c r="F136" s="155" t="s">
        <v>137</v>
      </c>
      <c r="G136" s="156" t="s">
        <v>138</v>
      </c>
      <c r="H136" s="157">
        <v>5.0999999999999996</v>
      </c>
      <c r="I136" s="158"/>
      <c r="J136" s="159">
        <f t="shared" ref="J136:J144" si="0">ROUND(I136*H136,2)</f>
        <v>0</v>
      </c>
      <c r="K136" s="160"/>
      <c r="L136" s="30"/>
      <c r="M136" s="161" t="s">
        <v>1</v>
      </c>
      <c r="N136" s="162" t="s">
        <v>37</v>
      </c>
      <c r="O136" s="58"/>
      <c r="P136" s="163">
        <f t="shared" ref="P136:P144" si="1">O136*H136</f>
        <v>0</v>
      </c>
      <c r="Q136" s="163">
        <v>0</v>
      </c>
      <c r="R136" s="163">
        <f t="shared" ref="R136:R144" si="2">Q136*H136</f>
        <v>0</v>
      </c>
      <c r="S136" s="163">
        <v>0</v>
      </c>
      <c r="T136" s="164">
        <f t="shared" ref="T136:T144" si="3"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5" t="s">
        <v>139</v>
      </c>
      <c r="AT136" s="165" t="s">
        <v>135</v>
      </c>
      <c r="AU136" s="165" t="s">
        <v>84</v>
      </c>
      <c r="AY136" s="14" t="s">
        <v>133</v>
      </c>
      <c r="BE136" s="166">
        <f t="shared" ref="BE136:BE144" si="4">IF(N136="základná",J136,0)</f>
        <v>0</v>
      </c>
      <c r="BF136" s="166">
        <f t="shared" ref="BF136:BF144" si="5">IF(N136="znížená",J136,0)</f>
        <v>0</v>
      </c>
      <c r="BG136" s="166">
        <f t="shared" ref="BG136:BG144" si="6">IF(N136="zákl. prenesená",J136,0)</f>
        <v>0</v>
      </c>
      <c r="BH136" s="166">
        <f t="shared" ref="BH136:BH144" si="7">IF(N136="zníž. prenesená",J136,0)</f>
        <v>0</v>
      </c>
      <c r="BI136" s="166">
        <f t="shared" ref="BI136:BI144" si="8">IF(N136="nulová",J136,0)</f>
        <v>0</v>
      </c>
      <c r="BJ136" s="14" t="s">
        <v>84</v>
      </c>
      <c r="BK136" s="166">
        <f t="shared" ref="BK136:BK144" si="9">ROUND(I136*H136,2)</f>
        <v>0</v>
      </c>
      <c r="BL136" s="14" t="s">
        <v>139</v>
      </c>
      <c r="BM136" s="165" t="s">
        <v>428</v>
      </c>
    </row>
    <row r="137" spans="1:65" s="2" customFormat="1" ht="21.75" customHeight="1">
      <c r="A137" s="29"/>
      <c r="B137" s="152"/>
      <c r="C137" s="153" t="s">
        <v>84</v>
      </c>
      <c r="D137" s="153" t="s">
        <v>135</v>
      </c>
      <c r="E137" s="154" t="s">
        <v>141</v>
      </c>
      <c r="F137" s="155" t="s">
        <v>142</v>
      </c>
      <c r="G137" s="156" t="s">
        <v>138</v>
      </c>
      <c r="H137" s="157">
        <v>1.5840000000000001</v>
      </c>
      <c r="I137" s="158"/>
      <c r="J137" s="159">
        <f t="shared" si="0"/>
        <v>0</v>
      </c>
      <c r="K137" s="160"/>
      <c r="L137" s="30"/>
      <c r="M137" s="161" t="s">
        <v>1</v>
      </c>
      <c r="N137" s="162" t="s">
        <v>37</v>
      </c>
      <c r="O137" s="58"/>
      <c r="P137" s="163">
        <f t="shared" si="1"/>
        <v>0</v>
      </c>
      <c r="Q137" s="163">
        <v>0</v>
      </c>
      <c r="R137" s="163">
        <f t="shared" si="2"/>
        <v>0</v>
      </c>
      <c r="S137" s="163">
        <v>0</v>
      </c>
      <c r="T137" s="164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5" t="s">
        <v>139</v>
      </c>
      <c r="AT137" s="165" t="s">
        <v>135</v>
      </c>
      <c r="AU137" s="165" t="s">
        <v>84</v>
      </c>
      <c r="AY137" s="14" t="s">
        <v>133</v>
      </c>
      <c r="BE137" s="166">
        <f t="shared" si="4"/>
        <v>0</v>
      </c>
      <c r="BF137" s="166">
        <f t="shared" si="5"/>
        <v>0</v>
      </c>
      <c r="BG137" s="166">
        <f t="shared" si="6"/>
        <v>0</v>
      </c>
      <c r="BH137" s="166">
        <f t="shared" si="7"/>
        <v>0</v>
      </c>
      <c r="BI137" s="166">
        <f t="shared" si="8"/>
        <v>0</v>
      </c>
      <c r="BJ137" s="14" t="s">
        <v>84</v>
      </c>
      <c r="BK137" s="166">
        <f t="shared" si="9"/>
        <v>0</v>
      </c>
      <c r="BL137" s="14" t="s">
        <v>139</v>
      </c>
      <c r="BM137" s="165" t="s">
        <v>429</v>
      </c>
    </row>
    <row r="138" spans="1:65" s="2" customFormat="1" ht="37.9" customHeight="1">
      <c r="A138" s="29"/>
      <c r="B138" s="152"/>
      <c r="C138" s="153" t="s">
        <v>144</v>
      </c>
      <c r="D138" s="153" t="s">
        <v>135</v>
      </c>
      <c r="E138" s="154" t="s">
        <v>145</v>
      </c>
      <c r="F138" s="155" t="s">
        <v>146</v>
      </c>
      <c r="G138" s="156" t="s">
        <v>138</v>
      </c>
      <c r="H138" s="157">
        <v>0.47499999999999998</v>
      </c>
      <c r="I138" s="158"/>
      <c r="J138" s="159">
        <f t="shared" si="0"/>
        <v>0</v>
      </c>
      <c r="K138" s="160"/>
      <c r="L138" s="30"/>
      <c r="M138" s="161" t="s">
        <v>1</v>
      </c>
      <c r="N138" s="162" t="s">
        <v>37</v>
      </c>
      <c r="O138" s="58"/>
      <c r="P138" s="163">
        <f t="shared" si="1"/>
        <v>0</v>
      </c>
      <c r="Q138" s="163">
        <v>0</v>
      </c>
      <c r="R138" s="163">
        <f t="shared" si="2"/>
        <v>0</v>
      </c>
      <c r="S138" s="163">
        <v>0</v>
      </c>
      <c r="T138" s="164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5" t="s">
        <v>139</v>
      </c>
      <c r="AT138" s="165" t="s">
        <v>135</v>
      </c>
      <c r="AU138" s="165" t="s">
        <v>84</v>
      </c>
      <c r="AY138" s="14" t="s">
        <v>133</v>
      </c>
      <c r="BE138" s="166">
        <f t="shared" si="4"/>
        <v>0</v>
      </c>
      <c r="BF138" s="166">
        <f t="shared" si="5"/>
        <v>0</v>
      </c>
      <c r="BG138" s="166">
        <f t="shared" si="6"/>
        <v>0</v>
      </c>
      <c r="BH138" s="166">
        <f t="shared" si="7"/>
        <v>0</v>
      </c>
      <c r="BI138" s="166">
        <f t="shared" si="8"/>
        <v>0</v>
      </c>
      <c r="BJ138" s="14" t="s">
        <v>84</v>
      </c>
      <c r="BK138" s="166">
        <f t="shared" si="9"/>
        <v>0</v>
      </c>
      <c r="BL138" s="14" t="s">
        <v>139</v>
      </c>
      <c r="BM138" s="165" t="s">
        <v>430</v>
      </c>
    </row>
    <row r="139" spans="1:65" s="2" customFormat="1" ht="24.2" customHeight="1">
      <c r="A139" s="29"/>
      <c r="B139" s="152"/>
      <c r="C139" s="153" t="s">
        <v>139</v>
      </c>
      <c r="D139" s="153" t="s">
        <v>135</v>
      </c>
      <c r="E139" s="154" t="s">
        <v>148</v>
      </c>
      <c r="F139" s="155" t="s">
        <v>149</v>
      </c>
      <c r="G139" s="156" t="s">
        <v>138</v>
      </c>
      <c r="H139" s="157">
        <v>1.5840000000000001</v>
      </c>
      <c r="I139" s="158"/>
      <c r="J139" s="159">
        <f t="shared" si="0"/>
        <v>0</v>
      </c>
      <c r="K139" s="160"/>
      <c r="L139" s="30"/>
      <c r="M139" s="161" t="s">
        <v>1</v>
      </c>
      <c r="N139" s="162" t="s">
        <v>37</v>
      </c>
      <c r="O139" s="58"/>
      <c r="P139" s="163">
        <f t="shared" si="1"/>
        <v>0</v>
      </c>
      <c r="Q139" s="163">
        <v>0</v>
      </c>
      <c r="R139" s="163">
        <f t="shared" si="2"/>
        <v>0</v>
      </c>
      <c r="S139" s="163">
        <v>0</v>
      </c>
      <c r="T139" s="164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5" t="s">
        <v>139</v>
      </c>
      <c r="AT139" s="165" t="s">
        <v>135</v>
      </c>
      <c r="AU139" s="165" t="s">
        <v>84</v>
      </c>
      <c r="AY139" s="14" t="s">
        <v>133</v>
      </c>
      <c r="BE139" s="166">
        <f t="shared" si="4"/>
        <v>0</v>
      </c>
      <c r="BF139" s="166">
        <f t="shared" si="5"/>
        <v>0</v>
      </c>
      <c r="BG139" s="166">
        <f t="shared" si="6"/>
        <v>0</v>
      </c>
      <c r="BH139" s="166">
        <f t="shared" si="7"/>
        <v>0</v>
      </c>
      <c r="BI139" s="166">
        <f t="shared" si="8"/>
        <v>0</v>
      </c>
      <c r="BJ139" s="14" t="s">
        <v>84</v>
      </c>
      <c r="BK139" s="166">
        <f t="shared" si="9"/>
        <v>0</v>
      </c>
      <c r="BL139" s="14" t="s">
        <v>139</v>
      </c>
      <c r="BM139" s="165" t="s">
        <v>431</v>
      </c>
    </row>
    <row r="140" spans="1:65" s="2" customFormat="1" ht="33" customHeight="1">
      <c r="A140" s="29"/>
      <c r="B140" s="152"/>
      <c r="C140" s="153" t="s">
        <v>151</v>
      </c>
      <c r="D140" s="153" t="s">
        <v>135</v>
      </c>
      <c r="E140" s="154" t="s">
        <v>152</v>
      </c>
      <c r="F140" s="155" t="s">
        <v>153</v>
      </c>
      <c r="G140" s="156" t="s">
        <v>138</v>
      </c>
      <c r="H140" s="157">
        <v>6.6840000000000002</v>
      </c>
      <c r="I140" s="158"/>
      <c r="J140" s="159">
        <f t="shared" si="0"/>
        <v>0</v>
      </c>
      <c r="K140" s="160"/>
      <c r="L140" s="30"/>
      <c r="M140" s="161" t="s">
        <v>1</v>
      </c>
      <c r="N140" s="162" t="s">
        <v>37</v>
      </c>
      <c r="O140" s="58"/>
      <c r="P140" s="163">
        <f t="shared" si="1"/>
        <v>0</v>
      </c>
      <c r="Q140" s="163">
        <v>0</v>
      </c>
      <c r="R140" s="163">
        <f t="shared" si="2"/>
        <v>0</v>
      </c>
      <c r="S140" s="163">
        <v>0</v>
      </c>
      <c r="T140" s="164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5" t="s">
        <v>139</v>
      </c>
      <c r="AT140" s="165" t="s">
        <v>135</v>
      </c>
      <c r="AU140" s="165" t="s">
        <v>84</v>
      </c>
      <c r="AY140" s="14" t="s">
        <v>133</v>
      </c>
      <c r="BE140" s="166">
        <f t="shared" si="4"/>
        <v>0</v>
      </c>
      <c r="BF140" s="166">
        <f t="shared" si="5"/>
        <v>0</v>
      </c>
      <c r="BG140" s="166">
        <f t="shared" si="6"/>
        <v>0</v>
      </c>
      <c r="BH140" s="166">
        <f t="shared" si="7"/>
        <v>0</v>
      </c>
      <c r="BI140" s="166">
        <f t="shared" si="8"/>
        <v>0</v>
      </c>
      <c r="BJ140" s="14" t="s">
        <v>84</v>
      </c>
      <c r="BK140" s="166">
        <f t="shared" si="9"/>
        <v>0</v>
      </c>
      <c r="BL140" s="14" t="s">
        <v>139</v>
      </c>
      <c r="BM140" s="165" t="s">
        <v>432</v>
      </c>
    </row>
    <row r="141" spans="1:65" s="2" customFormat="1" ht="37.9" customHeight="1">
      <c r="A141" s="29"/>
      <c r="B141" s="152"/>
      <c r="C141" s="153" t="s">
        <v>155</v>
      </c>
      <c r="D141" s="153" t="s">
        <v>135</v>
      </c>
      <c r="E141" s="154" t="s">
        <v>156</v>
      </c>
      <c r="F141" s="155" t="s">
        <v>157</v>
      </c>
      <c r="G141" s="156" t="s">
        <v>138</v>
      </c>
      <c r="H141" s="157">
        <v>113.628</v>
      </c>
      <c r="I141" s="158"/>
      <c r="J141" s="159">
        <f t="shared" si="0"/>
        <v>0</v>
      </c>
      <c r="K141" s="160"/>
      <c r="L141" s="30"/>
      <c r="M141" s="161" t="s">
        <v>1</v>
      </c>
      <c r="N141" s="162" t="s">
        <v>37</v>
      </c>
      <c r="O141" s="58"/>
      <c r="P141" s="163">
        <f t="shared" si="1"/>
        <v>0</v>
      </c>
      <c r="Q141" s="163">
        <v>0</v>
      </c>
      <c r="R141" s="163">
        <f t="shared" si="2"/>
        <v>0</v>
      </c>
      <c r="S141" s="163">
        <v>0</v>
      </c>
      <c r="T141" s="164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5" t="s">
        <v>139</v>
      </c>
      <c r="AT141" s="165" t="s">
        <v>135</v>
      </c>
      <c r="AU141" s="165" t="s">
        <v>84</v>
      </c>
      <c r="AY141" s="14" t="s">
        <v>133</v>
      </c>
      <c r="BE141" s="166">
        <f t="shared" si="4"/>
        <v>0</v>
      </c>
      <c r="BF141" s="166">
        <f t="shared" si="5"/>
        <v>0</v>
      </c>
      <c r="BG141" s="166">
        <f t="shared" si="6"/>
        <v>0</v>
      </c>
      <c r="BH141" s="166">
        <f t="shared" si="7"/>
        <v>0</v>
      </c>
      <c r="BI141" s="166">
        <f t="shared" si="8"/>
        <v>0</v>
      </c>
      <c r="BJ141" s="14" t="s">
        <v>84</v>
      </c>
      <c r="BK141" s="166">
        <f t="shared" si="9"/>
        <v>0</v>
      </c>
      <c r="BL141" s="14" t="s">
        <v>139</v>
      </c>
      <c r="BM141" s="165" t="s">
        <v>433</v>
      </c>
    </row>
    <row r="142" spans="1:65" s="2" customFormat="1" ht="24.2" customHeight="1">
      <c r="A142" s="29"/>
      <c r="B142" s="152"/>
      <c r="C142" s="153" t="s">
        <v>159</v>
      </c>
      <c r="D142" s="153" t="s">
        <v>135</v>
      </c>
      <c r="E142" s="154" t="s">
        <v>160</v>
      </c>
      <c r="F142" s="155" t="s">
        <v>161</v>
      </c>
      <c r="G142" s="156" t="s">
        <v>138</v>
      </c>
      <c r="H142" s="157">
        <v>5.0999999999999996</v>
      </c>
      <c r="I142" s="158"/>
      <c r="J142" s="159">
        <f t="shared" si="0"/>
        <v>0</v>
      </c>
      <c r="K142" s="160"/>
      <c r="L142" s="30"/>
      <c r="M142" s="161" t="s">
        <v>1</v>
      </c>
      <c r="N142" s="162" t="s">
        <v>37</v>
      </c>
      <c r="O142" s="58"/>
      <c r="P142" s="163">
        <f t="shared" si="1"/>
        <v>0</v>
      </c>
      <c r="Q142" s="163">
        <v>0</v>
      </c>
      <c r="R142" s="163">
        <f t="shared" si="2"/>
        <v>0</v>
      </c>
      <c r="S142" s="163">
        <v>0</v>
      </c>
      <c r="T142" s="164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5" t="s">
        <v>139</v>
      </c>
      <c r="AT142" s="165" t="s">
        <v>135</v>
      </c>
      <c r="AU142" s="165" t="s">
        <v>84</v>
      </c>
      <c r="AY142" s="14" t="s">
        <v>133</v>
      </c>
      <c r="BE142" s="166">
        <f t="shared" si="4"/>
        <v>0</v>
      </c>
      <c r="BF142" s="166">
        <f t="shared" si="5"/>
        <v>0</v>
      </c>
      <c r="BG142" s="166">
        <f t="shared" si="6"/>
        <v>0</v>
      </c>
      <c r="BH142" s="166">
        <f t="shared" si="7"/>
        <v>0</v>
      </c>
      <c r="BI142" s="166">
        <f t="shared" si="8"/>
        <v>0</v>
      </c>
      <c r="BJ142" s="14" t="s">
        <v>84</v>
      </c>
      <c r="BK142" s="166">
        <f t="shared" si="9"/>
        <v>0</v>
      </c>
      <c r="BL142" s="14" t="s">
        <v>139</v>
      </c>
      <c r="BM142" s="165" t="s">
        <v>434</v>
      </c>
    </row>
    <row r="143" spans="1:65" s="2" customFormat="1" ht="16.5" customHeight="1">
      <c r="A143" s="29"/>
      <c r="B143" s="152"/>
      <c r="C143" s="153" t="s">
        <v>163</v>
      </c>
      <c r="D143" s="153" t="s">
        <v>135</v>
      </c>
      <c r="E143" s="154" t="s">
        <v>164</v>
      </c>
      <c r="F143" s="155" t="s">
        <v>165</v>
      </c>
      <c r="G143" s="156" t="s">
        <v>138</v>
      </c>
      <c r="H143" s="157">
        <v>6.6840000000000002</v>
      </c>
      <c r="I143" s="158"/>
      <c r="J143" s="159">
        <f t="shared" si="0"/>
        <v>0</v>
      </c>
      <c r="K143" s="160"/>
      <c r="L143" s="30"/>
      <c r="M143" s="161" t="s">
        <v>1</v>
      </c>
      <c r="N143" s="162" t="s">
        <v>37</v>
      </c>
      <c r="O143" s="58"/>
      <c r="P143" s="163">
        <f t="shared" si="1"/>
        <v>0</v>
      </c>
      <c r="Q143" s="163">
        <v>0</v>
      </c>
      <c r="R143" s="163">
        <f t="shared" si="2"/>
        <v>0</v>
      </c>
      <c r="S143" s="163">
        <v>0</v>
      </c>
      <c r="T143" s="164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5" t="s">
        <v>139</v>
      </c>
      <c r="AT143" s="165" t="s">
        <v>135</v>
      </c>
      <c r="AU143" s="165" t="s">
        <v>84</v>
      </c>
      <c r="AY143" s="14" t="s">
        <v>133</v>
      </c>
      <c r="BE143" s="166">
        <f t="shared" si="4"/>
        <v>0</v>
      </c>
      <c r="BF143" s="166">
        <f t="shared" si="5"/>
        <v>0</v>
      </c>
      <c r="BG143" s="166">
        <f t="shared" si="6"/>
        <v>0</v>
      </c>
      <c r="BH143" s="166">
        <f t="shared" si="7"/>
        <v>0</v>
      </c>
      <c r="BI143" s="166">
        <f t="shared" si="8"/>
        <v>0</v>
      </c>
      <c r="BJ143" s="14" t="s">
        <v>84</v>
      </c>
      <c r="BK143" s="166">
        <f t="shared" si="9"/>
        <v>0</v>
      </c>
      <c r="BL143" s="14" t="s">
        <v>139</v>
      </c>
      <c r="BM143" s="165" t="s">
        <v>435</v>
      </c>
    </row>
    <row r="144" spans="1:65" s="2" customFormat="1" ht="24.2" customHeight="1">
      <c r="A144" s="29"/>
      <c r="B144" s="152"/>
      <c r="C144" s="153" t="s">
        <v>167</v>
      </c>
      <c r="D144" s="153" t="s">
        <v>135</v>
      </c>
      <c r="E144" s="154" t="s">
        <v>168</v>
      </c>
      <c r="F144" s="155" t="s">
        <v>169</v>
      </c>
      <c r="G144" s="156" t="s">
        <v>170</v>
      </c>
      <c r="H144" s="157">
        <v>13.368</v>
      </c>
      <c r="I144" s="158"/>
      <c r="J144" s="159">
        <f t="shared" si="0"/>
        <v>0</v>
      </c>
      <c r="K144" s="160"/>
      <c r="L144" s="30"/>
      <c r="M144" s="161" t="s">
        <v>1</v>
      </c>
      <c r="N144" s="162" t="s">
        <v>37</v>
      </c>
      <c r="O144" s="58"/>
      <c r="P144" s="163">
        <f t="shared" si="1"/>
        <v>0</v>
      </c>
      <c r="Q144" s="163">
        <v>0</v>
      </c>
      <c r="R144" s="163">
        <f t="shared" si="2"/>
        <v>0</v>
      </c>
      <c r="S144" s="163">
        <v>0</v>
      </c>
      <c r="T144" s="164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5" t="s">
        <v>139</v>
      </c>
      <c r="AT144" s="165" t="s">
        <v>135</v>
      </c>
      <c r="AU144" s="165" t="s">
        <v>84</v>
      </c>
      <c r="AY144" s="14" t="s">
        <v>133</v>
      </c>
      <c r="BE144" s="166">
        <f t="shared" si="4"/>
        <v>0</v>
      </c>
      <c r="BF144" s="166">
        <f t="shared" si="5"/>
        <v>0</v>
      </c>
      <c r="BG144" s="166">
        <f t="shared" si="6"/>
        <v>0</v>
      </c>
      <c r="BH144" s="166">
        <f t="shared" si="7"/>
        <v>0</v>
      </c>
      <c r="BI144" s="166">
        <f t="shared" si="8"/>
        <v>0</v>
      </c>
      <c r="BJ144" s="14" t="s">
        <v>84</v>
      </c>
      <c r="BK144" s="166">
        <f t="shared" si="9"/>
        <v>0</v>
      </c>
      <c r="BL144" s="14" t="s">
        <v>139</v>
      </c>
      <c r="BM144" s="165" t="s">
        <v>436</v>
      </c>
    </row>
    <row r="145" spans="1:65" s="12" customFormat="1" ht="22.9" customHeight="1">
      <c r="B145" s="139"/>
      <c r="D145" s="140" t="s">
        <v>70</v>
      </c>
      <c r="E145" s="150" t="s">
        <v>84</v>
      </c>
      <c r="F145" s="150" t="s">
        <v>172</v>
      </c>
      <c r="I145" s="142"/>
      <c r="J145" s="151">
        <f>BK145</f>
        <v>0</v>
      </c>
      <c r="L145" s="139"/>
      <c r="M145" s="144"/>
      <c r="N145" s="145"/>
      <c r="O145" s="145"/>
      <c r="P145" s="146">
        <f>SUM(P146:P148)</f>
        <v>0</v>
      </c>
      <c r="Q145" s="145"/>
      <c r="R145" s="146">
        <f>SUM(R146:R148)</f>
        <v>8.683765919999999</v>
      </c>
      <c r="S145" s="145"/>
      <c r="T145" s="147">
        <f>SUM(T146:T148)</f>
        <v>0</v>
      </c>
      <c r="AR145" s="140" t="s">
        <v>78</v>
      </c>
      <c r="AT145" s="148" t="s">
        <v>70</v>
      </c>
      <c r="AU145" s="148" t="s">
        <v>78</v>
      </c>
      <c r="AY145" s="140" t="s">
        <v>133</v>
      </c>
      <c r="BK145" s="149">
        <f>SUM(BK146:BK148)</f>
        <v>0</v>
      </c>
    </row>
    <row r="146" spans="1:65" s="2" customFormat="1" ht="33" customHeight="1">
      <c r="A146" s="29"/>
      <c r="B146" s="152"/>
      <c r="C146" s="153" t="s">
        <v>173</v>
      </c>
      <c r="D146" s="153" t="s">
        <v>135</v>
      </c>
      <c r="E146" s="154" t="s">
        <v>174</v>
      </c>
      <c r="F146" s="155" t="s">
        <v>175</v>
      </c>
      <c r="G146" s="156" t="s">
        <v>176</v>
      </c>
      <c r="H146" s="157">
        <v>25</v>
      </c>
      <c r="I146" s="158"/>
      <c r="J146" s="159">
        <f>ROUND(I146*H146,2)</f>
        <v>0</v>
      </c>
      <c r="K146" s="160"/>
      <c r="L146" s="30"/>
      <c r="M146" s="161" t="s">
        <v>1</v>
      </c>
      <c r="N146" s="162" t="s">
        <v>37</v>
      </c>
      <c r="O146" s="58"/>
      <c r="P146" s="163">
        <f>O146*H146</f>
        <v>0</v>
      </c>
      <c r="Q146" s="163">
        <v>0</v>
      </c>
      <c r="R146" s="163">
        <f>Q146*H146</f>
        <v>0</v>
      </c>
      <c r="S146" s="163">
        <v>0</v>
      </c>
      <c r="T146" s="164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5" t="s">
        <v>139</v>
      </c>
      <c r="AT146" s="165" t="s">
        <v>135</v>
      </c>
      <c r="AU146" s="165" t="s">
        <v>84</v>
      </c>
      <c r="AY146" s="14" t="s">
        <v>133</v>
      </c>
      <c r="BE146" s="166">
        <f>IF(N146="základná",J146,0)</f>
        <v>0</v>
      </c>
      <c r="BF146" s="166">
        <f>IF(N146="znížená",J146,0)</f>
        <v>0</v>
      </c>
      <c r="BG146" s="166">
        <f>IF(N146="zákl. prenesená",J146,0)</f>
        <v>0</v>
      </c>
      <c r="BH146" s="166">
        <f>IF(N146="zníž. prenesená",J146,0)</f>
        <v>0</v>
      </c>
      <c r="BI146" s="166">
        <f>IF(N146="nulová",J146,0)</f>
        <v>0</v>
      </c>
      <c r="BJ146" s="14" t="s">
        <v>84</v>
      </c>
      <c r="BK146" s="166">
        <f>ROUND(I146*H146,2)</f>
        <v>0</v>
      </c>
      <c r="BL146" s="14" t="s">
        <v>139</v>
      </c>
      <c r="BM146" s="165" t="s">
        <v>437</v>
      </c>
    </row>
    <row r="147" spans="1:65" s="2" customFormat="1" ht="24.2" customHeight="1">
      <c r="A147" s="29"/>
      <c r="B147" s="152"/>
      <c r="C147" s="153" t="s">
        <v>178</v>
      </c>
      <c r="D147" s="153" t="s">
        <v>135</v>
      </c>
      <c r="E147" s="154" t="s">
        <v>179</v>
      </c>
      <c r="F147" s="155" t="s">
        <v>180</v>
      </c>
      <c r="G147" s="156" t="s">
        <v>138</v>
      </c>
      <c r="H147" s="157">
        <v>2.5</v>
      </c>
      <c r="I147" s="158"/>
      <c r="J147" s="159">
        <f>ROUND(I147*H147,2)</f>
        <v>0</v>
      </c>
      <c r="K147" s="160"/>
      <c r="L147" s="30"/>
      <c r="M147" s="161" t="s">
        <v>1</v>
      </c>
      <c r="N147" s="162" t="s">
        <v>37</v>
      </c>
      <c r="O147" s="58"/>
      <c r="P147" s="163">
        <f>O147*H147</f>
        <v>0</v>
      </c>
      <c r="Q147" s="163">
        <v>2.0699999999999998</v>
      </c>
      <c r="R147" s="163">
        <f>Q147*H147</f>
        <v>5.1749999999999998</v>
      </c>
      <c r="S147" s="163">
        <v>0</v>
      </c>
      <c r="T147" s="164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5" t="s">
        <v>139</v>
      </c>
      <c r="AT147" s="165" t="s">
        <v>135</v>
      </c>
      <c r="AU147" s="165" t="s">
        <v>84</v>
      </c>
      <c r="AY147" s="14" t="s">
        <v>133</v>
      </c>
      <c r="BE147" s="166">
        <f>IF(N147="základná",J147,0)</f>
        <v>0</v>
      </c>
      <c r="BF147" s="166">
        <f>IF(N147="znížená",J147,0)</f>
        <v>0</v>
      </c>
      <c r="BG147" s="166">
        <f>IF(N147="zákl. prenesená",J147,0)</f>
        <v>0</v>
      </c>
      <c r="BH147" s="166">
        <f>IF(N147="zníž. prenesená",J147,0)</f>
        <v>0</v>
      </c>
      <c r="BI147" s="166">
        <f>IF(N147="nulová",J147,0)</f>
        <v>0</v>
      </c>
      <c r="BJ147" s="14" t="s">
        <v>84</v>
      </c>
      <c r="BK147" s="166">
        <f>ROUND(I147*H147,2)</f>
        <v>0</v>
      </c>
      <c r="BL147" s="14" t="s">
        <v>139</v>
      </c>
      <c r="BM147" s="165" t="s">
        <v>438</v>
      </c>
    </row>
    <row r="148" spans="1:65" s="2" customFormat="1" ht="16.5" customHeight="1">
      <c r="A148" s="29"/>
      <c r="B148" s="152"/>
      <c r="C148" s="153" t="s">
        <v>182</v>
      </c>
      <c r="D148" s="153" t="s">
        <v>135</v>
      </c>
      <c r="E148" s="154" t="s">
        <v>183</v>
      </c>
      <c r="F148" s="155" t="s">
        <v>184</v>
      </c>
      <c r="G148" s="156" t="s">
        <v>138</v>
      </c>
      <c r="H148" s="157">
        <v>1.5840000000000001</v>
      </c>
      <c r="I148" s="158"/>
      <c r="J148" s="159">
        <f>ROUND(I148*H148,2)</f>
        <v>0</v>
      </c>
      <c r="K148" s="160"/>
      <c r="L148" s="30"/>
      <c r="M148" s="161" t="s">
        <v>1</v>
      </c>
      <c r="N148" s="162" t="s">
        <v>37</v>
      </c>
      <c r="O148" s="58"/>
      <c r="P148" s="163">
        <f>O148*H148</f>
        <v>0</v>
      </c>
      <c r="Q148" s="163">
        <v>2.2151299999999998</v>
      </c>
      <c r="R148" s="163">
        <f>Q148*H148</f>
        <v>3.5087659200000001</v>
      </c>
      <c r="S148" s="163">
        <v>0</v>
      </c>
      <c r="T148" s="164">
        <f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5" t="s">
        <v>139</v>
      </c>
      <c r="AT148" s="165" t="s">
        <v>135</v>
      </c>
      <c r="AU148" s="165" t="s">
        <v>84</v>
      </c>
      <c r="AY148" s="14" t="s">
        <v>133</v>
      </c>
      <c r="BE148" s="166">
        <f>IF(N148="základná",J148,0)</f>
        <v>0</v>
      </c>
      <c r="BF148" s="166">
        <f>IF(N148="znížená",J148,0)</f>
        <v>0</v>
      </c>
      <c r="BG148" s="166">
        <f>IF(N148="zákl. prenesená",J148,0)</f>
        <v>0</v>
      </c>
      <c r="BH148" s="166">
        <f>IF(N148="zníž. prenesená",J148,0)</f>
        <v>0</v>
      </c>
      <c r="BI148" s="166">
        <f>IF(N148="nulová",J148,0)</f>
        <v>0</v>
      </c>
      <c r="BJ148" s="14" t="s">
        <v>84</v>
      </c>
      <c r="BK148" s="166">
        <f>ROUND(I148*H148,2)</f>
        <v>0</v>
      </c>
      <c r="BL148" s="14" t="s">
        <v>139</v>
      </c>
      <c r="BM148" s="165" t="s">
        <v>439</v>
      </c>
    </row>
    <row r="149" spans="1:65" s="12" customFormat="1" ht="22.9" customHeight="1">
      <c r="B149" s="139"/>
      <c r="D149" s="140" t="s">
        <v>70</v>
      </c>
      <c r="E149" s="150" t="s">
        <v>167</v>
      </c>
      <c r="F149" s="150" t="s">
        <v>186</v>
      </c>
      <c r="I149" s="142"/>
      <c r="J149" s="151">
        <f>BK149</f>
        <v>0</v>
      </c>
      <c r="L149" s="139"/>
      <c r="M149" s="144"/>
      <c r="N149" s="145"/>
      <c r="O149" s="145"/>
      <c r="P149" s="146">
        <f>SUM(P150:P154)</f>
        <v>0</v>
      </c>
      <c r="Q149" s="145"/>
      <c r="R149" s="146">
        <f>SUM(R150:R154)</f>
        <v>4.1414189500000003</v>
      </c>
      <c r="S149" s="145"/>
      <c r="T149" s="147">
        <f>SUM(T150:T154)</f>
        <v>0</v>
      </c>
      <c r="AR149" s="140" t="s">
        <v>78</v>
      </c>
      <c r="AT149" s="148" t="s">
        <v>70</v>
      </c>
      <c r="AU149" s="148" t="s">
        <v>78</v>
      </c>
      <c r="AY149" s="140" t="s">
        <v>133</v>
      </c>
      <c r="BK149" s="149">
        <f>SUM(BK150:BK154)</f>
        <v>0</v>
      </c>
    </row>
    <row r="150" spans="1:65" s="2" customFormat="1" ht="33" customHeight="1">
      <c r="A150" s="29"/>
      <c r="B150" s="152"/>
      <c r="C150" s="153" t="s">
        <v>187</v>
      </c>
      <c r="D150" s="153" t="s">
        <v>135</v>
      </c>
      <c r="E150" s="154" t="s">
        <v>188</v>
      </c>
      <c r="F150" s="155" t="s">
        <v>189</v>
      </c>
      <c r="G150" s="156" t="s">
        <v>176</v>
      </c>
      <c r="H150" s="157">
        <v>60</v>
      </c>
      <c r="I150" s="158"/>
      <c r="J150" s="159">
        <f>ROUND(I150*H150,2)</f>
        <v>0</v>
      </c>
      <c r="K150" s="160"/>
      <c r="L150" s="30"/>
      <c r="M150" s="161" t="s">
        <v>1</v>
      </c>
      <c r="N150" s="162" t="s">
        <v>37</v>
      </c>
      <c r="O150" s="58"/>
      <c r="P150" s="163">
        <f>O150*H150</f>
        <v>0</v>
      </c>
      <c r="Q150" s="163">
        <v>2.5710469999999999E-2</v>
      </c>
      <c r="R150" s="163">
        <f>Q150*H150</f>
        <v>1.5426282</v>
      </c>
      <c r="S150" s="163">
        <v>0</v>
      </c>
      <c r="T150" s="164">
        <f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5" t="s">
        <v>139</v>
      </c>
      <c r="AT150" s="165" t="s">
        <v>135</v>
      </c>
      <c r="AU150" s="165" t="s">
        <v>84</v>
      </c>
      <c r="AY150" s="14" t="s">
        <v>133</v>
      </c>
      <c r="BE150" s="166">
        <f>IF(N150="základná",J150,0)</f>
        <v>0</v>
      </c>
      <c r="BF150" s="166">
        <f>IF(N150="znížená",J150,0)</f>
        <v>0</v>
      </c>
      <c r="BG150" s="166">
        <f>IF(N150="zákl. prenesená",J150,0)</f>
        <v>0</v>
      </c>
      <c r="BH150" s="166">
        <f>IF(N150="zníž. prenesená",J150,0)</f>
        <v>0</v>
      </c>
      <c r="BI150" s="166">
        <f>IF(N150="nulová",J150,0)</f>
        <v>0</v>
      </c>
      <c r="BJ150" s="14" t="s">
        <v>84</v>
      </c>
      <c r="BK150" s="166">
        <f>ROUND(I150*H150,2)</f>
        <v>0</v>
      </c>
      <c r="BL150" s="14" t="s">
        <v>139</v>
      </c>
      <c r="BM150" s="165" t="s">
        <v>190</v>
      </c>
    </row>
    <row r="151" spans="1:65" s="2" customFormat="1" ht="44.25" customHeight="1">
      <c r="A151" s="29"/>
      <c r="B151" s="152"/>
      <c r="C151" s="153" t="s">
        <v>191</v>
      </c>
      <c r="D151" s="153" t="s">
        <v>135</v>
      </c>
      <c r="E151" s="154" t="s">
        <v>192</v>
      </c>
      <c r="F151" s="155" t="s">
        <v>193</v>
      </c>
      <c r="G151" s="156" t="s">
        <v>176</v>
      </c>
      <c r="H151" s="157">
        <v>60</v>
      </c>
      <c r="I151" s="158"/>
      <c r="J151" s="159">
        <f>ROUND(I151*H151,2)</f>
        <v>0</v>
      </c>
      <c r="K151" s="160"/>
      <c r="L151" s="30"/>
      <c r="M151" s="161" t="s">
        <v>1</v>
      </c>
      <c r="N151" s="162" t="s">
        <v>37</v>
      </c>
      <c r="O151" s="58"/>
      <c r="P151" s="163">
        <f>O151*H151</f>
        <v>0</v>
      </c>
      <c r="Q151" s="163">
        <v>0</v>
      </c>
      <c r="R151" s="163">
        <f>Q151*H151</f>
        <v>0</v>
      </c>
      <c r="S151" s="163">
        <v>0</v>
      </c>
      <c r="T151" s="164">
        <f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5" t="s">
        <v>139</v>
      </c>
      <c r="AT151" s="165" t="s">
        <v>135</v>
      </c>
      <c r="AU151" s="165" t="s">
        <v>84</v>
      </c>
      <c r="AY151" s="14" t="s">
        <v>133</v>
      </c>
      <c r="BE151" s="166">
        <f>IF(N151="základná",J151,0)</f>
        <v>0</v>
      </c>
      <c r="BF151" s="166">
        <f>IF(N151="znížená",J151,0)</f>
        <v>0</v>
      </c>
      <c r="BG151" s="166">
        <f>IF(N151="zákl. prenesená",J151,0)</f>
        <v>0</v>
      </c>
      <c r="BH151" s="166">
        <f>IF(N151="zníž. prenesená",J151,0)</f>
        <v>0</v>
      </c>
      <c r="BI151" s="166">
        <f>IF(N151="nulová",J151,0)</f>
        <v>0</v>
      </c>
      <c r="BJ151" s="14" t="s">
        <v>84</v>
      </c>
      <c r="BK151" s="166">
        <f>ROUND(I151*H151,2)</f>
        <v>0</v>
      </c>
      <c r="BL151" s="14" t="s">
        <v>139</v>
      </c>
      <c r="BM151" s="165" t="s">
        <v>194</v>
      </c>
    </row>
    <row r="152" spans="1:65" s="2" customFormat="1" ht="33" customHeight="1">
      <c r="A152" s="29"/>
      <c r="B152" s="152"/>
      <c r="C152" s="153" t="s">
        <v>195</v>
      </c>
      <c r="D152" s="153" t="s">
        <v>135</v>
      </c>
      <c r="E152" s="154" t="s">
        <v>196</v>
      </c>
      <c r="F152" s="155" t="s">
        <v>197</v>
      </c>
      <c r="G152" s="156" t="s">
        <v>176</v>
      </c>
      <c r="H152" s="157">
        <v>60</v>
      </c>
      <c r="I152" s="158"/>
      <c r="J152" s="159">
        <f>ROUND(I152*H152,2)</f>
        <v>0</v>
      </c>
      <c r="K152" s="160"/>
      <c r="L152" s="30"/>
      <c r="M152" s="161" t="s">
        <v>1</v>
      </c>
      <c r="N152" s="162" t="s">
        <v>37</v>
      </c>
      <c r="O152" s="58"/>
      <c r="P152" s="163">
        <f>O152*H152</f>
        <v>0</v>
      </c>
      <c r="Q152" s="163">
        <v>2.571E-2</v>
      </c>
      <c r="R152" s="163">
        <f>Q152*H152</f>
        <v>1.5426</v>
      </c>
      <c r="S152" s="163">
        <v>0</v>
      </c>
      <c r="T152" s="164">
        <f>S152*H152</f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5" t="s">
        <v>139</v>
      </c>
      <c r="AT152" s="165" t="s">
        <v>135</v>
      </c>
      <c r="AU152" s="165" t="s">
        <v>84</v>
      </c>
      <c r="AY152" s="14" t="s">
        <v>133</v>
      </c>
      <c r="BE152" s="166">
        <f>IF(N152="základná",J152,0)</f>
        <v>0</v>
      </c>
      <c r="BF152" s="166">
        <f>IF(N152="znížená",J152,0)</f>
        <v>0</v>
      </c>
      <c r="BG152" s="166">
        <f>IF(N152="zákl. prenesená",J152,0)</f>
        <v>0</v>
      </c>
      <c r="BH152" s="166">
        <f>IF(N152="zníž. prenesená",J152,0)</f>
        <v>0</v>
      </c>
      <c r="BI152" s="166">
        <f>IF(N152="nulová",J152,0)</f>
        <v>0</v>
      </c>
      <c r="BJ152" s="14" t="s">
        <v>84</v>
      </c>
      <c r="BK152" s="166">
        <f>ROUND(I152*H152,2)</f>
        <v>0</v>
      </c>
      <c r="BL152" s="14" t="s">
        <v>139</v>
      </c>
      <c r="BM152" s="165" t="s">
        <v>198</v>
      </c>
    </row>
    <row r="153" spans="1:65" s="2" customFormat="1" ht="24.2" customHeight="1">
      <c r="A153" s="29"/>
      <c r="B153" s="152"/>
      <c r="C153" s="153" t="s">
        <v>199</v>
      </c>
      <c r="D153" s="153" t="s">
        <v>135</v>
      </c>
      <c r="E153" s="154" t="s">
        <v>200</v>
      </c>
      <c r="F153" s="155" t="s">
        <v>201</v>
      </c>
      <c r="G153" s="156" t="s">
        <v>176</v>
      </c>
      <c r="H153" s="157">
        <v>25</v>
      </c>
      <c r="I153" s="158"/>
      <c r="J153" s="159">
        <f>ROUND(I153*H153,2)</f>
        <v>0</v>
      </c>
      <c r="K153" s="160"/>
      <c r="L153" s="30"/>
      <c r="M153" s="161" t="s">
        <v>1</v>
      </c>
      <c r="N153" s="162" t="s">
        <v>37</v>
      </c>
      <c r="O153" s="58"/>
      <c r="P153" s="163">
        <f>O153*H153</f>
        <v>0</v>
      </c>
      <c r="Q153" s="163">
        <v>4.2198630000000001E-2</v>
      </c>
      <c r="R153" s="163">
        <f>Q153*H153</f>
        <v>1.05496575</v>
      </c>
      <c r="S153" s="163">
        <v>0</v>
      </c>
      <c r="T153" s="164">
        <f>S153*H153</f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5" t="s">
        <v>139</v>
      </c>
      <c r="AT153" s="165" t="s">
        <v>135</v>
      </c>
      <c r="AU153" s="165" t="s">
        <v>84</v>
      </c>
      <c r="AY153" s="14" t="s">
        <v>133</v>
      </c>
      <c r="BE153" s="166">
        <f>IF(N153="základná",J153,0)</f>
        <v>0</v>
      </c>
      <c r="BF153" s="166">
        <f>IF(N153="znížená",J153,0)</f>
        <v>0</v>
      </c>
      <c r="BG153" s="166">
        <f>IF(N153="zákl. prenesená",J153,0)</f>
        <v>0</v>
      </c>
      <c r="BH153" s="166">
        <f>IF(N153="zníž. prenesená",J153,0)</f>
        <v>0</v>
      </c>
      <c r="BI153" s="166">
        <f>IF(N153="nulová",J153,0)</f>
        <v>0</v>
      </c>
      <c r="BJ153" s="14" t="s">
        <v>84</v>
      </c>
      <c r="BK153" s="166">
        <f>ROUND(I153*H153,2)</f>
        <v>0</v>
      </c>
      <c r="BL153" s="14" t="s">
        <v>139</v>
      </c>
      <c r="BM153" s="165" t="s">
        <v>202</v>
      </c>
    </row>
    <row r="154" spans="1:65" s="2" customFormat="1" ht="16.5" customHeight="1">
      <c r="A154" s="29"/>
      <c r="B154" s="152"/>
      <c r="C154" s="153" t="s">
        <v>203</v>
      </c>
      <c r="D154" s="153" t="s">
        <v>135</v>
      </c>
      <c r="E154" s="154" t="s">
        <v>204</v>
      </c>
      <c r="F154" s="155" t="s">
        <v>205</v>
      </c>
      <c r="G154" s="156" t="s">
        <v>176</v>
      </c>
      <c r="H154" s="157">
        <v>25</v>
      </c>
      <c r="I154" s="158"/>
      <c r="J154" s="159">
        <f>ROUND(I154*H154,2)</f>
        <v>0</v>
      </c>
      <c r="K154" s="160"/>
      <c r="L154" s="30"/>
      <c r="M154" s="161" t="s">
        <v>1</v>
      </c>
      <c r="N154" s="162" t="s">
        <v>37</v>
      </c>
      <c r="O154" s="58"/>
      <c r="P154" s="163">
        <f>O154*H154</f>
        <v>0</v>
      </c>
      <c r="Q154" s="163">
        <v>4.8999999999999998E-5</v>
      </c>
      <c r="R154" s="163">
        <f>Q154*H154</f>
        <v>1.225E-3</v>
      </c>
      <c r="S154" s="163">
        <v>0</v>
      </c>
      <c r="T154" s="164">
        <f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5" t="s">
        <v>139</v>
      </c>
      <c r="AT154" s="165" t="s">
        <v>135</v>
      </c>
      <c r="AU154" s="165" t="s">
        <v>84</v>
      </c>
      <c r="AY154" s="14" t="s">
        <v>133</v>
      </c>
      <c r="BE154" s="166">
        <f>IF(N154="základná",J154,0)</f>
        <v>0</v>
      </c>
      <c r="BF154" s="166">
        <f>IF(N154="znížená",J154,0)</f>
        <v>0</v>
      </c>
      <c r="BG154" s="166">
        <f>IF(N154="zákl. prenesená",J154,0)</f>
        <v>0</v>
      </c>
      <c r="BH154" s="166">
        <f>IF(N154="zníž. prenesená",J154,0)</f>
        <v>0</v>
      </c>
      <c r="BI154" s="166">
        <f>IF(N154="nulová",J154,0)</f>
        <v>0</v>
      </c>
      <c r="BJ154" s="14" t="s">
        <v>84</v>
      </c>
      <c r="BK154" s="166">
        <f>ROUND(I154*H154,2)</f>
        <v>0</v>
      </c>
      <c r="BL154" s="14" t="s">
        <v>139</v>
      </c>
      <c r="BM154" s="165" t="s">
        <v>206</v>
      </c>
    </row>
    <row r="155" spans="1:65" s="12" customFormat="1" ht="22.9" customHeight="1">
      <c r="B155" s="139"/>
      <c r="D155" s="140" t="s">
        <v>70</v>
      </c>
      <c r="E155" s="150" t="s">
        <v>207</v>
      </c>
      <c r="F155" s="150" t="s">
        <v>208</v>
      </c>
      <c r="I155" s="142"/>
      <c r="J155" s="151">
        <f>BK155</f>
        <v>0</v>
      </c>
      <c r="L155" s="139"/>
      <c r="M155" s="144"/>
      <c r="N155" s="145"/>
      <c r="O155" s="145"/>
      <c r="P155" s="146">
        <f>P156</f>
        <v>0</v>
      </c>
      <c r="Q155" s="145"/>
      <c r="R155" s="146">
        <f>R156</f>
        <v>0</v>
      </c>
      <c r="S155" s="145"/>
      <c r="T155" s="147">
        <f>T156</f>
        <v>0</v>
      </c>
      <c r="AR155" s="140" t="s">
        <v>78</v>
      </c>
      <c r="AT155" s="148" t="s">
        <v>70</v>
      </c>
      <c r="AU155" s="148" t="s">
        <v>78</v>
      </c>
      <c r="AY155" s="140" t="s">
        <v>133</v>
      </c>
      <c r="BK155" s="149">
        <f>BK156</f>
        <v>0</v>
      </c>
    </row>
    <row r="156" spans="1:65" s="2" customFormat="1" ht="24.2" customHeight="1">
      <c r="A156" s="29"/>
      <c r="B156" s="152"/>
      <c r="C156" s="153" t="s">
        <v>209</v>
      </c>
      <c r="D156" s="153" t="s">
        <v>135</v>
      </c>
      <c r="E156" s="154" t="s">
        <v>210</v>
      </c>
      <c r="F156" s="155" t="s">
        <v>211</v>
      </c>
      <c r="G156" s="156" t="s">
        <v>170</v>
      </c>
      <c r="H156" s="157">
        <v>12.824999999999999</v>
      </c>
      <c r="I156" s="158"/>
      <c r="J156" s="159">
        <f>ROUND(I156*H156,2)</f>
        <v>0</v>
      </c>
      <c r="K156" s="160"/>
      <c r="L156" s="30"/>
      <c r="M156" s="161" t="s">
        <v>1</v>
      </c>
      <c r="N156" s="162" t="s">
        <v>37</v>
      </c>
      <c r="O156" s="58"/>
      <c r="P156" s="163">
        <f>O156*H156</f>
        <v>0</v>
      </c>
      <c r="Q156" s="163">
        <v>0</v>
      </c>
      <c r="R156" s="163">
        <f>Q156*H156</f>
        <v>0</v>
      </c>
      <c r="S156" s="163">
        <v>0</v>
      </c>
      <c r="T156" s="164">
        <f>S156*H156</f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5" t="s">
        <v>139</v>
      </c>
      <c r="AT156" s="165" t="s">
        <v>135</v>
      </c>
      <c r="AU156" s="165" t="s">
        <v>84</v>
      </c>
      <c r="AY156" s="14" t="s">
        <v>133</v>
      </c>
      <c r="BE156" s="166">
        <f>IF(N156="základná",J156,0)</f>
        <v>0</v>
      </c>
      <c r="BF156" s="166">
        <f>IF(N156="znížená",J156,0)</f>
        <v>0</v>
      </c>
      <c r="BG156" s="166">
        <f>IF(N156="zákl. prenesená",J156,0)</f>
        <v>0</v>
      </c>
      <c r="BH156" s="166">
        <f>IF(N156="zníž. prenesená",J156,0)</f>
        <v>0</v>
      </c>
      <c r="BI156" s="166">
        <f>IF(N156="nulová",J156,0)</f>
        <v>0</v>
      </c>
      <c r="BJ156" s="14" t="s">
        <v>84</v>
      </c>
      <c r="BK156" s="166">
        <f>ROUND(I156*H156,2)</f>
        <v>0</v>
      </c>
      <c r="BL156" s="14" t="s">
        <v>139</v>
      </c>
      <c r="BM156" s="165" t="s">
        <v>212</v>
      </c>
    </row>
    <row r="157" spans="1:65" s="12" customFormat="1" ht="25.9" customHeight="1">
      <c r="B157" s="139"/>
      <c r="D157" s="140" t="s">
        <v>70</v>
      </c>
      <c r="E157" s="141" t="s">
        <v>213</v>
      </c>
      <c r="F157" s="141" t="s">
        <v>214</v>
      </c>
      <c r="I157" s="142"/>
      <c r="J157" s="143">
        <f>BK157</f>
        <v>0</v>
      </c>
      <c r="L157" s="139"/>
      <c r="M157" s="144"/>
      <c r="N157" s="145"/>
      <c r="O157" s="145"/>
      <c r="P157" s="146">
        <f>P158+P172+P177+P182+P193+P205+P213</f>
        <v>0</v>
      </c>
      <c r="Q157" s="145"/>
      <c r="R157" s="146">
        <f>R158+R172+R177+R182+R193+R205+R213</f>
        <v>3.2830480379600004</v>
      </c>
      <c r="S157" s="145"/>
      <c r="T157" s="147">
        <f>T158+T172+T177+T182+T193+T205+T213</f>
        <v>0</v>
      </c>
      <c r="AR157" s="140" t="s">
        <v>84</v>
      </c>
      <c r="AT157" s="148" t="s">
        <v>70</v>
      </c>
      <c r="AU157" s="148" t="s">
        <v>71</v>
      </c>
      <c r="AY157" s="140" t="s">
        <v>133</v>
      </c>
      <c r="BK157" s="149">
        <f>BK158+BK172+BK177+BK182+BK193+BK205+BK213</f>
        <v>0</v>
      </c>
    </row>
    <row r="158" spans="1:65" s="12" customFormat="1" ht="22.9" customHeight="1">
      <c r="B158" s="139"/>
      <c r="D158" s="140" t="s">
        <v>70</v>
      </c>
      <c r="E158" s="150" t="s">
        <v>215</v>
      </c>
      <c r="F158" s="150" t="s">
        <v>216</v>
      </c>
      <c r="I158" s="142"/>
      <c r="J158" s="151">
        <f>BK158</f>
        <v>0</v>
      </c>
      <c r="L158" s="139"/>
      <c r="M158" s="144"/>
      <c r="N158" s="145"/>
      <c r="O158" s="145"/>
      <c r="P158" s="146">
        <f>SUM(P159:P171)</f>
        <v>0</v>
      </c>
      <c r="Q158" s="145"/>
      <c r="R158" s="146">
        <f>SUM(R159:R171)</f>
        <v>0.138493</v>
      </c>
      <c r="S158" s="145"/>
      <c r="T158" s="147">
        <f>SUM(T159:T171)</f>
        <v>0</v>
      </c>
      <c r="AR158" s="140" t="s">
        <v>84</v>
      </c>
      <c r="AT158" s="148" t="s">
        <v>70</v>
      </c>
      <c r="AU158" s="148" t="s">
        <v>78</v>
      </c>
      <c r="AY158" s="140" t="s">
        <v>133</v>
      </c>
      <c r="BK158" s="149">
        <f>SUM(BK159:BK171)</f>
        <v>0</v>
      </c>
    </row>
    <row r="159" spans="1:65" s="2" customFormat="1" ht="37.9" customHeight="1">
      <c r="A159" s="29"/>
      <c r="B159" s="152"/>
      <c r="C159" s="153" t="s">
        <v>217</v>
      </c>
      <c r="D159" s="153" t="s">
        <v>135</v>
      </c>
      <c r="E159" s="154" t="s">
        <v>218</v>
      </c>
      <c r="F159" s="155" t="s">
        <v>219</v>
      </c>
      <c r="G159" s="156" t="s">
        <v>176</v>
      </c>
      <c r="H159" s="157">
        <v>25</v>
      </c>
      <c r="I159" s="158"/>
      <c r="J159" s="159">
        <f t="shared" ref="J159:J171" si="10">ROUND(I159*H159,2)</f>
        <v>0</v>
      </c>
      <c r="K159" s="160"/>
      <c r="L159" s="30"/>
      <c r="M159" s="161" t="s">
        <v>1</v>
      </c>
      <c r="N159" s="162" t="s">
        <v>37</v>
      </c>
      <c r="O159" s="58"/>
      <c r="P159" s="163">
        <f t="shared" ref="P159:P171" si="11">O159*H159</f>
        <v>0</v>
      </c>
      <c r="Q159" s="163">
        <v>0</v>
      </c>
      <c r="R159" s="163">
        <f t="shared" ref="R159:R171" si="12">Q159*H159</f>
        <v>0</v>
      </c>
      <c r="S159" s="163">
        <v>0</v>
      </c>
      <c r="T159" s="164">
        <f t="shared" ref="T159:T171" si="13">S159*H159</f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5" t="s">
        <v>199</v>
      </c>
      <c r="AT159" s="165" t="s">
        <v>135</v>
      </c>
      <c r="AU159" s="165" t="s">
        <v>84</v>
      </c>
      <c r="AY159" s="14" t="s">
        <v>133</v>
      </c>
      <c r="BE159" s="166">
        <f t="shared" ref="BE159:BE171" si="14">IF(N159="základná",J159,0)</f>
        <v>0</v>
      </c>
      <c r="BF159" s="166">
        <f t="shared" ref="BF159:BF171" si="15">IF(N159="znížená",J159,0)</f>
        <v>0</v>
      </c>
      <c r="BG159" s="166">
        <f t="shared" ref="BG159:BG171" si="16">IF(N159="zákl. prenesená",J159,0)</f>
        <v>0</v>
      </c>
      <c r="BH159" s="166">
        <f t="shared" ref="BH159:BH171" si="17">IF(N159="zníž. prenesená",J159,0)</f>
        <v>0</v>
      </c>
      <c r="BI159" s="166">
        <f t="shared" ref="BI159:BI171" si="18">IF(N159="nulová",J159,0)</f>
        <v>0</v>
      </c>
      <c r="BJ159" s="14" t="s">
        <v>84</v>
      </c>
      <c r="BK159" s="166">
        <f t="shared" ref="BK159:BK171" si="19">ROUND(I159*H159,2)</f>
        <v>0</v>
      </c>
      <c r="BL159" s="14" t="s">
        <v>199</v>
      </c>
      <c r="BM159" s="165" t="s">
        <v>220</v>
      </c>
    </row>
    <row r="160" spans="1:65" s="2" customFormat="1" ht="24.2" customHeight="1">
      <c r="A160" s="29"/>
      <c r="B160" s="152"/>
      <c r="C160" s="167" t="s">
        <v>221</v>
      </c>
      <c r="D160" s="167" t="s">
        <v>222</v>
      </c>
      <c r="E160" s="168" t="s">
        <v>223</v>
      </c>
      <c r="F160" s="169" t="s">
        <v>224</v>
      </c>
      <c r="G160" s="170" t="s">
        <v>176</v>
      </c>
      <c r="H160" s="171">
        <v>28.75</v>
      </c>
      <c r="I160" s="172"/>
      <c r="J160" s="173">
        <f t="shared" si="10"/>
        <v>0</v>
      </c>
      <c r="K160" s="174"/>
      <c r="L160" s="175"/>
      <c r="M160" s="176" t="s">
        <v>1</v>
      </c>
      <c r="N160" s="177" t="s">
        <v>37</v>
      </c>
      <c r="O160" s="58"/>
      <c r="P160" s="163">
        <f t="shared" si="11"/>
        <v>0</v>
      </c>
      <c r="Q160" s="163">
        <v>1.9E-3</v>
      </c>
      <c r="R160" s="163">
        <f t="shared" si="12"/>
        <v>5.4625E-2</v>
      </c>
      <c r="S160" s="163">
        <v>0</v>
      </c>
      <c r="T160" s="164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5" t="s">
        <v>225</v>
      </c>
      <c r="AT160" s="165" t="s">
        <v>222</v>
      </c>
      <c r="AU160" s="165" t="s">
        <v>84</v>
      </c>
      <c r="AY160" s="14" t="s">
        <v>133</v>
      </c>
      <c r="BE160" s="166">
        <f t="shared" si="14"/>
        <v>0</v>
      </c>
      <c r="BF160" s="166">
        <f t="shared" si="15"/>
        <v>0</v>
      </c>
      <c r="BG160" s="166">
        <f t="shared" si="16"/>
        <v>0</v>
      </c>
      <c r="BH160" s="166">
        <f t="shared" si="17"/>
        <v>0</v>
      </c>
      <c r="BI160" s="166">
        <f t="shared" si="18"/>
        <v>0</v>
      </c>
      <c r="BJ160" s="14" t="s">
        <v>84</v>
      </c>
      <c r="BK160" s="166">
        <f t="shared" si="19"/>
        <v>0</v>
      </c>
      <c r="BL160" s="14" t="s">
        <v>199</v>
      </c>
      <c r="BM160" s="165" t="s">
        <v>226</v>
      </c>
    </row>
    <row r="161" spans="1:65" s="2" customFormat="1" ht="21.75" customHeight="1">
      <c r="A161" s="29"/>
      <c r="B161" s="152"/>
      <c r="C161" s="167" t="s">
        <v>227</v>
      </c>
      <c r="D161" s="167" t="s">
        <v>222</v>
      </c>
      <c r="E161" s="168" t="s">
        <v>228</v>
      </c>
      <c r="F161" s="169" t="s">
        <v>229</v>
      </c>
      <c r="G161" s="170" t="s">
        <v>230</v>
      </c>
      <c r="H161" s="171">
        <v>78.5</v>
      </c>
      <c r="I161" s="172"/>
      <c r="J161" s="173">
        <f t="shared" si="10"/>
        <v>0</v>
      </c>
      <c r="K161" s="174"/>
      <c r="L161" s="175"/>
      <c r="M161" s="176" t="s">
        <v>1</v>
      </c>
      <c r="N161" s="177" t="s">
        <v>37</v>
      </c>
      <c r="O161" s="58"/>
      <c r="P161" s="163">
        <f t="shared" si="11"/>
        <v>0</v>
      </c>
      <c r="Q161" s="163">
        <v>1.4999999999999999E-4</v>
      </c>
      <c r="R161" s="163">
        <f t="shared" si="12"/>
        <v>1.1774999999999999E-2</v>
      </c>
      <c r="S161" s="163">
        <v>0</v>
      </c>
      <c r="T161" s="164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5" t="s">
        <v>225</v>
      </c>
      <c r="AT161" s="165" t="s">
        <v>222</v>
      </c>
      <c r="AU161" s="165" t="s">
        <v>84</v>
      </c>
      <c r="AY161" s="14" t="s">
        <v>133</v>
      </c>
      <c r="BE161" s="166">
        <f t="shared" si="14"/>
        <v>0</v>
      </c>
      <c r="BF161" s="166">
        <f t="shared" si="15"/>
        <v>0</v>
      </c>
      <c r="BG161" s="166">
        <f t="shared" si="16"/>
        <v>0</v>
      </c>
      <c r="BH161" s="166">
        <f t="shared" si="17"/>
        <v>0</v>
      </c>
      <c r="BI161" s="166">
        <f t="shared" si="18"/>
        <v>0</v>
      </c>
      <c r="BJ161" s="14" t="s">
        <v>84</v>
      </c>
      <c r="BK161" s="166">
        <f t="shared" si="19"/>
        <v>0</v>
      </c>
      <c r="BL161" s="14" t="s">
        <v>199</v>
      </c>
      <c r="BM161" s="165" t="s">
        <v>231</v>
      </c>
    </row>
    <row r="162" spans="1:65" s="2" customFormat="1" ht="44.25" customHeight="1">
      <c r="A162" s="29"/>
      <c r="B162" s="152"/>
      <c r="C162" s="153" t="s">
        <v>232</v>
      </c>
      <c r="D162" s="153" t="s">
        <v>135</v>
      </c>
      <c r="E162" s="154" t="s">
        <v>233</v>
      </c>
      <c r="F162" s="155" t="s">
        <v>234</v>
      </c>
      <c r="G162" s="156" t="s">
        <v>176</v>
      </c>
      <c r="H162" s="157">
        <v>6</v>
      </c>
      <c r="I162" s="158"/>
      <c r="J162" s="159">
        <f t="shared" si="10"/>
        <v>0</v>
      </c>
      <c r="K162" s="160"/>
      <c r="L162" s="30"/>
      <c r="M162" s="161" t="s">
        <v>1</v>
      </c>
      <c r="N162" s="162" t="s">
        <v>37</v>
      </c>
      <c r="O162" s="58"/>
      <c r="P162" s="163">
        <f t="shared" si="11"/>
        <v>0</v>
      </c>
      <c r="Q162" s="163">
        <v>0</v>
      </c>
      <c r="R162" s="163">
        <f t="shared" si="12"/>
        <v>0</v>
      </c>
      <c r="S162" s="163">
        <v>0</v>
      </c>
      <c r="T162" s="164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5" t="s">
        <v>199</v>
      </c>
      <c r="AT162" s="165" t="s">
        <v>135</v>
      </c>
      <c r="AU162" s="165" t="s">
        <v>84</v>
      </c>
      <c r="AY162" s="14" t="s">
        <v>133</v>
      </c>
      <c r="BE162" s="166">
        <f t="shared" si="14"/>
        <v>0</v>
      </c>
      <c r="BF162" s="166">
        <f t="shared" si="15"/>
        <v>0</v>
      </c>
      <c r="BG162" s="166">
        <f t="shared" si="16"/>
        <v>0</v>
      </c>
      <c r="BH162" s="166">
        <f t="shared" si="17"/>
        <v>0</v>
      </c>
      <c r="BI162" s="166">
        <f t="shared" si="18"/>
        <v>0</v>
      </c>
      <c r="BJ162" s="14" t="s">
        <v>84</v>
      </c>
      <c r="BK162" s="166">
        <f t="shared" si="19"/>
        <v>0</v>
      </c>
      <c r="BL162" s="14" t="s">
        <v>199</v>
      </c>
      <c r="BM162" s="165" t="s">
        <v>235</v>
      </c>
    </row>
    <row r="163" spans="1:65" s="2" customFormat="1" ht="24.2" customHeight="1">
      <c r="A163" s="29"/>
      <c r="B163" s="152"/>
      <c r="C163" s="167" t="s">
        <v>7</v>
      </c>
      <c r="D163" s="167" t="s">
        <v>222</v>
      </c>
      <c r="E163" s="168" t="s">
        <v>223</v>
      </c>
      <c r="F163" s="169" t="s">
        <v>224</v>
      </c>
      <c r="G163" s="170" t="s">
        <v>176</v>
      </c>
      <c r="H163" s="171">
        <v>6.9</v>
      </c>
      <c r="I163" s="172"/>
      <c r="J163" s="173">
        <f t="shared" si="10"/>
        <v>0</v>
      </c>
      <c r="K163" s="174"/>
      <c r="L163" s="175"/>
      <c r="M163" s="176" t="s">
        <v>1</v>
      </c>
      <c r="N163" s="177" t="s">
        <v>37</v>
      </c>
      <c r="O163" s="58"/>
      <c r="P163" s="163">
        <f t="shared" si="11"/>
        <v>0</v>
      </c>
      <c r="Q163" s="163">
        <v>1.9E-3</v>
      </c>
      <c r="R163" s="163">
        <f t="shared" si="12"/>
        <v>1.311E-2</v>
      </c>
      <c r="S163" s="163">
        <v>0</v>
      </c>
      <c r="T163" s="164">
        <f t="shared" si="1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5" t="s">
        <v>225</v>
      </c>
      <c r="AT163" s="165" t="s">
        <v>222</v>
      </c>
      <c r="AU163" s="165" t="s">
        <v>84</v>
      </c>
      <c r="AY163" s="14" t="s">
        <v>133</v>
      </c>
      <c r="BE163" s="166">
        <f t="shared" si="14"/>
        <v>0</v>
      </c>
      <c r="BF163" s="166">
        <f t="shared" si="15"/>
        <v>0</v>
      </c>
      <c r="BG163" s="166">
        <f t="shared" si="16"/>
        <v>0</v>
      </c>
      <c r="BH163" s="166">
        <f t="shared" si="17"/>
        <v>0</v>
      </c>
      <c r="BI163" s="166">
        <f t="shared" si="18"/>
        <v>0</v>
      </c>
      <c r="BJ163" s="14" t="s">
        <v>84</v>
      </c>
      <c r="BK163" s="166">
        <f t="shared" si="19"/>
        <v>0</v>
      </c>
      <c r="BL163" s="14" t="s">
        <v>199</v>
      </c>
      <c r="BM163" s="165" t="s">
        <v>236</v>
      </c>
    </row>
    <row r="164" spans="1:65" s="2" customFormat="1" ht="21.75" customHeight="1">
      <c r="A164" s="29"/>
      <c r="B164" s="152"/>
      <c r="C164" s="167" t="s">
        <v>237</v>
      </c>
      <c r="D164" s="167" t="s">
        <v>222</v>
      </c>
      <c r="E164" s="168" t="s">
        <v>228</v>
      </c>
      <c r="F164" s="169" t="s">
        <v>229</v>
      </c>
      <c r="G164" s="170" t="s">
        <v>230</v>
      </c>
      <c r="H164" s="171">
        <v>24.42</v>
      </c>
      <c r="I164" s="172"/>
      <c r="J164" s="173">
        <f t="shared" si="10"/>
        <v>0</v>
      </c>
      <c r="K164" s="174"/>
      <c r="L164" s="175"/>
      <c r="M164" s="176" t="s">
        <v>1</v>
      </c>
      <c r="N164" s="177" t="s">
        <v>37</v>
      </c>
      <c r="O164" s="58"/>
      <c r="P164" s="163">
        <f t="shared" si="11"/>
        <v>0</v>
      </c>
      <c r="Q164" s="163">
        <v>1.4999999999999999E-4</v>
      </c>
      <c r="R164" s="163">
        <f t="shared" si="12"/>
        <v>3.663E-3</v>
      </c>
      <c r="S164" s="163">
        <v>0</v>
      </c>
      <c r="T164" s="164">
        <f t="shared" si="1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5" t="s">
        <v>225</v>
      </c>
      <c r="AT164" s="165" t="s">
        <v>222</v>
      </c>
      <c r="AU164" s="165" t="s">
        <v>84</v>
      </c>
      <c r="AY164" s="14" t="s">
        <v>133</v>
      </c>
      <c r="BE164" s="166">
        <f t="shared" si="14"/>
        <v>0</v>
      </c>
      <c r="BF164" s="166">
        <f t="shared" si="15"/>
        <v>0</v>
      </c>
      <c r="BG164" s="166">
        <f t="shared" si="16"/>
        <v>0</v>
      </c>
      <c r="BH164" s="166">
        <f t="shared" si="17"/>
        <v>0</v>
      </c>
      <c r="BI164" s="166">
        <f t="shared" si="18"/>
        <v>0</v>
      </c>
      <c r="BJ164" s="14" t="s">
        <v>84</v>
      </c>
      <c r="BK164" s="166">
        <f t="shared" si="19"/>
        <v>0</v>
      </c>
      <c r="BL164" s="14" t="s">
        <v>199</v>
      </c>
      <c r="BM164" s="165" t="s">
        <v>238</v>
      </c>
    </row>
    <row r="165" spans="1:65" s="2" customFormat="1" ht="37.9" customHeight="1">
      <c r="A165" s="29"/>
      <c r="B165" s="152"/>
      <c r="C165" s="153" t="s">
        <v>239</v>
      </c>
      <c r="D165" s="153" t="s">
        <v>135</v>
      </c>
      <c r="E165" s="154" t="s">
        <v>240</v>
      </c>
      <c r="F165" s="155" t="s">
        <v>241</v>
      </c>
      <c r="G165" s="156" t="s">
        <v>242</v>
      </c>
      <c r="H165" s="157">
        <v>15</v>
      </c>
      <c r="I165" s="158"/>
      <c r="J165" s="159">
        <f t="shared" si="10"/>
        <v>0</v>
      </c>
      <c r="K165" s="160"/>
      <c r="L165" s="30"/>
      <c r="M165" s="161" t="s">
        <v>1</v>
      </c>
      <c r="N165" s="162" t="s">
        <v>37</v>
      </c>
      <c r="O165" s="58"/>
      <c r="P165" s="163">
        <f t="shared" si="11"/>
        <v>0</v>
      </c>
      <c r="Q165" s="163">
        <v>6.8749999999999996E-4</v>
      </c>
      <c r="R165" s="163">
        <f t="shared" si="12"/>
        <v>1.0312499999999999E-2</v>
      </c>
      <c r="S165" s="163">
        <v>0</v>
      </c>
      <c r="T165" s="164">
        <f t="shared" si="1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5" t="s">
        <v>199</v>
      </c>
      <c r="AT165" s="165" t="s">
        <v>135</v>
      </c>
      <c r="AU165" s="165" t="s">
        <v>84</v>
      </c>
      <c r="AY165" s="14" t="s">
        <v>133</v>
      </c>
      <c r="BE165" s="166">
        <f t="shared" si="14"/>
        <v>0</v>
      </c>
      <c r="BF165" s="166">
        <f t="shared" si="15"/>
        <v>0</v>
      </c>
      <c r="BG165" s="166">
        <f t="shared" si="16"/>
        <v>0</v>
      </c>
      <c r="BH165" s="166">
        <f t="shared" si="17"/>
        <v>0</v>
      </c>
      <c r="BI165" s="166">
        <f t="shared" si="18"/>
        <v>0</v>
      </c>
      <c r="BJ165" s="14" t="s">
        <v>84</v>
      </c>
      <c r="BK165" s="166">
        <f t="shared" si="19"/>
        <v>0</v>
      </c>
      <c r="BL165" s="14" t="s">
        <v>199</v>
      </c>
      <c r="BM165" s="165" t="s">
        <v>243</v>
      </c>
    </row>
    <row r="166" spans="1:65" s="2" customFormat="1" ht="16.5" customHeight="1">
      <c r="A166" s="29"/>
      <c r="B166" s="152"/>
      <c r="C166" s="167" t="s">
        <v>244</v>
      </c>
      <c r="D166" s="167" t="s">
        <v>222</v>
      </c>
      <c r="E166" s="168" t="s">
        <v>245</v>
      </c>
      <c r="F166" s="169" t="s">
        <v>246</v>
      </c>
      <c r="G166" s="170" t="s">
        <v>230</v>
      </c>
      <c r="H166" s="171">
        <v>120</v>
      </c>
      <c r="I166" s="172"/>
      <c r="J166" s="173">
        <f t="shared" si="10"/>
        <v>0</v>
      </c>
      <c r="K166" s="174"/>
      <c r="L166" s="175"/>
      <c r="M166" s="176" t="s">
        <v>1</v>
      </c>
      <c r="N166" s="177" t="s">
        <v>37</v>
      </c>
      <c r="O166" s="58"/>
      <c r="P166" s="163">
        <f t="shared" si="11"/>
        <v>0</v>
      </c>
      <c r="Q166" s="163">
        <v>1E-4</v>
      </c>
      <c r="R166" s="163">
        <f t="shared" si="12"/>
        <v>1.2E-2</v>
      </c>
      <c r="S166" s="163">
        <v>0</v>
      </c>
      <c r="T166" s="164">
        <f t="shared" si="1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5" t="s">
        <v>225</v>
      </c>
      <c r="AT166" s="165" t="s">
        <v>222</v>
      </c>
      <c r="AU166" s="165" t="s">
        <v>84</v>
      </c>
      <c r="AY166" s="14" t="s">
        <v>133</v>
      </c>
      <c r="BE166" s="166">
        <f t="shared" si="14"/>
        <v>0</v>
      </c>
      <c r="BF166" s="166">
        <f t="shared" si="15"/>
        <v>0</v>
      </c>
      <c r="BG166" s="166">
        <f t="shared" si="16"/>
        <v>0</v>
      </c>
      <c r="BH166" s="166">
        <f t="shared" si="17"/>
        <v>0</v>
      </c>
      <c r="BI166" s="166">
        <f t="shared" si="18"/>
        <v>0</v>
      </c>
      <c r="BJ166" s="14" t="s">
        <v>84</v>
      </c>
      <c r="BK166" s="166">
        <f t="shared" si="19"/>
        <v>0</v>
      </c>
      <c r="BL166" s="14" t="s">
        <v>199</v>
      </c>
      <c r="BM166" s="165" t="s">
        <v>247</v>
      </c>
    </row>
    <row r="167" spans="1:65" s="2" customFormat="1" ht="33" customHeight="1">
      <c r="A167" s="29"/>
      <c r="B167" s="152"/>
      <c r="C167" s="153" t="s">
        <v>248</v>
      </c>
      <c r="D167" s="153" t="s">
        <v>135</v>
      </c>
      <c r="E167" s="154" t="s">
        <v>249</v>
      </c>
      <c r="F167" s="155" t="s">
        <v>250</v>
      </c>
      <c r="G167" s="156" t="s">
        <v>242</v>
      </c>
      <c r="H167" s="157">
        <v>15</v>
      </c>
      <c r="I167" s="158"/>
      <c r="J167" s="159">
        <f t="shared" si="10"/>
        <v>0</v>
      </c>
      <c r="K167" s="160"/>
      <c r="L167" s="30"/>
      <c r="M167" s="161" t="s">
        <v>1</v>
      </c>
      <c r="N167" s="162" t="s">
        <v>37</v>
      </c>
      <c r="O167" s="58"/>
      <c r="P167" s="163">
        <f t="shared" si="11"/>
        <v>0</v>
      </c>
      <c r="Q167" s="163">
        <v>6.8749999999999996E-4</v>
      </c>
      <c r="R167" s="163">
        <f t="shared" si="12"/>
        <v>1.0312499999999999E-2</v>
      </c>
      <c r="S167" s="163">
        <v>0</v>
      </c>
      <c r="T167" s="164">
        <f t="shared" si="1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5" t="s">
        <v>199</v>
      </c>
      <c r="AT167" s="165" t="s">
        <v>135</v>
      </c>
      <c r="AU167" s="165" t="s">
        <v>84</v>
      </c>
      <c r="AY167" s="14" t="s">
        <v>133</v>
      </c>
      <c r="BE167" s="166">
        <f t="shared" si="14"/>
        <v>0</v>
      </c>
      <c r="BF167" s="166">
        <f t="shared" si="15"/>
        <v>0</v>
      </c>
      <c r="BG167" s="166">
        <f t="shared" si="16"/>
        <v>0</v>
      </c>
      <c r="BH167" s="166">
        <f t="shared" si="17"/>
        <v>0</v>
      </c>
      <c r="BI167" s="166">
        <f t="shared" si="18"/>
        <v>0</v>
      </c>
      <c r="BJ167" s="14" t="s">
        <v>84</v>
      </c>
      <c r="BK167" s="166">
        <f t="shared" si="19"/>
        <v>0</v>
      </c>
      <c r="BL167" s="14" t="s">
        <v>199</v>
      </c>
      <c r="BM167" s="165" t="s">
        <v>251</v>
      </c>
    </row>
    <row r="168" spans="1:65" s="2" customFormat="1" ht="16.5" customHeight="1">
      <c r="A168" s="29"/>
      <c r="B168" s="152"/>
      <c r="C168" s="167" t="s">
        <v>252</v>
      </c>
      <c r="D168" s="167" t="s">
        <v>222</v>
      </c>
      <c r="E168" s="168" t="s">
        <v>245</v>
      </c>
      <c r="F168" s="169" t="s">
        <v>246</v>
      </c>
      <c r="G168" s="170" t="s">
        <v>230</v>
      </c>
      <c r="H168" s="171">
        <v>120</v>
      </c>
      <c r="I168" s="172"/>
      <c r="J168" s="173">
        <f t="shared" si="10"/>
        <v>0</v>
      </c>
      <c r="K168" s="174"/>
      <c r="L168" s="175"/>
      <c r="M168" s="176" t="s">
        <v>1</v>
      </c>
      <c r="N168" s="177" t="s">
        <v>37</v>
      </c>
      <c r="O168" s="58"/>
      <c r="P168" s="163">
        <f t="shared" si="11"/>
        <v>0</v>
      </c>
      <c r="Q168" s="163">
        <v>1E-4</v>
      </c>
      <c r="R168" s="163">
        <f t="shared" si="12"/>
        <v>1.2E-2</v>
      </c>
      <c r="S168" s="163">
        <v>0</v>
      </c>
      <c r="T168" s="164">
        <f t="shared" si="1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5" t="s">
        <v>225</v>
      </c>
      <c r="AT168" s="165" t="s">
        <v>222</v>
      </c>
      <c r="AU168" s="165" t="s">
        <v>84</v>
      </c>
      <c r="AY168" s="14" t="s">
        <v>133</v>
      </c>
      <c r="BE168" s="166">
        <f t="shared" si="14"/>
        <v>0</v>
      </c>
      <c r="BF168" s="166">
        <f t="shared" si="15"/>
        <v>0</v>
      </c>
      <c r="BG168" s="166">
        <f t="shared" si="16"/>
        <v>0</v>
      </c>
      <c r="BH168" s="166">
        <f t="shared" si="17"/>
        <v>0</v>
      </c>
      <c r="BI168" s="166">
        <f t="shared" si="18"/>
        <v>0</v>
      </c>
      <c r="BJ168" s="14" t="s">
        <v>84</v>
      </c>
      <c r="BK168" s="166">
        <f t="shared" si="19"/>
        <v>0</v>
      </c>
      <c r="BL168" s="14" t="s">
        <v>199</v>
      </c>
      <c r="BM168" s="165" t="s">
        <v>253</v>
      </c>
    </row>
    <row r="169" spans="1:65" s="2" customFormat="1" ht="24.2" customHeight="1">
      <c r="A169" s="29"/>
      <c r="B169" s="152"/>
      <c r="C169" s="153" t="s">
        <v>254</v>
      </c>
      <c r="D169" s="153" t="s">
        <v>135</v>
      </c>
      <c r="E169" s="154" t="s">
        <v>255</v>
      </c>
      <c r="F169" s="155" t="s">
        <v>256</v>
      </c>
      <c r="G169" s="156" t="s">
        <v>176</v>
      </c>
      <c r="H169" s="157">
        <v>31</v>
      </c>
      <c r="I169" s="158"/>
      <c r="J169" s="159">
        <f t="shared" si="10"/>
        <v>0</v>
      </c>
      <c r="K169" s="160"/>
      <c r="L169" s="30"/>
      <c r="M169" s="161" t="s">
        <v>1</v>
      </c>
      <c r="N169" s="162" t="s">
        <v>37</v>
      </c>
      <c r="O169" s="58"/>
      <c r="P169" s="163">
        <f t="shared" si="11"/>
        <v>0</v>
      </c>
      <c r="Q169" s="163">
        <v>0</v>
      </c>
      <c r="R169" s="163">
        <f t="shared" si="12"/>
        <v>0</v>
      </c>
      <c r="S169" s="163">
        <v>0</v>
      </c>
      <c r="T169" s="164">
        <f t="shared" si="1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5" t="s">
        <v>199</v>
      </c>
      <c r="AT169" s="165" t="s">
        <v>135</v>
      </c>
      <c r="AU169" s="165" t="s">
        <v>84</v>
      </c>
      <c r="AY169" s="14" t="s">
        <v>133</v>
      </c>
      <c r="BE169" s="166">
        <f t="shared" si="14"/>
        <v>0</v>
      </c>
      <c r="BF169" s="166">
        <f t="shared" si="15"/>
        <v>0</v>
      </c>
      <c r="BG169" s="166">
        <f t="shared" si="16"/>
        <v>0</v>
      </c>
      <c r="BH169" s="166">
        <f t="shared" si="17"/>
        <v>0</v>
      </c>
      <c r="BI169" s="166">
        <f t="shared" si="18"/>
        <v>0</v>
      </c>
      <c r="BJ169" s="14" t="s">
        <v>84</v>
      </c>
      <c r="BK169" s="166">
        <f t="shared" si="19"/>
        <v>0</v>
      </c>
      <c r="BL169" s="14" t="s">
        <v>199</v>
      </c>
      <c r="BM169" s="165" t="s">
        <v>257</v>
      </c>
    </row>
    <row r="170" spans="1:65" s="2" customFormat="1" ht="16.5" customHeight="1">
      <c r="A170" s="29"/>
      <c r="B170" s="152"/>
      <c r="C170" s="167" t="s">
        <v>258</v>
      </c>
      <c r="D170" s="167" t="s">
        <v>222</v>
      </c>
      <c r="E170" s="168" t="s">
        <v>259</v>
      </c>
      <c r="F170" s="169" t="s">
        <v>260</v>
      </c>
      <c r="G170" s="170" t="s">
        <v>176</v>
      </c>
      <c r="H170" s="171">
        <v>35.65</v>
      </c>
      <c r="I170" s="172"/>
      <c r="J170" s="173">
        <f t="shared" si="10"/>
        <v>0</v>
      </c>
      <c r="K170" s="174"/>
      <c r="L170" s="175"/>
      <c r="M170" s="176" t="s">
        <v>1</v>
      </c>
      <c r="N170" s="177" t="s">
        <v>37</v>
      </c>
      <c r="O170" s="58"/>
      <c r="P170" s="163">
        <f t="shared" si="11"/>
        <v>0</v>
      </c>
      <c r="Q170" s="163">
        <v>2.9999999999999997E-4</v>
      </c>
      <c r="R170" s="163">
        <f t="shared" si="12"/>
        <v>1.0694999999999998E-2</v>
      </c>
      <c r="S170" s="163">
        <v>0</v>
      </c>
      <c r="T170" s="164">
        <f t="shared" si="1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5" t="s">
        <v>225</v>
      </c>
      <c r="AT170" s="165" t="s">
        <v>222</v>
      </c>
      <c r="AU170" s="165" t="s">
        <v>84</v>
      </c>
      <c r="AY170" s="14" t="s">
        <v>133</v>
      </c>
      <c r="BE170" s="166">
        <f t="shared" si="14"/>
        <v>0</v>
      </c>
      <c r="BF170" s="166">
        <f t="shared" si="15"/>
        <v>0</v>
      </c>
      <c r="BG170" s="166">
        <f t="shared" si="16"/>
        <v>0</v>
      </c>
      <c r="BH170" s="166">
        <f t="shared" si="17"/>
        <v>0</v>
      </c>
      <c r="BI170" s="166">
        <f t="shared" si="18"/>
        <v>0</v>
      </c>
      <c r="BJ170" s="14" t="s">
        <v>84</v>
      </c>
      <c r="BK170" s="166">
        <f t="shared" si="19"/>
        <v>0</v>
      </c>
      <c r="BL170" s="14" t="s">
        <v>199</v>
      </c>
      <c r="BM170" s="165" t="s">
        <v>261</v>
      </c>
    </row>
    <row r="171" spans="1:65" s="2" customFormat="1" ht="24.2" customHeight="1">
      <c r="A171" s="29"/>
      <c r="B171" s="152"/>
      <c r="C171" s="153" t="s">
        <v>262</v>
      </c>
      <c r="D171" s="153" t="s">
        <v>135</v>
      </c>
      <c r="E171" s="154" t="s">
        <v>263</v>
      </c>
      <c r="F171" s="155" t="s">
        <v>264</v>
      </c>
      <c r="G171" s="156" t="s">
        <v>265</v>
      </c>
      <c r="H171" s="178"/>
      <c r="I171" s="158"/>
      <c r="J171" s="159">
        <f t="shared" si="10"/>
        <v>0</v>
      </c>
      <c r="K171" s="160"/>
      <c r="L171" s="30"/>
      <c r="M171" s="161" t="s">
        <v>1</v>
      </c>
      <c r="N171" s="162" t="s">
        <v>37</v>
      </c>
      <c r="O171" s="58"/>
      <c r="P171" s="163">
        <f t="shared" si="11"/>
        <v>0</v>
      </c>
      <c r="Q171" s="163">
        <v>0</v>
      </c>
      <c r="R171" s="163">
        <f t="shared" si="12"/>
        <v>0</v>
      </c>
      <c r="S171" s="163">
        <v>0</v>
      </c>
      <c r="T171" s="164">
        <f t="shared" si="1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5" t="s">
        <v>199</v>
      </c>
      <c r="AT171" s="165" t="s">
        <v>135</v>
      </c>
      <c r="AU171" s="165" t="s">
        <v>84</v>
      </c>
      <c r="AY171" s="14" t="s">
        <v>133</v>
      </c>
      <c r="BE171" s="166">
        <f t="shared" si="14"/>
        <v>0</v>
      </c>
      <c r="BF171" s="166">
        <f t="shared" si="15"/>
        <v>0</v>
      </c>
      <c r="BG171" s="166">
        <f t="shared" si="16"/>
        <v>0</v>
      </c>
      <c r="BH171" s="166">
        <f t="shared" si="17"/>
        <v>0</v>
      </c>
      <c r="BI171" s="166">
        <f t="shared" si="18"/>
        <v>0</v>
      </c>
      <c r="BJ171" s="14" t="s">
        <v>84</v>
      </c>
      <c r="BK171" s="166">
        <f t="shared" si="19"/>
        <v>0</v>
      </c>
      <c r="BL171" s="14" t="s">
        <v>199</v>
      </c>
      <c r="BM171" s="165" t="s">
        <v>266</v>
      </c>
    </row>
    <row r="172" spans="1:65" s="12" customFormat="1" ht="22.9" customHeight="1">
      <c r="B172" s="139"/>
      <c r="D172" s="140" t="s">
        <v>70</v>
      </c>
      <c r="E172" s="150" t="s">
        <v>267</v>
      </c>
      <c r="F172" s="150" t="s">
        <v>268</v>
      </c>
      <c r="I172" s="142"/>
      <c r="J172" s="151">
        <f>BK172</f>
        <v>0</v>
      </c>
      <c r="L172" s="139"/>
      <c r="M172" s="144"/>
      <c r="N172" s="145"/>
      <c r="O172" s="145"/>
      <c r="P172" s="146">
        <f>SUM(P173:P176)</f>
        <v>0</v>
      </c>
      <c r="Q172" s="145"/>
      <c r="R172" s="146">
        <f>SUM(R173:R176)</f>
        <v>0.86520353024000007</v>
      </c>
      <c r="S172" s="145"/>
      <c r="T172" s="147">
        <f>SUM(T173:T176)</f>
        <v>0</v>
      </c>
      <c r="AR172" s="140" t="s">
        <v>84</v>
      </c>
      <c r="AT172" s="148" t="s">
        <v>70</v>
      </c>
      <c r="AU172" s="148" t="s">
        <v>78</v>
      </c>
      <c r="AY172" s="140" t="s">
        <v>133</v>
      </c>
      <c r="BK172" s="149">
        <f>SUM(BK173:BK176)</f>
        <v>0</v>
      </c>
    </row>
    <row r="173" spans="1:65" s="2" customFormat="1" ht="33" customHeight="1">
      <c r="A173" s="29"/>
      <c r="B173" s="152"/>
      <c r="C173" s="153" t="s">
        <v>225</v>
      </c>
      <c r="D173" s="153" t="s">
        <v>135</v>
      </c>
      <c r="E173" s="154" t="s">
        <v>269</v>
      </c>
      <c r="F173" s="155" t="s">
        <v>270</v>
      </c>
      <c r="G173" s="156" t="s">
        <v>176</v>
      </c>
      <c r="H173" s="157">
        <v>10.907</v>
      </c>
      <c r="I173" s="158"/>
      <c r="J173" s="159">
        <f>ROUND(I173*H173,2)</f>
        <v>0</v>
      </c>
      <c r="K173" s="160"/>
      <c r="L173" s="30"/>
      <c r="M173" s="161" t="s">
        <v>1</v>
      </c>
      <c r="N173" s="162" t="s">
        <v>37</v>
      </c>
      <c r="O173" s="58"/>
      <c r="P173" s="163">
        <f>O173*H173</f>
        <v>0</v>
      </c>
      <c r="Q173" s="163">
        <v>2.1720320000000001E-2</v>
      </c>
      <c r="R173" s="163">
        <f>Q173*H173</f>
        <v>0.23690353024000002</v>
      </c>
      <c r="S173" s="163">
        <v>0</v>
      </c>
      <c r="T173" s="164">
        <f>S173*H173</f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65" t="s">
        <v>199</v>
      </c>
      <c r="AT173" s="165" t="s">
        <v>135</v>
      </c>
      <c r="AU173" s="165" t="s">
        <v>84</v>
      </c>
      <c r="AY173" s="14" t="s">
        <v>133</v>
      </c>
      <c r="BE173" s="166">
        <f>IF(N173="základná",J173,0)</f>
        <v>0</v>
      </c>
      <c r="BF173" s="166">
        <f>IF(N173="znížená",J173,0)</f>
        <v>0</v>
      </c>
      <c r="BG173" s="166">
        <f>IF(N173="zákl. prenesená",J173,0)</f>
        <v>0</v>
      </c>
      <c r="BH173" s="166">
        <f>IF(N173="zníž. prenesená",J173,0)</f>
        <v>0</v>
      </c>
      <c r="BI173" s="166">
        <f>IF(N173="nulová",J173,0)</f>
        <v>0</v>
      </c>
      <c r="BJ173" s="14" t="s">
        <v>84</v>
      </c>
      <c r="BK173" s="166">
        <f>ROUND(I173*H173,2)</f>
        <v>0</v>
      </c>
      <c r="BL173" s="14" t="s">
        <v>199</v>
      </c>
      <c r="BM173" s="165" t="s">
        <v>271</v>
      </c>
    </row>
    <row r="174" spans="1:65" s="2" customFormat="1" ht="37.9" customHeight="1">
      <c r="A174" s="29"/>
      <c r="B174" s="152"/>
      <c r="C174" s="153" t="s">
        <v>272</v>
      </c>
      <c r="D174" s="153" t="s">
        <v>135</v>
      </c>
      <c r="E174" s="154" t="s">
        <v>273</v>
      </c>
      <c r="F174" s="155" t="s">
        <v>274</v>
      </c>
      <c r="G174" s="156" t="s">
        <v>176</v>
      </c>
      <c r="H174" s="157">
        <v>25</v>
      </c>
      <c r="I174" s="158"/>
      <c r="J174" s="159">
        <f>ROUND(I174*H174,2)</f>
        <v>0</v>
      </c>
      <c r="K174" s="160"/>
      <c r="L174" s="30"/>
      <c r="M174" s="161" t="s">
        <v>1</v>
      </c>
      <c r="N174" s="162" t="s">
        <v>37</v>
      </c>
      <c r="O174" s="58"/>
      <c r="P174" s="163">
        <f>O174*H174</f>
        <v>0</v>
      </c>
      <c r="Q174" s="163">
        <v>7.0720000000000002E-3</v>
      </c>
      <c r="R174" s="163">
        <f>Q174*H174</f>
        <v>0.17680000000000001</v>
      </c>
      <c r="S174" s="163">
        <v>0</v>
      </c>
      <c r="T174" s="164">
        <f>S174*H174</f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65" t="s">
        <v>199</v>
      </c>
      <c r="AT174" s="165" t="s">
        <v>135</v>
      </c>
      <c r="AU174" s="165" t="s">
        <v>84</v>
      </c>
      <c r="AY174" s="14" t="s">
        <v>133</v>
      </c>
      <c r="BE174" s="166">
        <f>IF(N174="základná",J174,0)</f>
        <v>0</v>
      </c>
      <c r="BF174" s="166">
        <f>IF(N174="znížená",J174,0)</f>
        <v>0</v>
      </c>
      <c r="BG174" s="166">
        <f>IF(N174="zákl. prenesená",J174,0)</f>
        <v>0</v>
      </c>
      <c r="BH174" s="166">
        <f>IF(N174="zníž. prenesená",J174,0)</f>
        <v>0</v>
      </c>
      <c r="BI174" s="166">
        <f>IF(N174="nulová",J174,0)</f>
        <v>0</v>
      </c>
      <c r="BJ174" s="14" t="s">
        <v>84</v>
      </c>
      <c r="BK174" s="166">
        <f>ROUND(I174*H174,2)</f>
        <v>0</v>
      </c>
      <c r="BL174" s="14" t="s">
        <v>199</v>
      </c>
      <c r="BM174" s="165" t="s">
        <v>440</v>
      </c>
    </row>
    <row r="175" spans="1:65" s="2" customFormat="1" ht="24.2" customHeight="1">
      <c r="A175" s="29"/>
      <c r="B175" s="152"/>
      <c r="C175" s="167" t="s">
        <v>276</v>
      </c>
      <c r="D175" s="167" t="s">
        <v>222</v>
      </c>
      <c r="E175" s="168" t="s">
        <v>277</v>
      </c>
      <c r="F175" s="169" t="s">
        <v>278</v>
      </c>
      <c r="G175" s="170" t="s">
        <v>242</v>
      </c>
      <c r="H175" s="171">
        <v>161.25</v>
      </c>
      <c r="I175" s="172"/>
      <c r="J175" s="173">
        <f>ROUND(I175*H175,2)</f>
        <v>0</v>
      </c>
      <c r="K175" s="174"/>
      <c r="L175" s="175"/>
      <c r="M175" s="176" t="s">
        <v>1</v>
      </c>
      <c r="N175" s="177" t="s">
        <v>37</v>
      </c>
      <c r="O175" s="58"/>
      <c r="P175" s="163">
        <f>O175*H175</f>
        <v>0</v>
      </c>
      <c r="Q175" s="163">
        <v>2.8E-3</v>
      </c>
      <c r="R175" s="163">
        <f>Q175*H175</f>
        <v>0.45150000000000001</v>
      </c>
      <c r="S175" s="163">
        <v>0</v>
      </c>
      <c r="T175" s="164">
        <f>S175*H175</f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65" t="s">
        <v>225</v>
      </c>
      <c r="AT175" s="165" t="s">
        <v>222</v>
      </c>
      <c r="AU175" s="165" t="s">
        <v>84</v>
      </c>
      <c r="AY175" s="14" t="s">
        <v>133</v>
      </c>
      <c r="BE175" s="166">
        <f>IF(N175="základná",J175,0)</f>
        <v>0</v>
      </c>
      <c r="BF175" s="166">
        <f>IF(N175="znížená",J175,0)</f>
        <v>0</v>
      </c>
      <c r="BG175" s="166">
        <f>IF(N175="zákl. prenesená",J175,0)</f>
        <v>0</v>
      </c>
      <c r="BH175" s="166">
        <f>IF(N175="zníž. prenesená",J175,0)</f>
        <v>0</v>
      </c>
      <c r="BI175" s="166">
        <f>IF(N175="nulová",J175,0)</f>
        <v>0</v>
      </c>
      <c r="BJ175" s="14" t="s">
        <v>84</v>
      </c>
      <c r="BK175" s="166">
        <f>ROUND(I175*H175,2)</f>
        <v>0</v>
      </c>
      <c r="BL175" s="14" t="s">
        <v>199</v>
      </c>
      <c r="BM175" s="165" t="s">
        <v>441</v>
      </c>
    </row>
    <row r="176" spans="1:65" s="2" customFormat="1" ht="21.75" customHeight="1">
      <c r="A176" s="29"/>
      <c r="B176" s="152"/>
      <c r="C176" s="153" t="s">
        <v>280</v>
      </c>
      <c r="D176" s="153" t="s">
        <v>135</v>
      </c>
      <c r="E176" s="154" t="s">
        <v>281</v>
      </c>
      <c r="F176" s="155" t="s">
        <v>282</v>
      </c>
      <c r="G176" s="156" t="s">
        <v>265</v>
      </c>
      <c r="H176" s="178"/>
      <c r="I176" s="158"/>
      <c r="J176" s="159">
        <f>ROUND(I176*H176,2)</f>
        <v>0</v>
      </c>
      <c r="K176" s="160"/>
      <c r="L176" s="30"/>
      <c r="M176" s="161" t="s">
        <v>1</v>
      </c>
      <c r="N176" s="162" t="s">
        <v>37</v>
      </c>
      <c r="O176" s="58"/>
      <c r="P176" s="163">
        <f>O176*H176</f>
        <v>0</v>
      </c>
      <c r="Q176" s="163">
        <v>0</v>
      </c>
      <c r="R176" s="163">
        <f>Q176*H176</f>
        <v>0</v>
      </c>
      <c r="S176" s="163">
        <v>0</v>
      </c>
      <c r="T176" s="164">
        <f>S176*H176</f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65" t="s">
        <v>199</v>
      </c>
      <c r="AT176" s="165" t="s">
        <v>135</v>
      </c>
      <c r="AU176" s="165" t="s">
        <v>84</v>
      </c>
      <c r="AY176" s="14" t="s">
        <v>133</v>
      </c>
      <c r="BE176" s="166">
        <f>IF(N176="základná",J176,0)</f>
        <v>0</v>
      </c>
      <c r="BF176" s="166">
        <f>IF(N176="znížená",J176,0)</f>
        <v>0</v>
      </c>
      <c r="BG176" s="166">
        <f>IF(N176="zákl. prenesená",J176,0)</f>
        <v>0</v>
      </c>
      <c r="BH176" s="166">
        <f>IF(N176="zníž. prenesená",J176,0)</f>
        <v>0</v>
      </c>
      <c r="BI176" s="166">
        <f>IF(N176="nulová",J176,0)</f>
        <v>0</v>
      </c>
      <c r="BJ176" s="14" t="s">
        <v>84</v>
      </c>
      <c r="BK176" s="166">
        <f>ROUND(I176*H176,2)</f>
        <v>0</v>
      </c>
      <c r="BL176" s="14" t="s">
        <v>199</v>
      </c>
      <c r="BM176" s="165" t="s">
        <v>283</v>
      </c>
    </row>
    <row r="177" spans="1:65" s="12" customFormat="1" ht="22.9" customHeight="1">
      <c r="B177" s="139"/>
      <c r="D177" s="140" t="s">
        <v>70</v>
      </c>
      <c r="E177" s="150" t="s">
        <v>284</v>
      </c>
      <c r="F177" s="150" t="s">
        <v>285</v>
      </c>
      <c r="I177" s="142"/>
      <c r="J177" s="151">
        <f>BK177</f>
        <v>0</v>
      </c>
      <c r="L177" s="139"/>
      <c r="M177" s="144"/>
      <c r="N177" s="145"/>
      <c r="O177" s="145"/>
      <c r="P177" s="146">
        <f>SUM(P178:P181)</f>
        <v>0</v>
      </c>
      <c r="Q177" s="145"/>
      <c r="R177" s="146">
        <f>SUM(R178:R181)</f>
        <v>4.4578896000000007E-2</v>
      </c>
      <c r="S177" s="145"/>
      <c r="T177" s="147">
        <f>SUM(T178:T181)</f>
        <v>0</v>
      </c>
      <c r="AR177" s="140" t="s">
        <v>84</v>
      </c>
      <c r="AT177" s="148" t="s">
        <v>70</v>
      </c>
      <c r="AU177" s="148" t="s">
        <v>78</v>
      </c>
      <c r="AY177" s="140" t="s">
        <v>133</v>
      </c>
      <c r="BK177" s="149">
        <f>SUM(BK178:BK181)</f>
        <v>0</v>
      </c>
    </row>
    <row r="178" spans="1:65" s="2" customFormat="1" ht="24.2" customHeight="1">
      <c r="A178" s="29"/>
      <c r="B178" s="152"/>
      <c r="C178" s="153" t="s">
        <v>286</v>
      </c>
      <c r="D178" s="153" t="s">
        <v>135</v>
      </c>
      <c r="E178" s="154" t="s">
        <v>287</v>
      </c>
      <c r="F178" s="155" t="s">
        <v>288</v>
      </c>
      <c r="G178" s="156" t="s">
        <v>242</v>
      </c>
      <c r="H178" s="157">
        <v>5</v>
      </c>
      <c r="I178" s="158"/>
      <c r="J178" s="159">
        <f>ROUND(I178*H178,2)</f>
        <v>0</v>
      </c>
      <c r="K178" s="160"/>
      <c r="L178" s="30"/>
      <c r="M178" s="161" t="s">
        <v>1</v>
      </c>
      <c r="N178" s="162" t="s">
        <v>37</v>
      </c>
      <c r="O178" s="58"/>
      <c r="P178" s="163">
        <f>O178*H178</f>
        <v>0</v>
      </c>
      <c r="Q178" s="163">
        <v>1.59016E-3</v>
      </c>
      <c r="R178" s="163">
        <f>Q178*H178</f>
        <v>7.9507999999999992E-3</v>
      </c>
      <c r="S178" s="163">
        <v>0</v>
      </c>
      <c r="T178" s="164">
        <f>S178*H178</f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65" t="s">
        <v>199</v>
      </c>
      <c r="AT178" s="165" t="s">
        <v>135</v>
      </c>
      <c r="AU178" s="165" t="s">
        <v>84</v>
      </c>
      <c r="AY178" s="14" t="s">
        <v>133</v>
      </c>
      <c r="BE178" s="166">
        <f>IF(N178="základná",J178,0)</f>
        <v>0</v>
      </c>
      <c r="BF178" s="166">
        <f>IF(N178="znížená",J178,0)</f>
        <v>0</v>
      </c>
      <c r="BG178" s="166">
        <f>IF(N178="zákl. prenesená",J178,0)</f>
        <v>0</v>
      </c>
      <c r="BH178" s="166">
        <f>IF(N178="zníž. prenesená",J178,0)</f>
        <v>0</v>
      </c>
      <c r="BI178" s="166">
        <f>IF(N178="nulová",J178,0)</f>
        <v>0</v>
      </c>
      <c r="BJ178" s="14" t="s">
        <v>84</v>
      </c>
      <c r="BK178" s="166">
        <f>ROUND(I178*H178,2)</f>
        <v>0</v>
      </c>
      <c r="BL178" s="14" t="s">
        <v>199</v>
      </c>
      <c r="BM178" s="165" t="s">
        <v>289</v>
      </c>
    </row>
    <row r="179" spans="1:65" s="2" customFormat="1" ht="33" customHeight="1">
      <c r="A179" s="29"/>
      <c r="B179" s="152"/>
      <c r="C179" s="153" t="s">
        <v>290</v>
      </c>
      <c r="D179" s="153" t="s">
        <v>135</v>
      </c>
      <c r="E179" s="154" t="s">
        <v>291</v>
      </c>
      <c r="F179" s="155" t="s">
        <v>292</v>
      </c>
      <c r="G179" s="156" t="s">
        <v>242</v>
      </c>
      <c r="H179" s="157">
        <v>15</v>
      </c>
      <c r="I179" s="158"/>
      <c r="J179" s="159">
        <f>ROUND(I179*H179,2)</f>
        <v>0</v>
      </c>
      <c r="K179" s="160"/>
      <c r="L179" s="30"/>
      <c r="M179" s="161" t="s">
        <v>1</v>
      </c>
      <c r="N179" s="162" t="s">
        <v>37</v>
      </c>
      <c r="O179" s="58"/>
      <c r="P179" s="163">
        <f>O179*H179</f>
        <v>0</v>
      </c>
      <c r="Q179" s="163">
        <v>2.2053200000000002E-3</v>
      </c>
      <c r="R179" s="163">
        <f>Q179*H179</f>
        <v>3.3079800000000006E-2</v>
      </c>
      <c r="S179" s="163">
        <v>0</v>
      </c>
      <c r="T179" s="164">
        <f>S179*H179</f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65" t="s">
        <v>199</v>
      </c>
      <c r="AT179" s="165" t="s">
        <v>135</v>
      </c>
      <c r="AU179" s="165" t="s">
        <v>84</v>
      </c>
      <c r="AY179" s="14" t="s">
        <v>133</v>
      </c>
      <c r="BE179" s="166">
        <f>IF(N179="základná",J179,0)</f>
        <v>0</v>
      </c>
      <c r="BF179" s="166">
        <f>IF(N179="znížená",J179,0)</f>
        <v>0</v>
      </c>
      <c r="BG179" s="166">
        <f>IF(N179="zákl. prenesená",J179,0)</f>
        <v>0</v>
      </c>
      <c r="BH179" s="166">
        <f>IF(N179="zníž. prenesená",J179,0)</f>
        <v>0</v>
      </c>
      <c r="BI179" s="166">
        <f>IF(N179="nulová",J179,0)</f>
        <v>0</v>
      </c>
      <c r="BJ179" s="14" t="s">
        <v>84</v>
      </c>
      <c r="BK179" s="166">
        <f>ROUND(I179*H179,2)</f>
        <v>0</v>
      </c>
      <c r="BL179" s="14" t="s">
        <v>199</v>
      </c>
      <c r="BM179" s="165" t="s">
        <v>293</v>
      </c>
    </row>
    <row r="180" spans="1:65" s="2" customFormat="1" ht="24.2" customHeight="1">
      <c r="A180" s="29"/>
      <c r="B180" s="152"/>
      <c r="C180" s="153" t="s">
        <v>294</v>
      </c>
      <c r="D180" s="153" t="s">
        <v>135</v>
      </c>
      <c r="E180" s="154" t="s">
        <v>295</v>
      </c>
      <c r="F180" s="155" t="s">
        <v>296</v>
      </c>
      <c r="G180" s="156" t="s">
        <v>242</v>
      </c>
      <c r="H180" s="157">
        <v>2.84</v>
      </c>
      <c r="I180" s="158"/>
      <c r="J180" s="159">
        <f>ROUND(I180*H180,2)</f>
        <v>0</v>
      </c>
      <c r="K180" s="160"/>
      <c r="L180" s="30"/>
      <c r="M180" s="161" t="s">
        <v>1</v>
      </c>
      <c r="N180" s="162" t="s">
        <v>37</v>
      </c>
      <c r="O180" s="58"/>
      <c r="P180" s="163">
        <f>O180*H180</f>
        <v>0</v>
      </c>
      <c r="Q180" s="163">
        <v>1.2493999999999999E-3</v>
      </c>
      <c r="R180" s="163">
        <f>Q180*H180</f>
        <v>3.5482959999999994E-3</v>
      </c>
      <c r="S180" s="163">
        <v>0</v>
      </c>
      <c r="T180" s="164">
        <f>S180*H180</f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65" t="s">
        <v>199</v>
      </c>
      <c r="AT180" s="165" t="s">
        <v>135</v>
      </c>
      <c r="AU180" s="165" t="s">
        <v>84</v>
      </c>
      <c r="AY180" s="14" t="s">
        <v>133</v>
      </c>
      <c r="BE180" s="166">
        <f>IF(N180="základná",J180,0)</f>
        <v>0</v>
      </c>
      <c r="BF180" s="166">
        <f>IF(N180="znížená",J180,0)</f>
        <v>0</v>
      </c>
      <c r="BG180" s="166">
        <f>IF(N180="zákl. prenesená",J180,0)</f>
        <v>0</v>
      </c>
      <c r="BH180" s="166">
        <f>IF(N180="zníž. prenesená",J180,0)</f>
        <v>0</v>
      </c>
      <c r="BI180" s="166">
        <f>IF(N180="nulová",J180,0)</f>
        <v>0</v>
      </c>
      <c r="BJ180" s="14" t="s">
        <v>84</v>
      </c>
      <c r="BK180" s="166">
        <f>ROUND(I180*H180,2)</f>
        <v>0</v>
      </c>
      <c r="BL180" s="14" t="s">
        <v>199</v>
      </c>
      <c r="BM180" s="165" t="s">
        <v>297</v>
      </c>
    </row>
    <row r="181" spans="1:65" s="2" customFormat="1" ht="24.2" customHeight="1">
      <c r="A181" s="29"/>
      <c r="B181" s="152"/>
      <c r="C181" s="153" t="s">
        <v>298</v>
      </c>
      <c r="D181" s="153" t="s">
        <v>135</v>
      </c>
      <c r="E181" s="154" t="s">
        <v>299</v>
      </c>
      <c r="F181" s="155" t="s">
        <v>300</v>
      </c>
      <c r="G181" s="156" t="s">
        <v>265</v>
      </c>
      <c r="H181" s="178"/>
      <c r="I181" s="158"/>
      <c r="J181" s="159">
        <f>ROUND(I181*H181,2)</f>
        <v>0</v>
      </c>
      <c r="K181" s="160"/>
      <c r="L181" s="30"/>
      <c r="M181" s="161" t="s">
        <v>1</v>
      </c>
      <c r="N181" s="162" t="s">
        <v>37</v>
      </c>
      <c r="O181" s="58"/>
      <c r="P181" s="163">
        <f>O181*H181</f>
        <v>0</v>
      </c>
      <c r="Q181" s="163">
        <v>0</v>
      </c>
      <c r="R181" s="163">
        <f>Q181*H181</f>
        <v>0</v>
      </c>
      <c r="S181" s="163">
        <v>0</v>
      </c>
      <c r="T181" s="164">
        <f>S181*H181</f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65" t="s">
        <v>199</v>
      </c>
      <c r="AT181" s="165" t="s">
        <v>135</v>
      </c>
      <c r="AU181" s="165" t="s">
        <v>84</v>
      </c>
      <c r="AY181" s="14" t="s">
        <v>133</v>
      </c>
      <c r="BE181" s="166">
        <f>IF(N181="základná",J181,0)</f>
        <v>0</v>
      </c>
      <c r="BF181" s="166">
        <f>IF(N181="znížená",J181,0)</f>
        <v>0</v>
      </c>
      <c r="BG181" s="166">
        <f>IF(N181="zákl. prenesená",J181,0)</f>
        <v>0</v>
      </c>
      <c r="BH181" s="166">
        <f>IF(N181="zníž. prenesená",J181,0)</f>
        <v>0</v>
      </c>
      <c r="BI181" s="166">
        <f>IF(N181="nulová",J181,0)</f>
        <v>0</v>
      </c>
      <c r="BJ181" s="14" t="s">
        <v>84</v>
      </c>
      <c r="BK181" s="166">
        <f>ROUND(I181*H181,2)</f>
        <v>0</v>
      </c>
      <c r="BL181" s="14" t="s">
        <v>199</v>
      </c>
      <c r="BM181" s="165" t="s">
        <v>301</v>
      </c>
    </row>
    <row r="182" spans="1:65" s="12" customFormat="1" ht="22.9" customHeight="1">
      <c r="B182" s="139"/>
      <c r="D182" s="140" t="s">
        <v>70</v>
      </c>
      <c r="E182" s="150" t="s">
        <v>302</v>
      </c>
      <c r="F182" s="150" t="s">
        <v>303</v>
      </c>
      <c r="I182" s="142"/>
      <c r="J182" s="151">
        <f>BK182</f>
        <v>0</v>
      </c>
      <c r="L182" s="139"/>
      <c r="M182" s="144"/>
      <c r="N182" s="145"/>
      <c r="O182" s="145"/>
      <c r="P182" s="146">
        <f>SUM(P183:P192)</f>
        <v>0</v>
      </c>
      <c r="Q182" s="145"/>
      <c r="R182" s="146">
        <f>SUM(R183:R192)</f>
        <v>0.20668399999999998</v>
      </c>
      <c r="S182" s="145"/>
      <c r="T182" s="147">
        <f>SUM(T183:T192)</f>
        <v>0</v>
      </c>
      <c r="AR182" s="140" t="s">
        <v>84</v>
      </c>
      <c r="AT182" s="148" t="s">
        <v>70</v>
      </c>
      <c r="AU182" s="148" t="s">
        <v>78</v>
      </c>
      <c r="AY182" s="140" t="s">
        <v>133</v>
      </c>
      <c r="BK182" s="149">
        <f>SUM(BK183:BK192)</f>
        <v>0</v>
      </c>
    </row>
    <row r="183" spans="1:65" s="2" customFormat="1" ht="24.2" customHeight="1">
      <c r="A183" s="29"/>
      <c r="B183" s="152"/>
      <c r="C183" s="153" t="s">
        <v>304</v>
      </c>
      <c r="D183" s="153" t="s">
        <v>135</v>
      </c>
      <c r="E183" s="154" t="s">
        <v>305</v>
      </c>
      <c r="F183" s="155" t="s">
        <v>306</v>
      </c>
      <c r="G183" s="156" t="s">
        <v>242</v>
      </c>
      <c r="H183" s="157">
        <v>12.4</v>
      </c>
      <c r="I183" s="158"/>
      <c r="J183" s="159">
        <f t="shared" ref="J183:J192" si="20">ROUND(I183*H183,2)</f>
        <v>0</v>
      </c>
      <c r="K183" s="160"/>
      <c r="L183" s="30"/>
      <c r="M183" s="161" t="s">
        <v>1</v>
      </c>
      <c r="N183" s="162" t="s">
        <v>37</v>
      </c>
      <c r="O183" s="58"/>
      <c r="P183" s="163">
        <f t="shared" ref="P183:P192" si="21">O183*H183</f>
        <v>0</v>
      </c>
      <c r="Q183" s="163">
        <v>2.1499999999999999E-4</v>
      </c>
      <c r="R183" s="163">
        <f t="shared" ref="R183:R192" si="22">Q183*H183</f>
        <v>2.666E-3</v>
      </c>
      <c r="S183" s="163">
        <v>0</v>
      </c>
      <c r="T183" s="164">
        <f t="shared" ref="T183:T192" si="23">S183*H183</f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65" t="s">
        <v>199</v>
      </c>
      <c r="AT183" s="165" t="s">
        <v>135</v>
      </c>
      <c r="AU183" s="165" t="s">
        <v>84</v>
      </c>
      <c r="AY183" s="14" t="s">
        <v>133</v>
      </c>
      <c r="BE183" s="166">
        <f t="shared" ref="BE183:BE192" si="24">IF(N183="základná",J183,0)</f>
        <v>0</v>
      </c>
      <c r="BF183" s="166">
        <f t="shared" ref="BF183:BF192" si="25">IF(N183="znížená",J183,0)</f>
        <v>0</v>
      </c>
      <c r="BG183" s="166">
        <f t="shared" ref="BG183:BG192" si="26">IF(N183="zákl. prenesená",J183,0)</f>
        <v>0</v>
      </c>
      <c r="BH183" s="166">
        <f t="shared" ref="BH183:BH192" si="27">IF(N183="zníž. prenesená",J183,0)</f>
        <v>0</v>
      </c>
      <c r="BI183" s="166">
        <f t="shared" ref="BI183:BI192" si="28">IF(N183="nulová",J183,0)</f>
        <v>0</v>
      </c>
      <c r="BJ183" s="14" t="s">
        <v>84</v>
      </c>
      <c r="BK183" s="166">
        <f t="shared" ref="BK183:BK192" si="29">ROUND(I183*H183,2)</f>
        <v>0</v>
      </c>
      <c r="BL183" s="14" t="s">
        <v>199</v>
      </c>
      <c r="BM183" s="165" t="s">
        <v>307</v>
      </c>
    </row>
    <row r="184" spans="1:65" s="2" customFormat="1" ht="37.9" customHeight="1">
      <c r="A184" s="29"/>
      <c r="B184" s="152"/>
      <c r="C184" s="167" t="s">
        <v>308</v>
      </c>
      <c r="D184" s="167" t="s">
        <v>222</v>
      </c>
      <c r="E184" s="168" t="s">
        <v>309</v>
      </c>
      <c r="F184" s="169" t="s">
        <v>310</v>
      </c>
      <c r="G184" s="170" t="s">
        <v>242</v>
      </c>
      <c r="H184" s="171">
        <v>13.02</v>
      </c>
      <c r="I184" s="172"/>
      <c r="J184" s="173">
        <f t="shared" si="20"/>
        <v>0</v>
      </c>
      <c r="K184" s="174"/>
      <c r="L184" s="175"/>
      <c r="M184" s="176" t="s">
        <v>1</v>
      </c>
      <c r="N184" s="177" t="s">
        <v>37</v>
      </c>
      <c r="O184" s="58"/>
      <c r="P184" s="163">
        <f t="shared" si="21"/>
        <v>0</v>
      </c>
      <c r="Q184" s="163">
        <v>1E-4</v>
      </c>
      <c r="R184" s="163">
        <f t="shared" si="22"/>
        <v>1.302E-3</v>
      </c>
      <c r="S184" s="163">
        <v>0</v>
      </c>
      <c r="T184" s="164">
        <f t="shared" si="2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65" t="s">
        <v>225</v>
      </c>
      <c r="AT184" s="165" t="s">
        <v>222</v>
      </c>
      <c r="AU184" s="165" t="s">
        <v>84</v>
      </c>
      <c r="AY184" s="14" t="s">
        <v>133</v>
      </c>
      <c r="BE184" s="166">
        <f t="shared" si="24"/>
        <v>0</v>
      </c>
      <c r="BF184" s="166">
        <f t="shared" si="25"/>
        <v>0</v>
      </c>
      <c r="BG184" s="166">
        <f t="shared" si="26"/>
        <v>0</v>
      </c>
      <c r="BH184" s="166">
        <f t="shared" si="27"/>
        <v>0</v>
      </c>
      <c r="BI184" s="166">
        <f t="shared" si="28"/>
        <v>0</v>
      </c>
      <c r="BJ184" s="14" t="s">
        <v>84</v>
      </c>
      <c r="BK184" s="166">
        <f t="shared" si="29"/>
        <v>0</v>
      </c>
      <c r="BL184" s="14" t="s">
        <v>199</v>
      </c>
      <c r="BM184" s="165" t="s">
        <v>311</v>
      </c>
    </row>
    <row r="185" spans="1:65" s="2" customFormat="1" ht="37.9" customHeight="1">
      <c r="A185" s="29"/>
      <c r="B185" s="152"/>
      <c r="C185" s="167" t="s">
        <v>312</v>
      </c>
      <c r="D185" s="167" t="s">
        <v>222</v>
      </c>
      <c r="E185" s="168" t="s">
        <v>313</v>
      </c>
      <c r="F185" s="169" t="s">
        <v>314</v>
      </c>
      <c r="G185" s="170" t="s">
        <v>242</v>
      </c>
      <c r="H185" s="171">
        <v>13.02</v>
      </c>
      <c r="I185" s="172"/>
      <c r="J185" s="173">
        <f t="shared" si="20"/>
        <v>0</v>
      </c>
      <c r="K185" s="174"/>
      <c r="L185" s="175"/>
      <c r="M185" s="176" t="s">
        <v>1</v>
      </c>
      <c r="N185" s="177" t="s">
        <v>37</v>
      </c>
      <c r="O185" s="58"/>
      <c r="P185" s="163">
        <f t="shared" si="21"/>
        <v>0</v>
      </c>
      <c r="Q185" s="163">
        <v>1E-4</v>
      </c>
      <c r="R185" s="163">
        <f t="shared" si="22"/>
        <v>1.302E-3</v>
      </c>
      <c r="S185" s="163">
        <v>0</v>
      </c>
      <c r="T185" s="164">
        <f t="shared" si="2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65" t="s">
        <v>225</v>
      </c>
      <c r="AT185" s="165" t="s">
        <v>222</v>
      </c>
      <c r="AU185" s="165" t="s">
        <v>84</v>
      </c>
      <c r="AY185" s="14" t="s">
        <v>133</v>
      </c>
      <c r="BE185" s="166">
        <f t="shared" si="24"/>
        <v>0</v>
      </c>
      <c r="BF185" s="166">
        <f t="shared" si="25"/>
        <v>0</v>
      </c>
      <c r="BG185" s="166">
        <f t="shared" si="26"/>
        <v>0</v>
      </c>
      <c r="BH185" s="166">
        <f t="shared" si="27"/>
        <v>0</v>
      </c>
      <c r="BI185" s="166">
        <f t="shared" si="28"/>
        <v>0</v>
      </c>
      <c r="BJ185" s="14" t="s">
        <v>84</v>
      </c>
      <c r="BK185" s="166">
        <f t="shared" si="29"/>
        <v>0</v>
      </c>
      <c r="BL185" s="14" t="s">
        <v>199</v>
      </c>
      <c r="BM185" s="165" t="s">
        <v>315</v>
      </c>
    </row>
    <row r="186" spans="1:65" s="2" customFormat="1" ht="16.5" customHeight="1">
      <c r="A186" s="29"/>
      <c r="B186" s="152"/>
      <c r="C186" s="167" t="s">
        <v>316</v>
      </c>
      <c r="D186" s="167" t="s">
        <v>222</v>
      </c>
      <c r="E186" s="168" t="s">
        <v>317</v>
      </c>
      <c r="F186" s="169" t="s">
        <v>318</v>
      </c>
      <c r="G186" s="170" t="s">
        <v>242</v>
      </c>
      <c r="H186" s="171">
        <v>12.4</v>
      </c>
      <c r="I186" s="172"/>
      <c r="J186" s="173">
        <f t="shared" si="20"/>
        <v>0</v>
      </c>
      <c r="K186" s="174"/>
      <c r="L186" s="175"/>
      <c r="M186" s="176" t="s">
        <v>1</v>
      </c>
      <c r="N186" s="177" t="s">
        <v>37</v>
      </c>
      <c r="O186" s="58"/>
      <c r="P186" s="163">
        <f t="shared" si="21"/>
        <v>0</v>
      </c>
      <c r="Q186" s="163">
        <v>1.29E-2</v>
      </c>
      <c r="R186" s="163">
        <f t="shared" si="22"/>
        <v>0.15995999999999999</v>
      </c>
      <c r="S186" s="163">
        <v>0</v>
      </c>
      <c r="T186" s="164">
        <f t="shared" si="2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65" t="s">
        <v>225</v>
      </c>
      <c r="AT186" s="165" t="s">
        <v>222</v>
      </c>
      <c r="AU186" s="165" t="s">
        <v>84</v>
      </c>
      <c r="AY186" s="14" t="s">
        <v>133</v>
      </c>
      <c r="BE186" s="166">
        <f t="shared" si="24"/>
        <v>0</v>
      </c>
      <c r="BF186" s="166">
        <f t="shared" si="25"/>
        <v>0</v>
      </c>
      <c r="BG186" s="166">
        <f t="shared" si="26"/>
        <v>0</v>
      </c>
      <c r="BH186" s="166">
        <f t="shared" si="27"/>
        <v>0</v>
      </c>
      <c r="BI186" s="166">
        <f t="shared" si="28"/>
        <v>0</v>
      </c>
      <c r="BJ186" s="14" t="s">
        <v>84</v>
      </c>
      <c r="BK186" s="166">
        <f t="shared" si="29"/>
        <v>0</v>
      </c>
      <c r="BL186" s="14" t="s">
        <v>199</v>
      </c>
      <c r="BM186" s="165" t="s">
        <v>319</v>
      </c>
    </row>
    <row r="187" spans="1:65" s="2" customFormat="1" ht="33" customHeight="1">
      <c r="A187" s="29"/>
      <c r="B187" s="152"/>
      <c r="C187" s="153" t="s">
        <v>320</v>
      </c>
      <c r="D187" s="153" t="s">
        <v>135</v>
      </c>
      <c r="E187" s="154" t="s">
        <v>321</v>
      </c>
      <c r="F187" s="155" t="s">
        <v>322</v>
      </c>
      <c r="G187" s="156" t="s">
        <v>230</v>
      </c>
      <c r="H187" s="157">
        <v>1</v>
      </c>
      <c r="I187" s="158"/>
      <c r="J187" s="159">
        <f t="shared" si="20"/>
        <v>0</v>
      </c>
      <c r="K187" s="160"/>
      <c r="L187" s="30"/>
      <c r="M187" s="161" t="s">
        <v>1</v>
      </c>
      <c r="N187" s="162" t="s">
        <v>37</v>
      </c>
      <c r="O187" s="58"/>
      <c r="P187" s="163">
        <f t="shared" si="21"/>
        <v>0</v>
      </c>
      <c r="Q187" s="163">
        <v>0</v>
      </c>
      <c r="R187" s="163">
        <f t="shared" si="22"/>
        <v>0</v>
      </c>
      <c r="S187" s="163">
        <v>0</v>
      </c>
      <c r="T187" s="164">
        <f t="shared" si="2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65" t="s">
        <v>199</v>
      </c>
      <c r="AT187" s="165" t="s">
        <v>135</v>
      </c>
      <c r="AU187" s="165" t="s">
        <v>84</v>
      </c>
      <c r="AY187" s="14" t="s">
        <v>133</v>
      </c>
      <c r="BE187" s="166">
        <f t="shared" si="24"/>
        <v>0</v>
      </c>
      <c r="BF187" s="166">
        <f t="shared" si="25"/>
        <v>0</v>
      </c>
      <c r="BG187" s="166">
        <f t="shared" si="26"/>
        <v>0</v>
      </c>
      <c r="BH187" s="166">
        <f t="shared" si="27"/>
        <v>0</v>
      </c>
      <c r="BI187" s="166">
        <f t="shared" si="28"/>
        <v>0</v>
      </c>
      <c r="BJ187" s="14" t="s">
        <v>84</v>
      </c>
      <c r="BK187" s="166">
        <f t="shared" si="29"/>
        <v>0</v>
      </c>
      <c r="BL187" s="14" t="s">
        <v>199</v>
      </c>
      <c r="BM187" s="165" t="s">
        <v>323</v>
      </c>
    </row>
    <row r="188" spans="1:65" s="2" customFormat="1" ht="24.2" customHeight="1">
      <c r="A188" s="29"/>
      <c r="B188" s="152"/>
      <c r="C188" s="167" t="s">
        <v>324</v>
      </c>
      <c r="D188" s="167" t="s">
        <v>222</v>
      </c>
      <c r="E188" s="168" t="s">
        <v>325</v>
      </c>
      <c r="F188" s="169" t="s">
        <v>326</v>
      </c>
      <c r="G188" s="170" t="s">
        <v>230</v>
      </c>
      <c r="H188" s="171">
        <v>1</v>
      </c>
      <c r="I188" s="172"/>
      <c r="J188" s="173">
        <f t="shared" si="20"/>
        <v>0</v>
      </c>
      <c r="K188" s="174"/>
      <c r="L188" s="175"/>
      <c r="M188" s="176" t="s">
        <v>1</v>
      </c>
      <c r="N188" s="177" t="s">
        <v>37</v>
      </c>
      <c r="O188" s="58"/>
      <c r="P188" s="163">
        <f t="shared" si="21"/>
        <v>0</v>
      </c>
      <c r="Q188" s="163">
        <v>1E-3</v>
      </c>
      <c r="R188" s="163">
        <f t="shared" si="22"/>
        <v>1E-3</v>
      </c>
      <c r="S188" s="163">
        <v>0</v>
      </c>
      <c r="T188" s="164">
        <f t="shared" si="2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65" t="s">
        <v>225</v>
      </c>
      <c r="AT188" s="165" t="s">
        <v>222</v>
      </c>
      <c r="AU188" s="165" t="s">
        <v>84</v>
      </c>
      <c r="AY188" s="14" t="s">
        <v>133</v>
      </c>
      <c r="BE188" s="166">
        <f t="shared" si="24"/>
        <v>0</v>
      </c>
      <c r="BF188" s="166">
        <f t="shared" si="25"/>
        <v>0</v>
      </c>
      <c r="BG188" s="166">
        <f t="shared" si="26"/>
        <v>0</v>
      </c>
      <c r="BH188" s="166">
        <f t="shared" si="27"/>
        <v>0</v>
      </c>
      <c r="BI188" s="166">
        <f t="shared" si="28"/>
        <v>0</v>
      </c>
      <c r="BJ188" s="14" t="s">
        <v>84</v>
      </c>
      <c r="BK188" s="166">
        <f t="shared" si="29"/>
        <v>0</v>
      </c>
      <c r="BL188" s="14" t="s">
        <v>199</v>
      </c>
      <c r="BM188" s="165" t="s">
        <v>327</v>
      </c>
    </row>
    <row r="189" spans="1:65" s="2" customFormat="1" ht="24.2" customHeight="1">
      <c r="A189" s="29"/>
      <c r="B189" s="152"/>
      <c r="C189" s="167" t="s">
        <v>328</v>
      </c>
      <c r="D189" s="167" t="s">
        <v>222</v>
      </c>
      <c r="E189" s="168" t="s">
        <v>329</v>
      </c>
      <c r="F189" s="169" t="s">
        <v>330</v>
      </c>
      <c r="G189" s="170" t="s">
        <v>230</v>
      </c>
      <c r="H189" s="171">
        <v>1</v>
      </c>
      <c r="I189" s="172"/>
      <c r="J189" s="173">
        <f t="shared" si="20"/>
        <v>0</v>
      </c>
      <c r="K189" s="174"/>
      <c r="L189" s="175"/>
      <c r="M189" s="176" t="s">
        <v>1</v>
      </c>
      <c r="N189" s="177" t="s">
        <v>37</v>
      </c>
      <c r="O189" s="58"/>
      <c r="P189" s="163">
        <f t="shared" si="21"/>
        <v>0</v>
      </c>
      <c r="Q189" s="163">
        <v>2.5000000000000001E-2</v>
      </c>
      <c r="R189" s="163">
        <f t="shared" si="22"/>
        <v>2.5000000000000001E-2</v>
      </c>
      <c r="S189" s="163">
        <v>0</v>
      </c>
      <c r="T189" s="164">
        <f t="shared" si="2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65" t="s">
        <v>225</v>
      </c>
      <c r="AT189" s="165" t="s">
        <v>222</v>
      </c>
      <c r="AU189" s="165" t="s">
        <v>84</v>
      </c>
      <c r="AY189" s="14" t="s">
        <v>133</v>
      </c>
      <c r="BE189" s="166">
        <f t="shared" si="24"/>
        <v>0</v>
      </c>
      <c r="BF189" s="166">
        <f t="shared" si="25"/>
        <v>0</v>
      </c>
      <c r="BG189" s="166">
        <f t="shared" si="26"/>
        <v>0</v>
      </c>
      <c r="BH189" s="166">
        <f t="shared" si="27"/>
        <v>0</v>
      </c>
      <c r="BI189" s="166">
        <f t="shared" si="28"/>
        <v>0</v>
      </c>
      <c r="BJ189" s="14" t="s">
        <v>84</v>
      </c>
      <c r="BK189" s="166">
        <f t="shared" si="29"/>
        <v>0</v>
      </c>
      <c r="BL189" s="14" t="s">
        <v>199</v>
      </c>
      <c r="BM189" s="165" t="s">
        <v>331</v>
      </c>
    </row>
    <row r="190" spans="1:65" s="2" customFormat="1" ht="21.75" customHeight="1">
      <c r="A190" s="29"/>
      <c r="B190" s="152"/>
      <c r="C190" s="153" t="s">
        <v>332</v>
      </c>
      <c r="D190" s="153" t="s">
        <v>135</v>
      </c>
      <c r="E190" s="154" t="s">
        <v>333</v>
      </c>
      <c r="F190" s="155" t="s">
        <v>334</v>
      </c>
      <c r="G190" s="156" t="s">
        <v>230</v>
      </c>
      <c r="H190" s="157">
        <v>1</v>
      </c>
      <c r="I190" s="158"/>
      <c r="J190" s="159">
        <f t="shared" si="20"/>
        <v>0</v>
      </c>
      <c r="K190" s="160"/>
      <c r="L190" s="30"/>
      <c r="M190" s="161" t="s">
        <v>1</v>
      </c>
      <c r="N190" s="162" t="s">
        <v>37</v>
      </c>
      <c r="O190" s="58"/>
      <c r="P190" s="163">
        <f t="shared" si="21"/>
        <v>0</v>
      </c>
      <c r="Q190" s="163">
        <v>4.5399999999999998E-4</v>
      </c>
      <c r="R190" s="163">
        <f t="shared" si="22"/>
        <v>4.5399999999999998E-4</v>
      </c>
      <c r="S190" s="163">
        <v>0</v>
      </c>
      <c r="T190" s="164">
        <f t="shared" si="2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65" t="s">
        <v>199</v>
      </c>
      <c r="AT190" s="165" t="s">
        <v>135</v>
      </c>
      <c r="AU190" s="165" t="s">
        <v>84</v>
      </c>
      <c r="AY190" s="14" t="s">
        <v>133</v>
      </c>
      <c r="BE190" s="166">
        <f t="shared" si="24"/>
        <v>0</v>
      </c>
      <c r="BF190" s="166">
        <f t="shared" si="25"/>
        <v>0</v>
      </c>
      <c r="BG190" s="166">
        <f t="shared" si="26"/>
        <v>0</v>
      </c>
      <c r="BH190" s="166">
        <f t="shared" si="27"/>
        <v>0</v>
      </c>
      <c r="BI190" s="166">
        <f t="shared" si="28"/>
        <v>0</v>
      </c>
      <c r="BJ190" s="14" t="s">
        <v>84</v>
      </c>
      <c r="BK190" s="166">
        <f t="shared" si="29"/>
        <v>0</v>
      </c>
      <c r="BL190" s="14" t="s">
        <v>199</v>
      </c>
      <c r="BM190" s="165" t="s">
        <v>335</v>
      </c>
    </row>
    <row r="191" spans="1:65" s="2" customFormat="1" ht="44.25" customHeight="1">
      <c r="A191" s="29"/>
      <c r="B191" s="152"/>
      <c r="C191" s="167" t="s">
        <v>336</v>
      </c>
      <c r="D191" s="167" t="s">
        <v>222</v>
      </c>
      <c r="E191" s="168" t="s">
        <v>337</v>
      </c>
      <c r="F191" s="169" t="s">
        <v>338</v>
      </c>
      <c r="G191" s="170" t="s">
        <v>230</v>
      </c>
      <c r="H191" s="171">
        <v>1</v>
      </c>
      <c r="I191" s="172"/>
      <c r="J191" s="173">
        <f t="shared" si="20"/>
        <v>0</v>
      </c>
      <c r="K191" s="174"/>
      <c r="L191" s="175"/>
      <c r="M191" s="176" t="s">
        <v>1</v>
      </c>
      <c r="N191" s="177" t="s">
        <v>37</v>
      </c>
      <c r="O191" s="58"/>
      <c r="P191" s="163">
        <f t="shared" si="21"/>
        <v>0</v>
      </c>
      <c r="Q191" s="163">
        <v>1.4999999999999999E-2</v>
      </c>
      <c r="R191" s="163">
        <f t="shared" si="22"/>
        <v>1.4999999999999999E-2</v>
      </c>
      <c r="S191" s="163">
        <v>0</v>
      </c>
      <c r="T191" s="164">
        <f t="shared" si="23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65" t="s">
        <v>225</v>
      </c>
      <c r="AT191" s="165" t="s">
        <v>222</v>
      </c>
      <c r="AU191" s="165" t="s">
        <v>84</v>
      </c>
      <c r="AY191" s="14" t="s">
        <v>133</v>
      </c>
      <c r="BE191" s="166">
        <f t="shared" si="24"/>
        <v>0</v>
      </c>
      <c r="BF191" s="166">
        <f t="shared" si="25"/>
        <v>0</v>
      </c>
      <c r="BG191" s="166">
        <f t="shared" si="26"/>
        <v>0</v>
      </c>
      <c r="BH191" s="166">
        <f t="shared" si="27"/>
        <v>0</v>
      </c>
      <c r="BI191" s="166">
        <f t="shared" si="28"/>
        <v>0</v>
      </c>
      <c r="BJ191" s="14" t="s">
        <v>84</v>
      </c>
      <c r="BK191" s="166">
        <f t="shared" si="29"/>
        <v>0</v>
      </c>
      <c r="BL191" s="14" t="s">
        <v>199</v>
      </c>
      <c r="BM191" s="165" t="s">
        <v>339</v>
      </c>
    </row>
    <row r="192" spans="1:65" s="2" customFormat="1" ht="24.2" customHeight="1">
      <c r="A192" s="29"/>
      <c r="B192" s="152"/>
      <c r="C192" s="153" t="s">
        <v>340</v>
      </c>
      <c r="D192" s="153" t="s">
        <v>135</v>
      </c>
      <c r="E192" s="154" t="s">
        <v>341</v>
      </c>
      <c r="F192" s="155" t="s">
        <v>342</v>
      </c>
      <c r="G192" s="156" t="s">
        <v>265</v>
      </c>
      <c r="H192" s="178"/>
      <c r="I192" s="158"/>
      <c r="J192" s="159">
        <f t="shared" si="20"/>
        <v>0</v>
      </c>
      <c r="K192" s="160"/>
      <c r="L192" s="30"/>
      <c r="M192" s="161" t="s">
        <v>1</v>
      </c>
      <c r="N192" s="162" t="s">
        <v>37</v>
      </c>
      <c r="O192" s="58"/>
      <c r="P192" s="163">
        <f t="shared" si="21"/>
        <v>0</v>
      </c>
      <c r="Q192" s="163">
        <v>0</v>
      </c>
      <c r="R192" s="163">
        <f t="shared" si="22"/>
        <v>0</v>
      </c>
      <c r="S192" s="163">
        <v>0</v>
      </c>
      <c r="T192" s="164">
        <f t="shared" si="23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65" t="s">
        <v>199</v>
      </c>
      <c r="AT192" s="165" t="s">
        <v>135</v>
      </c>
      <c r="AU192" s="165" t="s">
        <v>84</v>
      </c>
      <c r="AY192" s="14" t="s">
        <v>133</v>
      </c>
      <c r="BE192" s="166">
        <f t="shared" si="24"/>
        <v>0</v>
      </c>
      <c r="BF192" s="166">
        <f t="shared" si="25"/>
        <v>0</v>
      </c>
      <c r="BG192" s="166">
        <f t="shared" si="26"/>
        <v>0</v>
      </c>
      <c r="BH192" s="166">
        <f t="shared" si="27"/>
        <v>0</v>
      </c>
      <c r="BI192" s="166">
        <f t="shared" si="28"/>
        <v>0</v>
      </c>
      <c r="BJ192" s="14" t="s">
        <v>84</v>
      </c>
      <c r="BK192" s="166">
        <f t="shared" si="29"/>
        <v>0</v>
      </c>
      <c r="BL192" s="14" t="s">
        <v>199</v>
      </c>
      <c r="BM192" s="165" t="s">
        <v>343</v>
      </c>
    </row>
    <row r="193" spans="1:65" s="12" customFormat="1" ht="22.9" customHeight="1">
      <c r="B193" s="139"/>
      <c r="D193" s="140" t="s">
        <v>70</v>
      </c>
      <c r="E193" s="150" t="s">
        <v>344</v>
      </c>
      <c r="F193" s="150" t="s">
        <v>345</v>
      </c>
      <c r="I193" s="142"/>
      <c r="J193" s="151">
        <f>BK193</f>
        <v>0</v>
      </c>
      <c r="L193" s="139"/>
      <c r="M193" s="144"/>
      <c r="N193" s="145"/>
      <c r="O193" s="145"/>
      <c r="P193" s="146">
        <f>SUM(P194:P204)</f>
        <v>0</v>
      </c>
      <c r="Q193" s="145"/>
      <c r="R193" s="146">
        <f>SUM(R194:R204)</f>
        <v>1.7904279000000001</v>
      </c>
      <c r="S193" s="145"/>
      <c r="T193" s="147">
        <f>SUM(T194:T204)</f>
        <v>0</v>
      </c>
      <c r="AR193" s="140" t="s">
        <v>84</v>
      </c>
      <c r="AT193" s="148" t="s">
        <v>70</v>
      </c>
      <c r="AU193" s="148" t="s">
        <v>78</v>
      </c>
      <c r="AY193" s="140" t="s">
        <v>133</v>
      </c>
      <c r="BK193" s="149">
        <f>SUM(BK194:BK204)</f>
        <v>0</v>
      </c>
    </row>
    <row r="194" spans="1:65" s="2" customFormat="1" ht="24.2" customHeight="1">
      <c r="A194" s="29"/>
      <c r="B194" s="152"/>
      <c r="C194" s="153" t="s">
        <v>346</v>
      </c>
      <c r="D194" s="153" t="s">
        <v>135</v>
      </c>
      <c r="E194" s="154" t="s">
        <v>347</v>
      </c>
      <c r="F194" s="155" t="s">
        <v>348</v>
      </c>
      <c r="G194" s="156" t="s">
        <v>176</v>
      </c>
      <c r="H194" s="157">
        <v>25</v>
      </c>
      <c r="I194" s="158"/>
      <c r="J194" s="159">
        <f t="shared" ref="J194:J204" si="30">ROUND(I194*H194,2)</f>
        <v>0</v>
      </c>
      <c r="K194" s="160"/>
      <c r="L194" s="30"/>
      <c r="M194" s="161" t="s">
        <v>1</v>
      </c>
      <c r="N194" s="162" t="s">
        <v>37</v>
      </c>
      <c r="O194" s="58"/>
      <c r="P194" s="163">
        <f t="shared" ref="P194:P204" si="31">O194*H194</f>
        <v>0</v>
      </c>
      <c r="Q194" s="163">
        <v>4.4299999999999998E-4</v>
      </c>
      <c r="R194" s="163">
        <f t="shared" ref="R194:R204" si="32">Q194*H194</f>
        <v>1.1075E-2</v>
      </c>
      <c r="S194" s="163">
        <v>0</v>
      </c>
      <c r="T194" s="164">
        <f t="shared" ref="T194:T204" si="33">S194*H194</f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65" t="s">
        <v>199</v>
      </c>
      <c r="AT194" s="165" t="s">
        <v>135</v>
      </c>
      <c r="AU194" s="165" t="s">
        <v>84</v>
      </c>
      <c r="AY194" s="14" t="s">
        <v>133</v>
      </c>
      <c r="BE194" s="166">
        <f t="shared" ref="BE194:BE204" si="34">IF(N194="základná",J194,0)</f>
        <v>0</v>
      </c>
      <c r="BF194" s="166">
        <f t="shared" ref="BF194:BF204" si="35">IF(N194="znížená",J194,0)</f>
        <v>0</v>
      </c>
      <c r="BG194" s="166">
        <f t="shared" ref="BG194:BG204" si="36">IF(N194="zákl. prenesená",J194,0)</f>
        <v>0</v>
      </c>
      <c r="BH194" s="166">
        <f t="shared" ref="BH194:BH204" si="37">IF(N194="zníž. prenesená",J194,0)</f>
        <v>0</v>
      </c>
      <c r="BI194" s="166">
        <f t="shared" ref="BI194:BI204" si="38">IF(N194="nulová",J194,0)</f>
        <v>0</v>
      </c>
      <c r="BJ194" s="14" t="s">
        <v>84</v>
      </c>
      <c r="BK194" s="166">
        <f t="shared" ref="BK194:BK204" si="39">ROUND(I194*H194,2)</f>
        <v>0</v>
      </c>
      <c r="BL194" s="14" t="s">
        <v>199</v>
      </c>
      <c r="BM194" s="165" t="s">
        <v>349</v>
      </c>
    </row>
    <row r="195" spans="1:65" s="2" customFormat="1" ht="24.2" customHeight="1">
      <c r="A195" s="29"/>
      <c r="B195" s="152"/>
      <c r="C195" s="167" t="s">
        <v>350</v>
      </c>
      <c r="D195" s="167" t="s">
        <v>222</v>
      </c>
      <c r="E195" s="168" t="s">
        <v>351</v>
      </c>
      <c r="F195" s="169" t="s">
        <v>352</v>
      </c>
      <c r="G195" s="170" t="s">
        <v>176</v>
      </c>
      <c r="H195" s="171">
        <v>26.25</v>
      </c>
      <c r="I195" s="172"/>
      <c r="J195" s="173">
        <f t="shared" si="30"/>
        <v>0</v>
      </c>
      <c r="K195" s="174"/>
      <c r="L195" s="175"/>
      <c r="M195" s="176" t="s">
        <v>1</v>
      </c>
      <c r="N195" s="177" t="s">
        <v>37</v>
      </c>
      <c r="O195" s="58"/>
      <c r="P195" s="163">
        <f t="shared" si="31"/>
        <v>0</v>
      </c>
      <c r="Q195" s="163">
        <v>1.3259999999999999E-2</v>
      </c>
      <c r="R195" s="163">
        <f t="shared" si="32"/>
        <v>0.34807499999999997</v>
      </c>
      <c r="S195" s="163">
        <v>0</v>
      </c>
      <c r="T195" s="164">
        <f t="shared" si="3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65" t="s">
        <v>225</v>
      </c>
      <c r="AT195" s="165" t="s">
        <v>222</v>
      </c>
      <c r="AU195" s="165" t="s">
        <v>84</v>
      </c>
      <c r="AY195" s="14" t="s">
        <v>133</v>
      </c>
      <c r="BE195" s="166">
        <f t="shared" si="34"/>
        <v>0</v>
      </c>
      <c r="BF195" s="166">
        <f t="shared" si="35"/>
        <v>0</v>
      </c>
      <c r="BG195" s="166">
        <f t="shared" si="36"/>
        <v>0</v>
      </c>
      <c r="BH195" s="166">
        <f t="shared" si="37"/>
        <v>0</v>
      </c>
      <c r="BI195" s="166">
        <f t="shared" si="38"/>
        <v>0</v>
      </c>
      <c r="BJ195" s="14" t="s">
        <v>84</v>
      </c>
      <c r="BK195" s="166">
        <f t="shared" si="39"/>
        <v>0</v>
      </c>
      <c r="BL195" s="14" t="s">
        <v>199</v>
      </c>
      <c r="BM195" s="165" t="s">
        <v>353</v>
      </c>
    </row>
    <row r="196" spans="1:65" s="2" customFormat="1" ht="37.9" customHeight="1">
      <c r="A196" s="29"/>
      <c r="B196" s="152"/>
      <c r="C196" s="153" t="s">
        <v>354</v>
      </c>
      <c r="D196" s="153" t="s">
        <v>135</v>
      </c>
      <c r="E196" s="154" t="s">
        <v>355</v>
      </c>
      <c r="F196" s="155" t="s">
        <v>442</v>
      </c>
      <c r="G196" s="156" t="s">
        <v>176</v>
      </c>
      <c r="H196" s="157">
        <v>77.405000000000001</v>
      </c>
      <c r="I196" s="158"/>
      <c r="J196" s="159">
        <f t="shared" si="30"/>
        <v>0</v>
      </c>
      <c r="K196" s="160"/>
      <c r="L196" s="30"/>
      <c r="M196" s="161" t="s">
        <v>1</v>
      </c>
      <c r="N196" s="162" t="s">
        <v>37</v>
      </c>
      <c r="O196" s="58"/>
      <c r="P196" s="163">
        <f t="shared" si="31"/>
        <v>0</v>
      </c>
      <c r="Q196" s="163">
        <v>1.8000000000000001E-4</v>
      </c>
      <c r="R196" s="163">
        <f t="shared" si="32"/>
        <v>1.3932900000000002E-2</v>
      </c>
      <c r="S196" s="163">
        <v>0</v>
      </c>
      <c r="T196" s="164">
        <f t="shared" si="3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65" t="s">
        <v>199</v>
      </c>
      <c r="AT196" s="165" t="s">
        <v>135</v>
      </c>
      <c r="AU196" s="165" t="s">
        <v>84</v>
      </c>
      <c r="AY196" s="14" t="s">
        <v>133</v>
      </c>
      <c r="BE196" s="166">
        <f t="shared" si="34"/>
        <v>0</v>
      </c>
      <c r="BF196" s="166">
        <f t="shared" si="35"/>
        <v>0</v>
      </c>
      <c r="BG196" s="166">
        <f t="shared" si="36"/>
        <v>0</v>
      </c>
      <c r="BH196" s="166">
        <f t="shared" si="37"/>
        <v>0</v>
      </c>
      <c r="BI196" s="166">
        <f t="shared" si="38"/>
        <v>0</v>
      </c>
      <c r="BJ196" s="14" t="s">
        <v>84</v>
      </c>
      <c r="BK196" s="166">
        <f t="shared" si="39"/>
        <v>0</v>
      </c>
      <c r="BL196" s="14" t="s">
        <v>199</v>
      </c>
      <c r="BM196" s="165" t="s">
        <v>357</v>
      </c>
    </row>
    <row r="197" spans="1:65" s="2" customFormat="1" ht="33" customHeight="1">
      <c r="A197" s="29"/>
      <c r="B197" s="152"/>
      <c r="C197" s="167" t="s">
        <v>358</v>
      </c>
      <c r="D197" s="167" t="s">
        <v>222</v>
      </c>
      <c r="E197" s="168" t="s">
        <v>359</v>
      </c>
      <c r="F197" s="169" t="s">
        <v>360</v>
      </c>
      <c r="G197" s="170" t="s">
        <v>176</v>
      </c>
      <c r="H197" s="171">
        <v>81.275000000000006</v>
      </c>
      <c r="I197" s="172"/>
      <c r="J197" s="173">
        <f t="shared" si="30"/>
        <v>0</v>
      </c>
      <c r="K197" s="174"/>
      <c r="L197" s="175"/>
      <c r="M197" s="176" t="s">
        <v>1</v>
      </c>
      <c r="N197" s="177" t="s">
        <v>37</v>
      </c>
      <c r="O197" s="58"/>
      <c r="P197" s="163">
        <f t="shared" si="31"/>
        <v>0</v>
      </c>
      <c r="Q197" s="163">
        <v>1.26E-2</v>
      </c>
      <c r="R197" s="163">
        <f t="shared" si="32"/>
        <v>1.024065</v>
      </c>
      <c r="S197" s="163">
        <v>0</v>
      </c>
      <c r="T197" s="164">
        <f t="shared" si="3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65" t="s">
        <v>225</v>
      </c>
      <c r="AT197" s="165" t="s">
        <v>222</v>
      </c>
      <c r="AU197" s="165" t="s">
        <v>84</v>
      </c>
      <c r="AY197" s="14" t="s">
        <v>133</v>
      </c>
      <c r="BE197" s="166">
        <f t="shared" si="34"/>
        <v>0</v>
      </c>
      <c r="BF197" s="166">
        <f t="shared" si="35"/>
        <v>0</v>
      </c>
      <c r="BG197" s="166">
        <f t="shared" si="36"/>
        <v>0</v>
      </c>
      <c r="BH197" s="166">
        <f t="shared" si="37"/>
        <v>0</v>
      </c>
      <c r="BI197" s="166">
        <f t="shared" si="38"/>
        <v>0</v>
      </c>
      <c r="BJ197" s="14" t="s">
        <v>84</v>
      </c>
      <c r="BK197" s="166">
        <f t="shared" si="39"/>
        <v>0</v>
      </c>
      <c r="BL197" s="14" t="s">
        <v>199</v>
      </c>
      <c r="BM197" s="165" t="s">
        <v>361</v>
      </c>
    </row>
    <row r="198" spans="1:65" s="2" customFormat="1" ht="24.2" customHeight="1">
      <c r="A198" s="29"/>
      <c r="B198" s="152"/>
      <c r="C198" s="153" t="s">
        <v>362</v>
      </c>
      <c r="D198" s="153" t="s">
        <v>135</v>
      </c>
      <c r="E198" s="154" t="s">
        <v>363</v>
      </c>
      <c r="F198" s="155" t="s">
        <v>364</v>
      </c>
      <c r="G198" s="156" t="s">
        <v>242</v>
      </c>
      <c r="H198" s="157">
        <v>12.8</v>
      </c>
      <c r="I198" s="158"/>
      <c r="J198" s="159">
        <f t="shared" si="30"/>
        <v>0</v>
      </c>
      <c r="K198" s="160"/>
      <c r="L198" s="30"/>
      <c r="M198" s="161" t="s">
        <v>1</v>
      </c>
      <c r="N198" s="162" t="s">
        <v>37</v>
      </c>
      <c r="O198" s="58"/>
      <c r="P198" s="163">
        <f t="shared" si="31"/>
        <v>0</v>
      </c>
      <c r="Q198" s="163">
        <v>2.1499999999999999E-4</v>
      </c>
      <c r="R198" s="163">
        <f t="shared" si="32"/>
        <v>2.7520000000000001E-3</v>
      </c>
      <c r="S198" s="163">
        <v>0</v>
      </c>
      <c r="T198" s="164">
        <f t="shared" si="3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65" t="s">
        <v>199</v>
      </c>
      <c r="AT198" s="165" t="s">
        <v>135</v>
      </c>
      <c r="AU198" s="165" t="s">
        <v>84</v>
      </c>
      <c r="AY198" s="14" t="s">
        <v>133</v>
      </c>
      <c r="BE198" s="166">
        <f t="shared" si="34"/>
        <v>0</v>
      </c>
      <c r="BF198" s="166">
        <f t="shared" si="35"/>
        <v>0</v>
      </c>
      <c r="BG198" s="166">
        <f t="shared" si="36"/>
        <v>0</v>
      </c>
      <c r="BH198" s="166">
        <f t="shared" si="37"/>
        <v>0</v>
      </c>
      <c r="BI198" s="166">
        <f t="shared" si="38"/>
        <v>0</v>
      </c>
      <c r="BJ198" s="14" t="s">
        <v>84</v>
      </c>
      <c r="BK198" s="166">
        <f t="shared" si="39"/>
        <v>0</v>
      </c>
      <c r="BL198" s="14" t="s">
        <v>199</v>
      </c>
      <c r="BM198" s="165" t="s">
        <v>365</v>
      </c>
    </row>
    <row r="199" spans="1:65" s="2" customFormat="1" ht="37.9" customHeight="1">
      <c r="A199" s="29"/>
      <c r="B199" s="152"/>
      <c r="C199" s="167" t="s">
        <v>366</v>
      </c>
      <c r="D199" s="167" t="s">
        <v>222</v>
      </c>
      <c r="E199" s="168" t="s">
        <v>309</v>
      </c>
      <c r="F199" s="169" t="s">
        <v>310</v>
      </c>
      <c r="G199" s="170" t="s">
        <v>242</v>
      </c>
      <c r="H199" s="171">
        <v>13.44</v>
      </c>
      <c r="I199" s="172"/>
      <c r="J199" s="173">
        <f t="shared" si="30"/>
        <v>0</v>
      </c>
      <c r="K199" s="174"/>
      <c r="L199" s="175"/>
      <c r="M199" s="176" t="s">
        <v>1</v>
      </c>
      <c r="N199" s="177" t="s">
        <v>37</v>
      </c>
      <c r="O199" s="58"/>
      <c r="P199" s="163">
        <f t="shared" si="31"/>
        <v>0</v>
      </c>
      <c r="Q199" s="163">
        <v>1E-4</v>
      </c>
      <c r="R199" s="163">
        <f t="shared" si="32"/>
        <v>1.3439999999999999E-3</v>
      </c>
      <c r="S199" s="163">
        <v>0</v>
      </c>
      <c r="T199" s="164">
        <f t="shared" si="33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65" t="s">
        <v>225</v>
      </c>
      <c r="AT199" s="165" t="s">
        <v>222</v>
      </c>
      <c r="AU199" s="165" t="s">
        <v>84</v>
      </c>
      <c r="AY199" s="14" t="s">
        <v>133</v>
      </c>
      <c r="BE199" s="166">
        <f t="shared" si="34"/>
        <v>0</v>
      </c>
      <c r="BF199" s="166">
        <f t="shared" si="35"/>
        <v>0</v>
      </c>
      <c r="BG199" s="166">
        <f t="shared" si="36"/>
        <v>0</v>
      </c>
      <c r="BH199" s="166">
        <f t="shared" si="37"/>
        <v>0</v>
      </c>
      <c r="BI199" s="166">
        <f t="shared" si="38"/>
        <v>0</v>
      </c>
      <c r="BJ199" s="14" t="s">
        <v>84</v>
      </c>
      <c r="BK199" s="166">
        <f t="shared" si="39"/>
        <v>0</v>
      </c>
      <c r="BL199" s="14" t="s">
        <v>199</v>
      </c>
      <c r="BM199" s="165" t="s">
        <v>367</v>
      </c>
    </row>
    <row r="200" spans="1:65" s="2" customFormat="1" ht="37.9" customHeight="1">
      <c r="A200" s="29"/>
      <c r="B200" s="152"/>
      <c r="C200" s="167" t="s">
        <v>368</v>
      </c>
      <c r="D200" s="167" t="s">
        <v>222</v>
      </c>
      <c r="E200" s="168" t="s">
        <v>313</v>
      </c>
      <c r="F200" s="169" t="s">
        <v>314</v>
      </c>
      <c r="G200" s="170" t="s">
        <v>242</v>
      </c>
      <c r="H200" s="171">
        <v>13.44</v>
      </c>
      <c r="I200" s="172"/>
      <c r="J200" s="173">
        <f t="shared" si="30"/>
        <v>0</v>
      </c>
      <c r="K200" s="174"/>
      <c r="L200" s="175"/>
      <c r="M200" s="176" t="s">
        <v>1</v>
      </c>
      <c r="N200" s="177" t="s">
        <v>37</v>
      </c>
      <c r="O200" s="58"/>
      <c r="P200" s="163">
        <f t="shared" si="31"/>
        <v>0</v>
      </c>
      <c r="Q200" s="163">
        <v>1E-4</v>
      </c>
      <c r="R200" s="163">
        <f t="shared" si="32"/>
        <v>1.3439999999999999E-3</v>
      </c>
      <c r="S200" s="163">
        <v>0</v>
      </c>
      <c r="T200" s="164">
        <f t="shared" si="33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65" t="s">
        <v>225</v>
      </c>
      <c r="AT200" s="165" t="s">
        <v>222</v>
      </c>
      <c r="AU200" s="165" t="s">
        <v>84</v>
      </c>
      <c r="AY200" s="14" t="s">
        <v>133</v>
      </c>
      <c r="BE200" s="166">
        <f t="shared" si="34"/>
        <v>0</v>
      </c>
      <c r="BF200" s="166">
        <f t="shared" si="35"/>
        <v>0</v>
      </c>
      <c r="BG200" s="166">
        <f t="shared" si="36"/>
        <v>0</v>
      </c>
      <c r="BH200" s="166">
        <f t="shared" si="37"/>
        <v>0</v>
      </c>
      <c r="BI200" s="166">
        <f t="shared" si="38"/>
        <v>0</v>
      </c>
      <c r="BJ200" s="14" t="s">
        <v>84</v>
      </c>
      <c r="BK200" s="166">
        <f t="shared" si="39"/>
        <v>0</v>
      </c>
      <c r="BL200" s="14" t="s">
        <v>199</v>
      </c>
      <c r="BM200" s="165" t="s">
        <v>369</v>
      </c>
    </row>
    <row r="201" spans="1:65" s="2" customFormat="1" ht="16.5" customHeight="1">
      <c r="A201" s="29"/>
      <c r="B201" s="152"/>
      <c r="C201" s="167" t="s">
        <v>370</v>
      </c>
      <c r="D201" s="167" t="s">
        <v>222</v>
      </c>
      <c r="E201" s="168" t="s">
        <v>371</v>
      </c>
      <c r="F201" s="169" t="s">
        <v>372</v>
      </c>
      <c r="G201" s="170" t="s">
        <v>242</v>
      </c>
      <c r="H201" s="171">
        <v>12.8</v>
      </c>
      <c r="I201" s="172"/>
      <c r="J201" s="173">
        <f t="shared" si="30"/>
        <v>0</v>
      </c>
      <c r="K201" s="174"/>
      <c r="L201" s="175"/>
      <c r="M201" s="176" t="s">
        <v>1</v>
      </c>
      <c r="N201" s="177" t="s">
        <v>37</v>
      </c>
      <c r="O201" s="58"/>
      <c r="P201" s="163">
        <f t="shared" si="31"/>
        <v>0</v>
      </c>
      <c r="Q201" s="163">
        <v>3.0300000000000001E-2</v>
      </c>
      <c r="R201" s="163">
        <f t="shared" si="32"/>
        <v>0.38784000000000002</v>
      </c>
      <c r="S201" s="163">
        <v>0</v>
      </c>
      <c r="T201" s="164">
        <f t="shared" si="33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65" t="s">
        <v>225</v>
      </c>
      <c r="AT201" s="165" t="s">
        <v>222</v>
      </c>
      <c r="AU201" s="165" t="s">
        <v>84</v>
      </c>
      <c r="AY201" s="14" t="s">
        <v>133</v>
      </c>
      <c r="BE201" s="166">
        <f t="shared" si="34"/>
        <v>0</v>
      </c>
      <c r="BF201" s="166">
        <f t="shared" si="35"/>
        <v>0</v>
      </c>
      <c r="BG201" s="166">
        <f t="shared" si="36"/>
        <v>0</v>
      </c>
      <c r="BH201" s="166">
        <f t="shared" si="37"/>
        <v>0</v>
      </c>
      <c r="BI201" s="166">
        <f t="shared" si="38"/>
        <v>0</v>
      </c>
      <c r="BJ201" s="14" t="s">
        <v>84</v>
      </c>
      <c r="BK201" s="166">
        <f t="shared" si="39"/>
        <v>0</v>
      </c>
      <c r="BL201" s="14" t="s">
        <v>199</v>
      </c>
      <c r="BM201" s="165" t="s">
        <v>373</v>
      </c>
    </row>
    <row r="202" spans="1:65" s="2" customFormat="1" ht="24.2" customHeight="1">
      <c r="A202" s="29"/>
      <c r="B202" s="152"/>
      <c r="C202" s="153" t="s">
        <v>374</v>
      </c>
      <c r="D202" s="153" t="s">
        <v>135</v>
      </c>
      <c r="E202" s="154" t="s">
        <v>443</v>
      </c>
      <c r="F202" s="155" t="s">
        <v>444</v>
      </c>
      <c r="G202" s="156" t="s">
        <v>377</v>
      </c>
      <c r="H202" s="157">
        <v>710</v>
      </c>
      <c r="I202" s="158"/>
      <c r="J202" s="159">
        <f t="shared" si="30"/>
        <v>0</v>
      </c>
      <c r="K202" s="160"/>
      <c r="L202" s="30"/>
      <c r="M202" s="161" t="s">
        <v>1</v>
      </c>
      <c r="N202" s="162" t="s">
        <v>37</v>
      </c>
      <c r="O202" s="58"/>
      <c r="P202" s="163">
        <f t="shared" si="31"/>
        <v>0</v>
      </c>
      <c r="Q202" s="163">
        <v>0</v>
      </c>
      <c r="R202" s="163">
        <f t="shared" si="32"/>
        <v>0</v>
      </c>
      <c r="S202" s="163">
        <v>0</v>
      </c>
      <c r="T202" s="164">
        <f t="shared" si="33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65" t="s">
        <v>199</v>
      </c>
      <c r="AT202" s="165" t="s">
        <v>135</v>
      </c>
      <c r="AU202" s="165" t="s">
        <v>84</v>
      </c>
      <c r="AY202" s="14" t="s">
        <v>133</v>
      </c>
      <c r="BE202" s="166">
        <f t="shared" si="34"/>
        <v>0</v>
      </c>
      <c r="BF202" s="166">
        <f t="shared" si="35"/>
        <v>0</v>
      </c>
      <c r="BG202" s="166">
        <f t="shared" si="36"/>
        <v>0</v>
      </c>
      <c r="BH202" s="166">
        <f t="shared" si="37"/>
        <v>0</v>
      </c>
      <c r="BI202" s="166">
        <f t="shared" si="38"/>
        <v>0</v>
      </c>
      <c r="BJ202" s="14" t="s">
        <v>84</v>
      </c>
      <c r="BK202" s="166">
        <f t="shared" si="39"/>
        <v>0</v>
      </c>
      <c r="BL202" s="14" t="s">
        <v>199</v>
      </c>
      <c r="BM202" s="165" t="s">
        <v>445</v>
      </c>
    </row>
    <row r="203" spans="1:65" s="2" customFormat="1" ht="24.2" customHeight="1">
      <c r="A203" s="29"/>
      <c r="B203" s="152"/>
      <c r="C203" s="153" t="s">
        <v>379</v>
      </c>
      <c r="D203" s="153" t="s">
        <v>135</v>
      </c>
      <c r="E203" s="154" t="s">
        <v>375</v>
      </c>
      <c r="F203" s="155" t="s">
        <v>376</v>
      </c>
      <c r="G203" s="156" t="s">
        <v>377</v>
      </c>
      <c r="H203" s="157">
        <v>1150</v>
      </c>
      <c r="I203" s="158"/>
      <c r="J203" s="159">
        <f t="shared" si="30"/>
        <v>0</v>
      </c>
      <c r="K203" s="160"/>
      <c r="L203" s="30"/>
      <c r="M203" s="161" t="s">
        <v>1</v>
      </c>
      <c r="N203" s="162" t="s">
        <v>37</v>
      </c>
      <c r="O203" s="58"/>
      <c r="P203" s="163">
        <f t="shared" si="31"/>
        <v>0</v>
      </c>
      <c r="Q203" s="163">
        <v>0</v>
      </c>
      <c r="R203" s="163">
        <f t="shared" si="32"/>
        <v>0</v>
      </c>
      <c r="S203" s="163">
        <v>0</v>
      </c>
      <c r="T203" s="164">
        <f t="shared" si="33"/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65" t="s">
        <v>199</v>
      </c>
      <c r="AT203" s="165" t="s">
        <v>135</v>
      </c>
      <c r="AU203" s="165" t="s">
        <v>84</v>
      </c>
      <c r="AY203" s="14" t="s">
        <v>133</v>
      </c>
      <c r="BE203" s="166">
        <f t="shared" si="34"/>
        <v>0</v>
      </c>
      <c r="BF203" s="166">
        <f t="shared" si="35"/>
        <v>0</v>
      </c>
      <c r="BG203" s="166">
        <f t="shared" si="36"/>
        <v>0</v>
      </c>
      <c r="BH203" s="166">
        <f t="shared" si="37"/>
        <v>0</v>
      </c>
      <c r="BI203" s="166">
        <f t="shared" si="38"/>
        <v>0</v>
      </c>
      <c r="BJ203" s="14" t="s">
        <v>84</v>
      </c>
      <c r="BK203" s="166">
        <f t="shared" si="39"/>
        <v>0</v>
      </c>
      <c r="BL203" s="14" t="s">
        <v>199</v>
      </c>
      <c r="BM203" s="165" t="s">
        <v>378</v>
      </c>
    </row>
    <row r="204" spans="1:65" s="2" customFormat="1" ht="24.2" customHeight="1">
      <c r="A204" s="29"/>
      <c r="B204" s="152"/>
      <c r="C204" s="153" t="s">
        <v>385</v>
      </c>
      <c r="D204" s="153" t="s">
        <v>135</v>
      </c>
      <c r="E204" s="154" t="s">
        <v>380</v>
      </c>
      <c r="F204" s="155" t="s">
        <v>381</v>
      </c>
      <c r="G204" s="156" t="s">
        <v>265</v>
      </c>
      <c r="H204" s="178"/>
      <c r="I204" s="158"/>
      <c r="J204" s="159">
        <f t="shared" si="30"/>
        <v>0</v>
      </c>
      <c r="K204" s="160"/>
      <c r="L204" s="30"/>
      <c r="M204" s="161" t="s">
        <v>1</v>
      </c>
      <c r="N204" s="162" t="s">
        <v>37</v>
      </c>
      <c r="O204" s="58"/>
      <c r="P204" s="163">
        <f t="shared" si="31"/>
        <v>0</v>
      </c>
      <c r="Q204" s="163">
        <v>0</v>
      </c>
      <c r="R204" s="163">
        <f t="shared" si="32"/>
        <v>0</v>
      </c>
      <c r="S204" s="163">
        <v>0</v>
      </c>
      <c r="T204" s="164">
        <f t="shared" si="33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65" t="s">
        <v>199</v>
      </c>
      <c r="AT204" s="165" t="s">
        <v>135</v>
      </c>
      <c r="AU204" s="165" t="s">
        <v>84</v>
      </c>
      <c r="AY204" s="14" t="s">
        <v>133</v>
      </c>
      <c r="BE204" s="166">
        <f t="shared" si="34"/>
        <v>0</v>
      </c>
      <c r="BF204" s="166">
        <f t="shared" si="35"/>
        <v>0</v>
      </c>
      <c r="BG204" s="166">
        <f t="shared" si="36"/>
        <v>0</v>
      </c>
      <c r="BH204" s="166">
        <f t="shared" si="37"/>
        <v>0</v>
      </c>
      <c r="BI204" s="166">
        <f t="shared" si="38"/>
        <v>0</v>
      </c>
      <c r="BJ204" s="14" t="s">
        <v>84</v>
      </c>
      <c r="BK204" s="166">
        <f t="shared" si="39"/>
        <v>0</v>
      </c>
      <c r="BL204" s="14" t="s">
        <v>199</v>
      </c>
      <c r="BM204" s="165" t="s">
        <v>382</v>
      </c>
    </row>
    <row r="205" spans="1:65" s="12" customFormat="1" ht="22.9" customHeight="1">
      <c r="B205" s="139"/>
      <c r="D205" s="140" t="s">
        <v>70</v>
      </c>
      <c r="E205" s="150" t="s">
        <v>383</v>
      </c>
      <c r="F205" s="150" t="s">
        <v>384</v>
      </c>
      <c r="I205" s="142"/>
      <c r="J205" s="151">
        <f>BK205</f>
        <v>0</v>
      </c>
      <c r="L205" s="139"/>
      <c r="M205" s="144"/>
      <c r="N205" s="145"/>
      <c r="O205" s="145"/>
      <c r="P205" s="146">
        <f>SUM(P206:P212)</f>
        <v>0</v>
      </c>
      <c r="Q205" s="145"/>
      <c r="R205" s="146">
        <f>SUM(R206:R212)</f>
        <v>0.22979230000000003</v>
      </c>
      <c r="S205" s="145"/>
      <c r="T205" s="147">
        <f>SUM(T206:T212)</f>
        <v>0</v>
      </c>
      <c r="AR205" s="140" t="s">
        <v>84</v>
      </c>
      <c r="AT205" s="148" t="s">
        <v>70</v>
      </c>
      <c r="AU205" s="148" t="s">
        <v>78</v>
      </c>
      <c r="AY205" s="140" t="s">
        <v>133</v>
      </c>
      <c r="BK205" s="149">
        <f>SUM(BK206:BK212)</f>
        <v>0</v>
      </c>
    </row>
    <row r="206" spans="1:65" s="2" customFormat="1" ht="24.2" customHeight="1">
      <c r="A206" s="29"/>
      <c r="B206" s="152"/>
      <c r="C206" s="153" t="s">
        <v>389</v>
      </c>
      <c r="D206" s="153" t="s">
        <v>135</v>
      </c>
      <c r="E206" s="154" t="s">
        <v>386</v>
      </c>
      <c r="F206" s="155" t="s">
        <v>387</v>
      </c>
      <c r="G206" s="156" t="s">
        <v>242</v>
      </c>
      <c r="H206" s="157">
        <v>22.2</v>
      </c>
      <c r="I206" s="158"/>
      <c r="J206" s="159">
        <f t="shared" ref="J206:J212" si="40">ROUND(I206*H206,2)</f>
        <v>0</v>
      </c>
      <c r="K206" s="160"/>
      <c r="L206" s="30"/>
      <c r="M206" s="161" t="s">
        <v>1</v>
      </c>
      <c r="N206" s="162" t="s">
        <v>37</v>
      </c>
      <c r="O206" s="58"/>
      <c r="P206" s="163">
        <f t="shared" ref="P206:P212" si="41">O206*H206</f>
        <v>0</v>
      </c>
      <c r="Q206" s="163">
        <v>7.5000000000000002E-6</v>
      </c>
      <c r="R206" s="163">
        <f t="shared" ref="R206:R212" si="42">Q206*H206</f>
        <v>1.6650000000000001E-4</v>
      </c>
      <c r="S206" s="163">
        <v>0</v>
      </c>
      <c r="T206" s="164">
        <f t="shared" ref="T206:T212" si="43">S206*H206</f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65" t="s">
        <v>199</v>
      </c>
      <c r="AT206" s="165" t="s">
        <v>135</v>
      </c>
      <c r="AU206" s="165" t="s">
        <v>84</v>
      </c>
      <c r="AY206" s="14" t="s">
        <v>133</v>
      </c>
      <c r="BE206" s="166">
        <f t="shared" ref="BE206:BE212" si="44">IF(N206="základná",J206,0)</f>
        <v>0</v>
      </c>
      <c r="BF206" s="166">
        <f t="shared" ref="BF206:BF212" si="45">IF(N206="znížená",J206,0)</f>
        <v>0</v>
      </c>
      <c r="BG206" s="166">
        <f t="shared" ref="BG206:BG212" si="46">IF(N206="zákl. prenesená",J206,0)</f>
        <v>0</v>
      </c>
      <c r="BH206" s="166">
        <f t="shared" ref="BH206:BH212" si="47">IF(N206="zníž. prenesená",J206,0)</f>
        <v>0</v>
      </c>
      <c r="BI206" s="166">
        <f t="shared" ref="BI206:BI212" si="48">IF(N206="nulová",J206,0)</f>
        <v>0</v>
      </c>
      <c r="BJ206" s="14" t="s">
        <v>84</v>
      </c>
      <c r="BK206" s="166">
        <f t="shared" ref="BK206:BK212" si="49">ROUND(I206*H206,2)</f>
        <v>0</v>
      </c>
      <c r="BL206" s="14" t="s">
        <v>199</v>
      </c>
      <c r="BM206" s="165" t="s">
        <v>388</v>
      </c>
    </row>
    <row r="207" spans="1:65" s="2" customFormat="1" ht="16.5" customHeight="1">
      <c r="A207" s="29"/>
      <c r="B207" s="152"/>
      <c r="C207" s="167" t="s">
        <v>393</v>
      </c>
      <c r="D207" s="167" t="s">
        <v>222</v>
      </c>
      <c r="E207" s="168" t="s">
        <v>390</v>
      </c>
      <c r="F207" s="169" t="s">
        <v>391</v>
      </c>
      <c r="G207" s="170" t="s">
        <v>242</v>
      </c>
      <c r="H207" s="171">
        <v>22.422000000000001</v>
      </c>
      <c r="I207" s="172"/>
      <c r="J207" s="173">
        <f t="shared" si="40"/>
        <v>0</v>
      </c>
      <c r="K207" s="174"/>
      <c r="L207" s="175"/>
      <c r="M207" s="176" t="s">
        <v>1</v>
      </c>
      <c r="N207" s="177" t="s">
        <v>37</v>
      </c>
      <c r="O207" s="58"/>
      <c r="P207" s="163">
        <f t="shared" si="41"/>
        <v>0</v>
      </c>
      <c r="Q207" s="163">
        <v>6.9999999999999999E-4</v>
      </c>
      <c r="R207" s="163">
        <f t="shared" si="42"/>
        <v>1.5695400000000002E-2</v>
      </c>
      <c r="S207" s="163">
        <v>0</v>
      </c>
      <c r="T207" s="164">
        <f t="shared" si="43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65" t="s">
        <v>225</v>
      </c>
      <c r="AT207" s="165" t="s">
        <v>222</v>
      </c>
      <c r="AU207" s="165" t="s">
        <v>84</v>
      </c>
      <c r="AY207" s="14" t="s">
        <v>133</v>
      </c>
      <c r="BE207" s="166">
        <f t="shared" si="44"/>
        <v>0</v>
      </c>
      <c r="BF207" s="166">
        <f t="shared" si="45"/>
        <v>0</v>
      </c>
      <c r="BG207" s="166">
        <f t="shared" si="46"/>
        <v>0</v>
      </c>
      <c r="BH207" s="166">
        <f t="shared" si="47"/>
        <v>0</v>
      </c>
      <c r="BI207" s="166">
        <f t="shared" si="48"/>
        <v>0</v>
      </c>
      <c r="BJ207" s="14" t="s">
        <v>84</v>
      </c>
      <c r="BK207" s="166">
        <f t="shared" si="49"/>
        <v>0</v>
      </c>
      <c r="BL207" s="14" t="s">
        <v>199</v>
      </c>
      <c r="BM207" s="165" t="s">
        <v>392</v>
      </c>
    </row>
    <row r="208" spans="1:65" s="2" customFormat="1" ht="24.2" customHeight="1">
      <c r="A208" s="29"/>
      <c r="B208" s="152"/>
      <c r="C208" s="153" t="s">
        <v>397</v>
      </c>
      <c r="D208" s="153" t="s">
        <v>135</v>
      </c>
      <c r="E208" s="154" t="s">
        <v>394</v>
      </c>
      <c r="F208" s="155" t="s">
        <v>395</v>
      </c>
      <c r="G208" s="156" t="s">
        <v>176</v>
      </c>
      <c r="H208" s="157">
        <v>21.62</v>
      </c>
      <c r="I208" s="158"/>
      <c r="J208" s="159">
        <f t="shared" si="40"/>
        <v>0</v>
      </c>
      <c r="K208" s="160"/>
      <c r="L208" s="30"/>
      <c r="M208" s="161" t="s">
        <v>1</v>
      </c>
      <c r="N208" s="162" t="s">
        <v>37</v>
      </c>
      <c r="O208" s="58"/>
      <c r="P208" s="163">
        <f t="shared" si="41"/>
        <v>0</v>
      </c>
      <c r="Q208" s="163">
        <v>2.0999999999999999E-5</v>
      </c>
      <c r="R208" s="163">
        <f t="shared" si="42"/>
        <v>4.5402000000000002E-4</v>
      </c>
      <c r="S208" s="163">
        <v>0</v>
      </c>
      <c r="T208" s="164">
        <f t="shared" si="43"/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65" t="s">
        <v>199</v>
      </c>
      <c r="AT208" s="165" t="s">
        <v>135</v>
      </c>
      <c r="AU208" s="165" t="s">
        <v>84</v>
      </c>
      <c r="AY208" s="14" t="s">
        <v>133</v>
      </c>
      <c r="BE208" s="166">
        <f t="shared" si="44"/>
        <v>0</v>
      </c>
      <c r="BF208" s="166">
        <f t="shared" si="45"/>
        <v>0</v>
      </c>
      <c r="BG208" s="166">
        <f t="shared" si="46"/>
        <v>0</v>
      </c>
      <c r="BH208" s="166">
        <f t="shared" si="47"/>
        <v>0</v>
      </c>
      <c r="BI208" s="166">
        <f t="shared" si="48"/>
        <v>0</v>
      </c>
      <c r="BJ208" s="14" t="s">
        <v>84</v>
      </c>
      <c r="BK208" s="166">
        <f t="shared" si="49"/>
        <v>0</v>
      </c>
      <c r="BL208" s="14" t="s">
        <v>199</v>
      </c>
      <c r="BM208" s="165" t="s">
        <v>396</v>
      </c>
    </row>
    <row r="209" spans="1:65" s="2" customFormat="1" ht="16.5" customHeight="1">
      <c r="A209" s="29"/>
      <c r="B209" s="152"/>
      <c r="C209" s="167" t="s">
        <v>401</v>
      </c>
      <c r="D209" s="167" t="s">
        <v>222</v>
      </c>
      <c r="E209" s="168" t="s">
        <v>398</v>
      </c>
      <c r="F209" s="169" t="s">
        <v>399</v>
      </c>
      <c r="G209" s="170" t="s">
        <v>176</v>
      </c>
      <c r="H209" s="171">
        <v>22.052</v>
      </c>
      <c r="I209" s="172"/>
      <c r="J209" s="173">
        <f t="shared" si="40"/>
        <v>0</v>
      </c>
      <c r="K209" s="174"/>
      <c r="L209" s="175"/>
      <c r="M209" s="176" t="s">
        <v>1</v>
      </c>
      <c r="N209" s="177" t="s">
        <v>37</v>
      </c>
      <c r="O209" s="58"/>
      <c r="P209" s="163">
        <f t="shared" si="41"/>
        <v>0</v>
      </c>
      <c r="Q209" s="163">
        <v>9.6200000000000001E-3</v>
      </c>
      <c r="R209" s="163">
        <f t="shared" si="42"/>
        <v>0.21214024000000001</v>
      </c>
      <c r="S209" s="163">
        <v>0</v>
      </c>
      <c r="T209" s="164">
        <f t="shared" si="43"/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65" t="s">
        <v>225</v>
      </c>
      <c r="AT209" s="165" t="s">
        <v>222</v>
      </c>
      <c r="AU209" s="165" t="s">
        <v>84</v>
      </c>
      <c r="AY209" s="14" t="s">
        <v>133</v>
      </c>
      <c r="BE209" s="166">
        <f t="shared" si="44"/>
        <v>0</v>
      </c>
      <c r="BF209" s="166">
        <f t="shared" si="45"/>
        <v>0</v>
      </c>
      <c r="BG209" s="166">
        <f t="shared" si="46"/>
        <v>0</v>
      </c>
      <c r="BH209" s="166">
        <f t="shared" si="47"/>
        <v>0</v>
      </c>
      <c r="BI209" s="166">
        <f t="shared" si="48"/>
        <v>0</v>
      </c>
      <c r="BJ209" s="14" t="s">
        <v>84</v>
      </c>
      <c r="BK209" s="166">
        <f t="shared" si="49"/>
        <v>0</v>
      </c>
      <c r="BL209" s="14" t="s">
        <v>199</v>
      </c>
      <c r="BM209" s="165" t="s">
        <v>400</v>
      </c>
    </row>
    <row r="210" spans="1:65" s="2" customFormat="1" ht="24.2" customHeight="1">
      <c r="A210" s="29"/>
      <c r="B210" s="152"/>
      <c r="C210" s="153" t="s">
        <v>405</v>
      </c>
      <c r="D210" s="153" t="s">
        <v>135</v>
      </c>
      <c r="E210" s="154" t="s">
        <v>402</v>
      </c>
      <c r="F210" s="155" t="s">
        <v>403</v>
      </c>
      <c r="G210" s="156" t="s">
        <v>176</v>
      </c>
      <c r="H210" s="157">
        <v>21.62</v>
      </c>
      <c r="I210" s="158"/>
      <c r="J210" s="159">
        <f t="shared" si="40"/>
        <v>0</v>
      </c>
      <c r="K210" s="160"/>
      <c r="L210" s="30"/>
      <c r="M210" s="161" t="s">
        <v>1</v>
      </c>
      <c r="N210" s="162" t="s">
        <v>37</v>
      </c>
      <c r="O210" s="58"/>
      <c r="P210" s="163">
        <f t="shared" si="41"/>
        <v>0</v>
      </c>
      <c r="Q210" s="163">
        <v>0</v>
      </c>
      <c r="R210" s="163">
        <f t="shared" si="42"/>
        <v>0</v>
      </c>
      <c r="S210" s="163">
        <v>0</v>
      </c>
      <c r="T210" s="164">
        <f t="shared" si="43"/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65" t="s">
        <v>199</v>
      </c>
      <c r="AT210" s="165" t="s">
        <v>135</v>
      </c>
      <c r="AU210" s="165" t="s">
        <v>84</v>
      </c>
      <c r="AY210" s="14" t="s">
        <v>133</v>
      </c>
      <c r="BE210" s="166">
        <f t="shared" si="44"/>
        <v>0</v>
      </c>
      <c r="BF210" s="166">
        <f t="shared" si="45"/>
        <v>0</v>
      </c>
      <c r="BG210" s="166">
        <f t="shared" si="46"/>
        <v>0</v>
      </c>
      <c r="BH210" s="166">
        <f t="shared" si="47"/>
        <v>0</v>
      </c>
      <c r="BI210" s="166">
        <f t="shared" si="48"/>
        <v>0</v>
      </c>
      <c r="BJ210" s="14" t="s">
        <v>84</v>
      </c>
      <c r="BK210" s="166">
        <f t="shared" si="49"/>
        <v>0</v>
      </c>
      <c r="BL210" s="14" t="s">
        <v>199</v>
      </c>
      <c r="BM210" s="165" t="s">
        <v>404</v>
      </c>
    </row>
    <row r="211" spans="1:65" s="2" customFormat="1" ht="24.2" customHeight="1">
      <c r="A211" s="29"/>
      <c r="B211" s="152"/>
      <c r="C211" s="167" t="s">
        <v>409</v>
      </c>
      <c r="D211" s="167" t="s">
        <v>222</v>
      </c>
      <c r="E211" s="168" t="s">
        <v>406</v>
      </c>
      <c r="F211" s="169" t="s">
        <v>407</v>
      </c>
      <c r="G211" s="170" t="s">
        <v>176</v>
      </c>
      <c r="H211" s="171">
        <v>22.268999999999998</v>
      </c>
      <c r="I211" s="172"/>
      <c r="J211" s="173">
        <f t="shared" si="40"/>
        <v>0</v>
      </c>
      <c r="K211" s="174"/>
      <c r="L211" s="175"/>
      <c r="M211" s="176" t="s">
        <v>1</v>
      </c>
      <c r="N211" s="177" t="s">
        <v>37</v>
      </c>
      <c r="O211" s="58"/>
      <c r="P211" s="163">
        <f t="shared" si="41"/>
        <v>0</v>
      </c>
      <c r="Q211" s="163">
        <v>6.0000000000000002E-5</v>
      </c>
      <c r="R211" s="163">
        <f t="shared" si="42"/>
        <v>1.33614E-3</v>
      </c>
      <c r="S211" s="163">
        <v>0</v>
      </c>
      <c r="T211" s="164">
        <f t="shared" si="43"/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65" t="s">
        <v>225</v>
      </c>
      <c r="AT211" s="165" t="s">
        <v>222</v>
      </c>
      <c r="AU211" s="165" t="s">
        <v>84</v>
      </c>
      <c r="AY211" s="14" t="s">
        <v>133</v>
      </c>
      <c r="BE211" s="166">
        <f t="shared" si="44"/>
        <v>0</v>
      </c>
      <c r="BF211" s="166">
        <f t="shared" si="45"/>
        <v>0</v>
      </c>
      <c r="BG211" s="166">
        <f t="shared" si="46"/>
        <v>0</v>
      </c>
      <c r="BH211" s="166">
        <f t="shared" si="47"/>
        <v>0</v>
      </c>
      <c r="BI211" s="166">
        <f t="shared" si="48"/>
        <v>0</v>
      </c>
      <c r="BJ211" s="14" t="s">
        <v>84</v>
      </c>
      <c r="BK211" s="166">
        <f t="shared" si="49"/>
        <v>0</v>
      </c>
      <c r="BL211" s="14" t="s">
        <v>199</v>
      </c>
      <c r="BM211" s="165" t="s">
        <v>408</v>
      </c>
    </row>
    <row r="212" spans="1:65" s="2" customFormat="1" ht="24.2" customHeight="1">
      <c r="A212" s="29"/>
      <c r="B212" s="152"/>
      <c r="C212" s="153" t="s">
        <v>415</v>
      </c>
      <c r="D212" s="153" t="s">
        <v>135</v>
      </c>
      <c r="E212" s="154" t="s">
        <v>410</v>
      </c>
      <c r="F212" s="155" t="s">
        <v>411</v>
      </c>
      <c r="G212" s="156" t="s">
        <v>265</v>
      </c>
      <c r="H212" s="178"/>
      <c r="I212" s="158"/>
      <c r="J212" s="159">
        <f t="shared" si="40"/>
        <v>0</v>
      </c>
      <c r="K212" s="160"/>
      <c r="L212" s="30"/>
      <c r="M212" s="161" t="s">
        <v>1</v>
      </c>
      <c r="N212" s="162" t="s">
        <v>37</v>
      </c>
      <c r="O212" s="58"/>
      <c r="P212" s="163">
        <f t="shared" si="41"/>
        <v>0</v>
      </c>
      <c r="Q212" s="163">
        <v>0</v>
      </c>
      <c r="R212" s="163">
        <f t="shared" si="42"/>
        <v>0</v>
      </c>
      <c r="S212" s="163">
        <v>0</v>
      </c>
      <c r="T212" s="164">
        <f t="shared" si="43"/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65" t="s">
        <v>199</v>
      </c>
      <c r="AT212" s="165" t="s">
        <v>135</v>
      </c>
      <c r="AU212" s="165" t="s">
        <v>84</v>
      </c>
      <c r="AY212" s="14" t="s">
        <v>133</v>
      </c>
      <c r="BE212" s="166">
        <f t="shared" si="44"/>
        <v>0</v>
      </c>
      <c r="BF212" s="166">
        <f t="shared" si="45"/>
        <v>0</v>
      </c>
      <c r="BG212" s="166">
        <f t="shared" si="46"/>
        <v>0</v>
      </c>
      <c r="BH212" s="166">
        <f t="shared" si="47"/>
        <v>0</v>
      </c>
      <c r="BI212" s="166">
        <f t="shared" si="48"/>
        <v>0</v>
      </c>
      <c r="BJ212" s="14" t="s">
        <v>84</v>
      </c>
      <c r="BK212" s="166">
        <f t="shared" si="49"/>
        <v>0</v>
      </c>
      <c r="BL212" s="14" t="s">
        <v>199</v>
      </c>
      <c r="BM212" s="165" t="s">
        <v>412</v>
      </c>
    </row>
    <row r="213" spans="1:65" s="12" customFormat="1" ht="22.9" customHeight="1">
      <c r="B213" s="139"/>
      <c r="D213" s="140" t="s">
        <v>70</v>
      </c>
      <c r="E213" s="150" t="s">
        <v>413</v>
      </c>
      <c r="F213" s="150" t="s">
        <v>414</v>
      </c>
      <c r="I213" s="142"/>
      <c r="J213" s="151">
        <f>BK213</f>
        <v>0</v>
      </c>
      <c r="L213" s="139"/>
      <c r="M213" s="144"/>
      <c r="N213" s="145"/>
      <c r="O213" s="145"/>
      <c r="P213" s="146">
        <f>SUM(P214:P216)</f>
        <v>0</v>
      </c>
      <c r="Q213" s="145"/>
      <c r="R213" s="146">
        <f>SUM(R214:R216)</f>
        <v>7.8684117199999994E-3</v>
      </c>
      <c r="S213" s="145"/>
      <c r="T213" s="147">
        <f>SUM(T214:T216)</f>
        <v>0</v>
      </c>
      <c r="AR213" s="140" t="s">
        <v>84</v>
      </c>
      <c r="AT213" s="148" t="s">
        <v>70</v>
      </c>
      <c r="AU213" s="148" t="s">
        <v>78</v>
      </c>
      <c r="AY213" s="140" t="s">
        <v>133</v>
      </c>
      <c r="BK213" s="149">
        <f>SUM(BK214:BK216)</f>
        <v>0</v>
      </c>
    </row>
    <row r="214" spans="1:65" s="2" customFormat="1" ht="24.2" customHeight="1">
      <c r="A214" s="29"/>
      <c r="B214" s="152"/>
      <c r="C214" s="153" t="s">
        <v>419</v>
      </c>
      <c r="D214" s="153" t="s">
        <v>135</v>
      </c>
      <c r="E214" s="154" t="s">
        <v>416</v>
      </c>
      <c r="F214" s="155" t="s">
        <v>417</v>
      </c>
      <c r="G214" s="156" t="s">
        <v>176</v>
      </c>
      <c r="H214" s="157">
        <v>21.814</v>
      </c>
      <c r="I214" s="158"/>
      <c r="J214" s="159">
        <f>ROUND(I214*H214,2)</f>
        <v>0</v>
      </c>
      <c r="K214" s="160"/>
      <c r="L214" s="30"/>
      <c r="M214" s="161" t="s">
        <v>1</v>
      </c>
      <c r="N214" s="162" t="s">
        <v>37</v>
      </c>
      <c r="O214" s="58"/>
      <c r="P214" s="163">
        <f>O214*H214</f>
        <v>0</v>
      </c>
      <c r="Q214" s="163">
        <v>1.2750000000000001E-4</v>
      </c>
      <c r="R214" s="163">
        <f>Q214*H214</f>
        <v>2.7812850000000001E-3</v>
      </c>
      <c r="S214" s="163">
        <v>0</v>
      </c>
      <c r="T214" s="164">
        <f>S214*H214</f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65" t="s">
        <v>199</v>
      </c>
      <c r="AT214" s="165" t="s">
        <v>135</v>
      </c>
      <c r="AU214" s="165" t="s">
        <v>84</v>
      </c>
      <c r="AY214" s="14" t="s">
        <v>133</v>
      </c>
      <c r="BE214" s="166">
        <f>IF(N214="základná",J214,0)</f>
        <v>0</v>
      </c>
      <c r="BF214" s="166">
        <f>IF(N214="znížená",J214,0)</f>
        <v>0</v>
      </c>
      <c r="BG214" s="166">
        <f>IF(N214="zákl. prenesená",J214,0)</f>
        <v>0</v>
      </c>
      <c r="BH214" s="166">
        <f>IF(N214="zníž. prenesená",J214,0)</f>
        <v>0</v>
      </c>
      <c r="BI214" s="166">
        <f>IF(N214="nulová",J214,0)</f>
        <v>0</v>
      </c>
      <c r="BJ214" s="14" t="s">
        <v>84</v>
      </c>
      <c r="BK214" s="166">
        <f>ROUND(I214*H214,2)</f>
        <v>0</v>
      </c>
      <c r="BL214" s="14" t="s">
        <v>199</v>
      </c>
      <c r="BM214" s="165" t="s">
        <v>418</v>
      </c>
    </row>
    <row r="215" spans="1:65" s="2" customFormat="1" ht="24.2" customHeight="1">
      <c r="A215" s="29"/>
      <c r="B215" s="152"/>
      <c r="C215" s="153" t="s">
        <v>423</v>
      </c>
      <c r="D215" s="153" t="s">
        <v>135</v>
      </c>
      <c r="E215" s="154" t="s">
        <v>420</v>
      </c>
      <c r="F215" s="155" t="s">
        <v>421</v>
      </c>
      <c r="G215" s="156" t="s">
        <v>176</v>
      </c>
      <c r="H215" s="157">
        <v>25</v>
      </c>
      <c r="I215" s="158"/>
      <c r="J215" s="159">
        <f>ROUND(I215*H215,2)</f>
        <v>0</v>
      </c>
      <c r="K215" s="160"/>
      <c r="L215" s="30"/>
      <c r="M215" s="161" t="s">
        <v>1</v>
      </c>
      <c r="N215" s="162" t="s">
        <v>37</v>
      </c>
      <c r="O215" s="58"/>
      <c r="P215" s="163">
        <f>O215*H215</f>
        <v>0</v>
      </c>
      <c r="Q215" s="163">
        <v>3.2499999999999998E-6</v>
      </c>
      <c r="R215" s="163">
        <f>Q215*H215</f>
        <v>8.1249999999999996E-5</v>
      </c>
      <c r="S215" s="163">
        <v>0</v>
      </c>
      <c r="T215" s="164">
        <f>S215*H215</f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65" t="s">
        <v>199</v>
      </c>
      <c r="AT215" s="165" t="s">
        <v>135</v>
      </c>
      <c r="AU215" s="165" t="s">
        <v>84</v>
      </c>
      <c r="AY215" s="14" t="s">
        <v>133</v>
      </c>
      <c r="BE215" s="166">
        <f>IF(N215="základná",J215,0)</f>
        <v>0</v>
      </c>
      <c r="BF215" s="166">
        <f>IF(N215="znížená",J215,0)</f>
        <v>0</v>
      </c>
      <c r="BG215" s="166">
        <f>IF(N215="zákl. prenesená",J215,0)</f>
        <v>0</v>
      </c>
      <c r="BH215" s="166">
        <f>IF(N215="zníž. prenesená",J215,0)</f>
        <v>0</v>
      </c>
      <c r="BI215" s="166">
        <f>IF(N215="nulová",J215,0)</f>
        <v>0</v>
      </c>
      <c r="BJ215" s="14" t="s">
        <v>84</v>
      </c>
      <c r="BK215" s="166">
        <f>ROUND(I215*H215,2)</f>
        <v>0</v>
      </c>
      <c r="BL215" s="14" t="s">
        <v>199</v>
      </c>
      <c r="BM215" s="165" t="s">
        <v>422</v>
      </c>
    </row>
    <row r="216" spans="1:65" s="2" customFormat="1" ht="24.2" customHeight="1">
      <c r="A216" s="29"/>
      <c r="B216" s="152"/>
      <c r="C216" s="153" t="s">
        <v>446</v>
      </c>
      <c r="D216" s="153" t="s">
        <v>135</v>
      </c>
      <c r="E216" s="154" t="s">
        <v>424</v>
      </c>
      <c r="F216" s="155" t="s">
        <v>425</v>
      </c>
      <c r="G216" s="156" t="s">
        <v>176</v>
      </c>
      <c r="H216" s="157">
        <v>21.814</v>
      </c>
      <c r="I216" s="158"/>
      <c r="J216" s="159">
        <f>ROUND(I216*H216,2)</f>
        <v>0</v>
      </c>
      <c r="K216" s="160"/>
      <c r="L216" s="30"/>
      <c r="M216" s="179" t="s">
        <v>1</v>
      </c>
      <c r="N216" s="180" t="s">
        <v>37</v>
      </c>
      <c r="O216" s="181"/>
      <c r="P216" s="182">
        <f>O216*H216</f>
        <v>0</v>
      </c>
      <c r="Q216" s="182">
        <v>2.2948000000000001E-4</v>
      </c>
      <c r="R216" s="182">
        <f>Q216*H216</f>
        <v>5.00587672E-3</v>
      </c>
      <c r="S216" s="182">
        <v>0</v>
      </c>
      <c r="T216" s="183">
        <f>S216*H216</f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65" t="s">
        <v>199</v>
      </c>
      <c r="AT216" s="165" t="s">
        <v>135</v>
      </c>
      <c r="AU216" s="165" t="s">
        <v>84</v>
      </c>
      <c r="AY216" s="14" t="s">
        <v>133</v>
      </c>
      <c r="BE216" s="166">
        <f>IF(N216="základná",J216,0)</f>
        <v>0</v>
      </c>
      <c r="BF216" s="166">
        <f>IF(N216="znížená",J216,0)</f>
        <v>0</v>
      </c>
      <c r="BG216" s="166">
        <f>IF(N216="zákl. prenesená",J216,0)</f>
        <v>0</v>
      </c>
      <c r="BH216" s="166">
        <f>IF(N216="zníž. prenesená",J216,0)</f>
        <v>0</v>
      </c>
      <c r="BI216" s="166">
        <f>IF(N216="nulová",J216,0)</f>
        <v>0</v>
      </c>
      <c r="BJ216" s="14" t="s">
        <v>84</v>
      </c>
      <c r="BK216" s="166">
        <f>ROUND(I216*H216,2)</f>
        <v>0</v>
      </c>
      <c r="BL216" s="14" t="s">
        <v>199</v>
      </c>
      <c r="BM216" s="165" t="s">
        <v>426</v>
      </c>
    </row>
    <row r="217" spans="1:65" s="2" customFormat="1" ht="6.95" customHeight="1">
      <c r="A217" s="29"/>
      <c r="B217" s="47"/>
      <c r="C217" s="48"/>
      <c r="D217" s="48"/>
      <c r="E217" s="48"/>
      <c r="F217" s="48"/>
      <c r="G217" s="48"/>
      <c r="H217" s="48"/>
      <c r="I217" s="48"/>
      <c r="J217" s="48"/>
      <c r="K217" s="48"/>
      <c r="L217" s="30"/>
      <c r="M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</row>
  </sheetData>
  <autoFilter ref="C132:K216"/>
  <mergeCells count="12">
    <mergeCell ref="E125:H125"/>
    <mergeCell ref="L2:V2"/>
    <mergeCell ref="E85:H85"/>
    <mergeCell ref="E87:H87"/>
    <mergeCell ref="E89:H89"/>
    <mergeCell ref="E121:H121"/>
    <mergeCell ref="E123:H12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16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9" t="s">
        <v>5</v>
      </c>
      <c r="M2" s="211"/>
      <c r="N2" s="211"/>
      <c r="O2" s="211"/>
      <c r="P2" s="211"/>
      <c r="Q2" s="211"/>
      <c r="R2" s="211"/>
      <c r="S2" s="211"/>
      <c r="T2" s="211"/>
      <c r="U2" s="211"/>
      <c r="V2" s="211"/>
      <c r="AT2" s="14" t="s">
        <v>92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24.95" customHeight="1">
      <c r="B4" s="17"/>
      <c r="D4" s="18" t="s">
        <v>96</v>
      </c>
      <c r="L4" s="17"/>
      <c r="M4" s="98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30" t="str">
        <f>'Rekapitulácia stavby'!K6</f>
        <v>Športový areál</v>
      </c>
      <c r="F7" s="231"/>
      <c r="G7" s="231"/>
      <c r="H7" s="231"/>
      <c r="L7" s="17"/>
    </row>
    <row r="8" spans="1:46" s="1" customFormat="1" ht="12" customHeight="1">
      <c r="B8" s="17"/>
      <c r="D8" s="24" t="s">
        <v>97</v>
      </c>
      <c r="L8" s="17"/>
    </row>
    <row r="9" spans="1:46" s="2" customFormat="1" ht="16.5" customHeight="1">
      <c r="A9" s="29"/>
      <c r="B9" s="30"/>
      <c r="C9" s="29"/>
      <c r="D9" s="29"/>
      <c r="E9" s="230" t="s">
        <v>447</v>
      </c>
      <c r="F9" s="232"/>
      <c r="G9" s="232"/>
      <c r="H9" s="232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2" customHeight="1">
      <c r="A10" s="29"/>
      <c r="B10" s="30"/>
      <c r="C10" s="29"/>
      <c r="D10" s="24" t="s">
        <v>99</v>
      </c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6.5" customHeight="1">
      <c r="A11" s="29"/>
      <c r="B11" s="30"/>
      <c r="C11" s="29"/>
      <c r="D11" s="29"/>
      <c r="E11" s="184" t="s">
        <v>100</v>
      </c>
      <c r="F11" s="232"/>
      <c r="G11" s="232"/>
      <c r="H11" s="232"/>
      <c r="I11" s="29"/>
      <c r="J11" s="29"/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1.25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2" customHeight="1">
      <c r="A13" s="29"/>
      <c r="B13" s="30"/>
      <c r="C13" s="29"/>
      <c r="D13" s="24" t="s">
        <v>17</v>
      </c>
      <c r="E13" s="29"/>
      <c r="F13" s="22" t="s">
        <v>1</v>
      </c>
      <c r="G13" s="29"/>
      <c r="H13" s="29"/>
      <c r="I13" s="24" t="s">
        <v>18</v>
      </c>
      <c r="J13" s="22" t="s">
        <v>1</v>
      </c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19</v>
      </c>
      <c r="E14" s="29"/>
      <c r="F14" s="22" t="s">
        <v>20</v>
      </c>
      <c r="G14" s="29"/>
      <c r="H14" s="29"/>
      <c r="I14" s="24" t="s">
        <v>21</v>
      </c>
      <c r="J14" s="55">
        <f>'Rekapitulácia stavby'!AN8</f>
        <v>45818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0.9" customHeight="1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2" customHeight="1">
      <c r="A16" s="29"/>
      <c r="B16" s="30"/>
      <c r="C16" s="29"/>
      <c r="D16" s="24" t="s">
        <v>22</v>
      </c>
      <c r="E16" s="29"/>
      <c r="F16" s="29"/>
      <c r="G16" s="29"/>
      <c r="H16" s="29"/>
      <c r="I16" s="24" t="s">
        <v>23</v>
      </c>
      <c r="J16" s="22" t="str">
        <f>IF('Rekapitulácia stavby'!AN10="","",'Rekapitulácia stavby'!AN10)</f>
        <v/>
      </c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8" customHeight="1">
      <c r="A17" s="29"/>
      <c r="B17" s="30"/>
      <c r="C17" s="29"/>
      <c r="D17" s="29"/>
      <c r="E17" s="22" t="str">
        <f>IF('Rekapitulácia stavby'!E11="","",'Rekapitulácia stavby'!E11)</f>
        <v xml:space="preserve"> </v>
      </c>
      <c r="F17" s="29"/>
      <c r="G17" s="29"/>
      <c r="H17" s="29"/>
      <c r="I17" s="24" t="s">
        <v>24</v>
      </c>
      <c r="J17" s="22" t="str">
        <f>IF('Rekapitulácia stavby'!AN11="","",'Rekapitulácia stavby'!AN11)</f>
        <v/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6.95" customHeight="1">
      <c r="A18" s="29"/>
      <c r="B18" s="30"/>
      <c r="C18" s="29"/>
      <c r="D18" s="29"/>
      <c r="E18" s="29"/>
      <c r="F18" s="29"/>
      <c r="G18" s="29"/>
      <c r="H18" s="29"/>
      <c r="I18" s="29"/>
      <c r="J18" s="29"/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2" customHeight="1">
      <c r="A19" s="29"/>
      <c r="B19" s="30"/>
      <c r="C19" s="29"/>
      <c r="D19" s="24" t="s">
        <v>25</v>
      </c>
      <c r="E19" s="29"/>
      <c r="F19" s="29"/>
      <c r="G19" s="29"/>
      <c r="H19" s="29"/>
      <c r="I19" s="24" t="s">
        <v>23</v>
      </c>
      <c r="J19" s="25" t="str">
        <f>'Rekapitulácia stavby'!AN13</f>
        <v>Vyplň údaj</v>
      </c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8" customHeight="1">
      <c r="A20" s="29"/>
      <c r="B20" s="30"/>
      <c r="C20" s="29"/>
      <c r="D20" s="29"/>
      <c r="E20" s="233" t="str">
        <f>'Rekapitulácia stavby'!E14</f>
        <v>Vyplň údaj</v>
      </c>
      <c r="F20" s="210"/>
      <c r="G20" s="210"/>
      <c r="H20" s="210"/>
      <c r="I20" s="24" t="s">
        <v>24</v>
      </c>
      <c r="J20" s="25" t="str">
        <f>'Rekapitulácia stavby'!AN14</f>
        <v>Vyplň údaj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6.95" customHeight="1">
      <c r="A21" s="29"/>
      <c r="B21" s="30"/>
      <c r="C21" s="29"/>
      <c r="D21" s="29"/>
      <c r="E21" s="29"/>
      <c r="F21" s="29"/>
      <c r="G21" s="29"/>
      <c r="H21" s="29"/>
      <c r="I21" s="29"/>
      <c r="J21" s="29"/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2" customHeight="1">
      <c r="A22" s="29"/>
      <c r="B22" s="30"/>
      <c r="C22" s="29"/>
      <c r="D22" s="24" t="s">
        <v>27</v>
      </c>
      <c r="E22" s="29"/>
      <c r="F22" s="29"/>
      <c r="G22" s="29"/>
      <c r="H22" s="29"/>
      <c r="I22" s="24" t="s">
        <v>23</v>
      </c>
      <c r="J22" s="22" t="str">
        <f>IF('Rekapitulácia stavby'!AN16="","",'Rekapitulácia stavby'!AN16)</f>
        <v/>
      </c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8" customHeight="1">
      <c r="A23" s="29"/>
      <c r="B23" s="30"/>
      <c r="C23" s="29"/>
      <c r="D23" s="29"/>
      <c r="E23" s="22" t="str">
        <f>IF('Rekapitulácia stavby'!E17="","",'Rekapitulácia stavby'!E17)</f>
        <v xml:space="preserve"> </v>
      </c>
      <c r="F23" s="29"/>
      <c r="G23" s="29"/>
      <c r="H23" s="29"/>
      <c r="I23" s="24" t="s">
        <v>24</v>
      </c>
      <c r="J23" s="22" t="str">
        <f>IF('Rekapitulácia stavby'!AN17="","",'Rekapitulácia stavby'!AN17)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6.95" customHeight="1">
      <c r="A24" s="29"/>
      <c r="B24" s="30"/>
      <c r="C24" s="29"/>
      <c r="D24" s="29"/>
      <c r="E24" s="29"/>
      <c r="F24" s="29"/>
      <c r="G24" s="29"/>
      <c r="H24" s="29"/>
      <c r="I24" s="29"/>
      <c r="J24" s="29"/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12" customHeight="1">
      <c r="A25" s="29"/>
      <c r="B25" s="30"/>
      <c r="C25" s="29"/>
      <c r="D25" s="24" t="s">
        <v>29</v>
      </c>
      <c r="E25" s="29"/>
      <c r="F25" s="29"/>
      <c r="G25" s="29"/>
      <c r="H25" s="29"/>
      <c r="I25" s="24" t="s">
        <v>23</v>
      </c>
      <c r="J25" s="22" t="str">
        <f>IF('Rekapitulácia stavby'!AN19="","",'Rekapitulácia stavby'!AN19)</f>
        <v/>
      </c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8" customHeight="1">
      <c r="A26" s="29"/>
      <c r="B26" s="30"/>
      <c r="C26" s="29"/>
      <c r="D26" s="29"/>
      <c r="E26" s="22" t="str">
        <f>IF('Rekapitulácia stavby'!E20="","",'Rekapitulácia stavby'!E20)</f>
        <v xml:space="preserve"> </v>
      </c>
      <c r="F26" s="29"/>
      <c r="G26" s="29"/>
      <c r="H26" s="29"/>
      <c r="I26" s="24" t="s">
        <v>24</v>
      </c>
      <c r="J26" s="22" t="str">
        <f>IF('Rekapitulácia stavby'!AN20="","",'Rekapitulácia stavby'!AN20)</f>
        <v/>
      </c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42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12" customHeight="1">
      <c r="A28" s="29"/>
      <c r="B28" s="30"/>
      <c r="C28" s="29"/>
      <c r="D28" s="24" t="s">
        <v>30</v>
      </c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8" customFormat="1" ht="16.5" customHeight="1">
      <c r="A29" s="99"/>
      <c r="B29" s="100"/>
      <c r="C29" s="99"/>
      <c r="D29" s="99"/>
      <c r="E29" s="215" t="s">
        <v>1</v>
      </c>
      <c r="F29" s="215"/>
      <c r="G29" s="215"/>
      <c r="H29" s="215"/>
      <c r="I29" s="99"/>
      <c r="J29" s="99"/>
      <c r="K29" s="99"/>
      <c r="L29" s="101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</row>
    <row r="30" spans="1:31" s="2" customFormat="1" ht="6.95" customHeight="1">
      <c r="A30" s="29"/>
      <c r="B30" s="30"/>
      <c r="C30" s="29"/>
      <c r="D30" s="29"/>
      <c r="E30" s="29"/>
      <c r="F30" s="29"/>
      <c r="G30" s="29"/>
      <c r="H30" s="29"/>
      <c r="I30" s="29"/>
      <c r="J30" s="29"/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102" t="s">
        <v>31</v>
      </c>
      <c r="E32" s="29"/>
      <c r="F32" s="29"/>
      <c r="G32" s="29"/>
      <c r="H32" s="29"/>
      <c r="I32" s="29"/>
      <c r="J32" s="71">
        <f>ROUND(J133, 2)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6"/>
      <c r="E33" s="66"/>
      <c r="F33" s="66"/>
      <c r="G33" s="66"/>
      <c r="H33" s="66"/>
      <c r="I33" s="66"/>
      <c r="J33" s="66"/>
      <c r="K33" s="66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33</v>
      </c>
      <c r="G34" s="29"/>
      <c r="H34" s="29"/>
      <c r="I34" s="33" t="s">
        <v>32</v>
      </c>
      <c r="J34" s="33" t="s">
        <v>34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103" t="s">
        <v>35</v>
      </c>
      <c r="E35" s="35" t="s">
        <v>36</v>
      </c>
      <c r="F35" s="104">
        <f>ROUND((SUM(BE133:BE215)),  2)</f>
        <v>0</v>
      </c>
      <c r="G35" s="105"/>
      <c r="H35" s="105"/>
      <c r="I35" s="106">
        <v>0.23</v>
      </c>
      <c r="J35" s="104">
        <f>ROUND(((SUM(BE133:BE215))*I35),  2)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35" t="s">
        <v>37</v>
      </c>
      <c r="F36" s="104">
        <f>ROUND((SUM(BF133:BF215)),  2)</f>
        <v>0</v>
      </c>
      <c r="G36" s="105"/>
      <c r="H36" s="105"/>
      <c r="I36" s="106">
        <v>0.23</v>
      </c>
      <c r="J36" s="104">
        <f>ROUND(((SUM(BF133:BF215))*I36),  2)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38</v>
      </c>
      <c r="F37" s="107">
        <f>ROUND((SUM(BG133:BG215)),  2)</f>
        <v>0</v>
      </c>
      <c r="G37" s="29"/>
      <c r="H37" s="29"/>
      <c r="I37" s="108">
        <v>0.23</v>
      </c>
      <c r="J37" s="107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39</v>
      </c>
      <c r="F38" s="107">
        <f>ROUND((SUM(BH133:BH215)),  2)</f>
        <v>0</v>
      </c>
      <c r="G38" s="29"/>
      <c r="H38" s="29"/>
      <c r="I38" s="108">
        <v>0.23</v>
      </c>
      <c r="J38" s="107">
        <f>0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35" t="s">
        <v>40</v>
      </c>
      <c r="F39" s="104">
        <f>ROUND((SUM(BI133:BI215)),  2)</f>
        <v>0</v>
      </c>
      <c r="G39" s="105"/>
      <c r="H39" s="105"/>
      <c r="I39" s="106">
        <v>0</v>
      </c>
      <c r="J39" s="104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09"/>
      <c r="D41" s="110" t="s">
        <v>41</v>
      </c>
      <c r="E41" s="60"/>
      <c r="F41" s="60"/>
      <c r="G41" s="111" t="s">
        <v>42</v>
      </c>
      <c r="H41" s="112" t="s">
        <v>43</v>
      </c>
      <c r="I41" s="60"/>
      <c r="J41" s="113">
        <f>SUM(J32:J39)</f>
        <v>0</v>
      </c>
      <c r="K41" s="114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44</v>
      </c>
      <c r="E50" s="44"/>
      <c r="F50" s="44"/>
      <c r="G50" s="43" t="s">
        <v>45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46</v>
      </c>
      <c r="E61" s="32"/>
      <c r="F61" s="115" t="s">
        <v>47</v>
      </c>
      <c r="G61" s="45" t="s">
        <v>46</v>
      </c>
      <c r="H61" s="32"/>
      <c r="I61" s="32"/>
      <c r="J61" s="116" t="s">
        <v>47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48</v>
      </c>
      <c r="E65" s="46"/>
      <c r="F65" s="46"/>
      <c r="G65" s="43" t="s">
        <v>49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46</v>
      </c>
      <c r="E76" s="32"/>
      <c r="F76" s="115" t="s">
        <v>47</v>
      </c>
      <c r="G76" s="45" t="s">
        <v>46</v>
      </c>
      <c r="H76" s="32"/>
      <c r="I76" s="32"/>
      <c r="J76" s="116" t="s">
        <v>47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31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31" s="2" customFormat="1" ht="24.95" customHeight="1">
      <c r="A82" s="29"/>
      <c r="B82" s="30"/>
      <c r="C82" s="18" t="s">
        <v>101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3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31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31" s="2" customFormat="1" ht="16.5" customHeight="1">
      <c r="A85" s="29"/>
      <c r="B85" s="30"/>
      <c r="C85" s="29"/>
      <c r="D85" s="29"/>
      <c r="E85" s="230" t="str">
        <f>E7</f>
        <v>Športový areál</v>
      </c>
      <c r="F85" s="231"/>
      <c r="G85" s="231"/>
      <c r="H85" s="231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31" s="1" customFormat="1" ht="12" customHeight="1">
      <c r="B86" s="17"/>
      <c r="C86" s="24" t="s">
        <v>97</v>
      </c>
      <c r="L86" s="17"/>
    </row>
    <row r="87" spans="1:31" s="2" customFormat="1" ht="16.5" customHeight="1">
      <c r="A87" s="29"/>
      <c r="B87" s="30"/>
      <c r="C87" s="29"/>
      <c r="D87" s="29"/>
      <c r="E87" s="230" t="s">
        <v>447</v>
      </c>
      <c r="F87" s="232"/>
      <c r="G87" s="232"/>
      <c r="H87" s="232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31" s="2" customFormat="1" ht="12" customHeight="1">
      <c r="A88" s="29"/>
      <c r="B88" s="30"/>
      <c r="C88" s="24" t="s">
        <v>99</v>
      </c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31" s="2" customFormat="1" ht="16.5" customHeight="1">
      <c r="A89" s="29"/>
      <c r="B89" s="30"/>
      <c r="C89" s="29"/>
      <c r="D89" s="29"/>
      <c r="E89" s="184" t="str">
        <f>E11</f>
        <v>02 - Architektonicko stavebné riešenie</v>
      </c>
      <c r="F89" s="232"/>
      <c r="G89" s="232"/>
      <c r="H89" s="232"/>
      <c r="I89" s="29"/>
      <c r="J89" s="29"/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31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31" s="2" customFormat="1" ht="12" customHeight="1">
      <c r="A91" s="29"/>
      <c r="B91" s="30"/>
      <c r="C91" s="24" t="s">
        <v>19</v>
      </c>
      <c r="D91" s="29"/>
      <c r="E91" s="29"/>
      <c r="F91" s="22" t="str">
        <f>F14</f>
        <v xml:space="preserve"> </v>
      </c>
      <c r="G91" s="29"/>
      <c r="H91" s="29"/>
      <c r="I91" s="24" t="s">
        <v>21</v>
      </c>
      <c r="J91" s="55">
        <f>IF(J14="","",J14)</f>
        <v>45818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31" s="2" customFormat="1" ht="6.95" customHeight="1">
      <c r="A92" s="29"/>
      <c r="B92" s="30"/>
      <c r="C92" s="29"/>
      <c r="D92" s="29"/>
      <c r="E92" s="29"/>
      <c r="F92" s="29"/>
      <c r="G92" s="29"/>
      <c r="H92" s="29"/>
      <c r="I92" s="29"/>
      <c r="J92" s="29"/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31" s="2" customFormat="1" ht="15.2" customHeight="1">
      <c r="A93" s="29"/>
      <c r="B93" s="30"/>
      <c r="C93" s="24" t="s">
        <v>22</v>
      </c>
      <c r="D93" s="29"/>
      <c r="E93" s="29"/>
      <c r="F93" s="22" t="str">
        <f>E17</f>
        <v xml:space="preserve"> </v>
      </c>
      <c r="G93" s="29"/>
      <c r="H93" s="29"/>
      <c r="I93" s="24" t="s">
        <v>27</v>
      </c>
      <c r="J93" s="27" t="str">
        <f>E23</f>
        <v xml:space="preserve"> </v>
      </c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31" s="2" customFormat="1" ht="15.2" customHeight="1">
      <c r="A94" s="29"/>
      <c r="B94" s="30"/>
      <c r="C94" s="24" t="s">
        <v>25</v>
      </c>
      <c r="D94" s="29"/>
      <c r="E94" s="29"/>
      <c r="F94" s="22" t="str">
        <f>IF(E20="","",E20)</f>
        <v>Vyplň údaj</v>
      </c>
      <c r="G94" s="29"/>
      <c r="H94" s="29"/>
      <c r="I94" s="24" t="s">
        <v>29</v>
      </c>
      <c r="J94" s="27" t="str">
        <f>E26</f>
        <v xml:space="preserve"> </v>
      </c>
      <c r="K94" s="29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31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31" s="2" customFormat="1" ht="29.25" customHeight="1">
      <c r="A96" s="29"/>
      <c r="B96" s="30"/>
      <c r="C96" s="117" t="s">
        <v>102</v>
      </c>
      <c r="D96" s="109"/>
      <c r="E96" s="109"/>
      <c r="F96" s="109"/>
      <c r="G96" s="109"/>
      <c r="H96" s="109"/>
      <c r="I96" s="109"/>
      <c r="J96" s="118" t="s">
        <v>103</v>
      </c>
      <c r="K96" s="10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</row>
    <row r="97" spans="1:47" s="2" customFormat="1" ht="10.35" customHeight="1">
      <c r="A97" s="29"/>
      <c r="B97" s="30"/>
      <c r="C97" s="29"/>
      <c r="D97" s="29"/>
      <c r="E97" s="29"/>
      <c r="F97" s="29"/>
      <c r="G97" s="29"/>
      <c r="H97" s="29"/>
      <c r="I97" s="29"/>
      <c r="J97" s="29"/>
      <c r="K97" s="29"/>
      <c r="L97" s="42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</row>
    <row r="98" spans="1:47" s="2" customFormat="1" ht="22.9" customHeight="1">
      <c r="A98" s="29"/>
      <c r="B98" s="30"/>
      <c r="C98" s="119" t="s">
        <v>104</v>
      </c>
      <c r="D98" s="29"/>
      <c r="E98" s="29"/>
      <c r="F98" s="29"/>
      <c r="G98" s="29"/>
      <c r="H98" s="29"/>
      <c r="I98" s="29"/>
      <c r="J98" s="71">
        <f>J133</f>
        <v>0</v>
      </c>
      <c r="K98" s="29"/>
      <c r="L98" s="42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U98" s="14" t="s">
        <v>105</v>
      </c>
    </row>
    <row r="99" spans="1:47" s="9" customFormat="1" ht="24.95" customHeight="1">
      <c r="B99" s="120"/>
      <c r="D99" s="121" t="s">
        <v>106</v>
      </c>
      <c r="E99" s="122"/>
      <c r="F99" s="122"/>
      <c r="G99" s="122"/>
      <c r="H99" s="122"/>
      <c r="I99" s="122"/>
      <c r="J99" s="123">
        <f>J134</f>
        <v>0</v>
      </c>
      <c r="L99" s="120"/>
    </row>
    <row r="100" spans="1:47" s="10" customFormat="1" ht="19.899999999999999" customHeight="1">
      <c r="B100" s="124"/>
      <c r="D100" s="125" t="s">
        <v>107</v>
      </c>
      <c r="E100" s="126"/>
      <c r="F100" s="126"/>
      <c r="G100" s="126"/>
      <c r="H100" s="126"/>
      <c r="I100" s="126"/>
      <c r="J100" s="127">
        <f>J135</f>
        <v>0</v>
      </c>
      <c r="L100" s="124"/>
    </row>
    <row r="101" spans="1:47" s="10" customFormat="1" ht="19.899999999999999" customHeight="1">
      <c r="B101" s="124"/>
      <c r="D101" s="125" t="s">
        <v>108</v>
      </c>
      <c r="E101" s="126"/>
      <c r="F101" s="126"/>
      <c r="G101" s="126"/>
      <c r="H101" s="126"/>
      <c r="I101" s="126"/>
      <c r="J101" s="127">
        <f>J145</f>
        <v>0</v>
      </c>
      <c r="L101" s="124"/>
    </row>
    <row r="102" spans="1:47" s="10" customFormat="1" ht="19.899999999999999" customHeight="1">
      <c r="B102" s="124"/>
      <c r="D102" s="125" t="s">
        <v>109</v>
      </c>
      <c r="E102" s="126"/>
      <c r="F102" s="126"/>
      <c r="G102" s="126"/>
      <c r="H102" s="126"/>
      <c r="I102" s="126"/>
      <c r="J102" s="127">
        <f>J149</f>
        <v>0</v>
      </c>
      <c r="L102" s="124"/>
    </row>
    <row r="103" spans="1:47" s="10" customFormat="1" ht="19.899999999999999" customHeight="1">
      <c r="B103" s="124"/>
      <c r="D103" s="125" t="s">
        <v>110</v>
      </c>
      <c r="E103" s="126"/>
      <c r="F103" s="126"/>
      <c r="G103" s="126"/>
      <c r="H103" s="126"/>
      <c r="I103" s="126"/>
      <c r="J103" s="127">
        <f>J155</f>
        <v>0</v>
      </c>
      <c r="L103" s="124"/>
    </row>
    <row r="104" spans="1:47" s="9" customFormat="1" ht="24.95" customHeight="1">
      <c r="B104" s="120"/>
      <c r="D104" s="121" t="s">
        <v>111</v>
      </c>
      <c r="E104" s="122"/>
      <c r="F104" s="122"/>
      <c r="G104" s="122"/>
      <c r="H104" s="122"/>
      <c r="I104" s="122"/>
      <c r="J104" s="123">
        <f>J157</f>
        <v>0</v>
      </c>
      <c r="L104" s="120"/>
    </row>
    <row r="105" spans="1:47" s="10" customFormat="1" ht="19.899999999999999" customHeight="1">
      <c r="B105" s="124"/>
      <c r="D105" s="125" t="s">
        <v>112</v>
      </c>
      <c r="E105" s="126"/>
      <c r="F105" s="126"/>
      <c r="G105" s="126"/>
      <c r="H105" s="126"/>
      <c r="I105" s="126"/>
      <c r="J105" s="127">
        <f>J158</f>
        <v>0</v>
      </c>
      <c r="L105" s="124"/>
    </row>
    <row r="106" spans="1:47" s="10" customFormat="1" ht="19.899999999999999" customHeight="1">
      <c r="B106" s="124"/>
      <c r="D106" s="125" t="s">
        <v>113</v>
      </c>
      <c r="E106" s="126"/>
      <c r="F106" s="126"/>
      <c r="G106" s="126"/>
      <c r="H106" s="126"/>
      <c r="I106" s="126"/>
      <c r="J106" s="127">
        <f>J172</f>
        <v>0</v>
      </c>
      <c r="L106" s="124"/>
    </row>
    <row r="107" spans="1:47" s="10" customFormat="1" ht="19.899999999999999" customHeight="1">
      <c r="B107" s="124"/>
      <c r="D107" s="125" t="s">
        <v>114</v>
      </c>
      <c r="E107" s="126"/>
      <c r="F107" s="126"/>
      <c r="G107" s="126"/>
      <c r="H107" s="126"/>
      <c r="I107" s="126"/>
      <c r="J107" s="127">
        <f>J177</f>
        <v>0</v>
      </c>
      <c r="L107" s="124"/>
    </row>
    <row r="108" spans="1:47" s="10" customFormat="1" ht="19.899999999999999" customHeight="1">
      <c r="B108" s="124"/>
      <c r="D108" s="125" t="s">
        <v>115</v>
      </c>
      <c r="E108" s="126"/>
      <c r="F108" s="126"/>
      <c r="G108" s="126"/>
      <c r="H108" s="126"/>
      <c r="I108" s="126"/>
      <c r="J108" s="127">
        <f>J182</f>
        <v>0</v>
      </c>
      <c r="L108" s="124"/>
    </row>
    <row r="109" spans="1:47" s="10" customFormat="1" ht="19.899999999999999" customHeight="1">
      <c r="B109" s="124"/>
      <c r="D109" s="125" t="s">
        <v>116</v>
      </c>
      <c r="E109" s="126"/>
      <c r="F109" s="126"/>
      <c r="G109" s="126"/>
      <c r="H109" s="126"/>
      <c r="I109" s="126"/>
      <c r="J109" s="127">
        <f>J193</f>
        <v>0</v>
      </c>
      <c r="L109" s="124"/>
    </row>
    <row r="110" spans="1:47" s="10" customFormat="1" ht="19.899999999999999" customHeight="1">
      <c r="B110" s="124"/>
      <c r="D110" s="125" t="s">
        <v>117</v>
      </c>
      <c r="E110" s="126"/>
      <c r="F110" s="126"/>
      <c r="G110" s="126"/>
      <c r="H110" s="126"/>
      <c r="I110" s="126"/>
      <c r="J110" s="127">
        <f>J204</f>
        <v>0</v>
      </c>
      <c r="L110" s="124"/>
    </row>
    <row r="111" spans="1:47" s="10" customFormat="1" ht="19.899999999999999" customHeight="1">
      <c r="B111" s="124"/>
      <c r="D111" s="125" t="s">
        <v>118</v>
      </c>
      <c r="E111" s="126"/>
      <c r="F111" s="126"/>
      <c r="G111" s="126"/>
      <c r="H111" s="126"/>
      <c r="I111" s="126"/>
      <c r="J111" s="127">
        <f>J212</f>
        <v>0</v>
      </c>
      <c r="L111" s="124"/>
    </row>
    <row r="112" spans="1:47" s="2" customFormat="1" ht="21.75" customHeight="1">
      <c r="A112" s="29"/>
      <c r="B112" s="30"/>
      <c r="C112" s="29"/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31" s="2" customFormat="1" ht="6.95" customHeight="1">
      <c r="A113" s="29"/>
      <c r="B113" s="47"/>
      <c r="C113" s="48"/>
      <c r="D113" s="48"/>
      <c r="E113" s="48"/>
      <c r="F113" s="48"/>
      <c r="G113" s="48"/>
      <c r="H113" s="48"/>
      <c r="I113" s="48"/>
      <c r="J113" s="48"/>
      <c r="K113" s="48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7" spans="1:31" s="2" customFormat="1" ht="6.95" customHeight="1">
      <c r="A117" s="29"/>
      <c r="B117" s="49"/>
      <c r="C117" s="50"/>
      <c r="D117" s="50"/>
      <c r="E117" s="50"/>
      <c r="F117" s="50"/>
      <c r="G117" s="50"/>
      <c r="H117" s="50"/>
      <c r="I117" s="50"/>
      <c r="J117" s="50"/>
      <c r="K117" s="50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31" s="2" customFormat="1" ht="24.95" customHeight="1">
      <c r="A118" s="29"/>
      <c r="B118" s="30"/>
      <c r="C118" s="18" t="s">
        <v>119</v>
      </c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12" customHeight="1">
      <c r="A120" s="29"/>
      <c r="B120" s="30"/>
      <c r="C120" s="24" t="s">
        <v>15</v>
      </c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16.5" customHeight="1">
      <c r="A121" s="29"/>
      <c r="B121" s="30"/>
      <c r="C121" s="29"/>
      <c r="D121" s="29"/>
      <c r="E121" s="230" t="str">
        <f>E7</f>
        <v>Športový areál</v>
      </c>
      <c r="F121" s="231"/>
      <c r="G121" s="231"/>
      <c r="H121" s="231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1" customFormat="1" ht="12" customHeight="1">
      <c r="B122" s="17"/>
      <c r="C122" s="24" t="s">
        <v>97</v>
      </c>
      <c r="L122" s="17"/>
    </row>
    <row r="123" spans="1:31" s="2" customFormat="1" ht="16.5" customHeight="1">
      <c r="A123" s="29"/>
      <c r="B123" s="30"/>
      <c r="C123" s="29"/>
      <c r="D123" s="29"/>
      <c r="E123" s="230" t="s">
        <v>447</v>
      </c>
      <c r="F123" s="232"/>
      <c r="G123" s="232"/>
      <c r="H123" s="232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12" customHeight="1">
      <c r="A124" s="29"/>
      <c r="B124" s="30"/>
      <c r="C124" s="24" t="s">
        <v>99</v>
      </c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16.5" customHeight="1">
      <c r="A125" s="29"/>
      <c r="B125" s="30"/>
      <c r="C125" s="29"/>
      <c r="D125" s="29"/>
      <c r="E125" s="184" t="str">
        <f>E11</f>
        <v>02 - Architektonicko stavebné riešenie</v>
      </c>
      <c r="F125" s="232"/>
      <c r="G125" s="232"/>
      <c r="H125" s="232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6.95" customHeight="1">
      <c r="A126" s="29"/>
      <c r="B126" s="30"/>
      <c r="C126" s="29"/>
      <c r="D126" s="29"/>
      <c r="E126" s="29"/>
      <c r="F126" s="29"/>
      <c r="G126" s="29"/>
      <c r="H126" s="29"/>
      <c r="I126" s="29"/>
      <c r="J126" s="29"/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12" customHeight="1">
      <c r="A127" s="29"/>
      <c r="B127" s="30"/>
      <c r="C127" s="24" t="s">
        <v>19</v>
      </c>
      <c r="D127" s="29"/>
      <c r="E127" s="29"/>
      <c r="F127" s="22" t="str">
        <f>F14</f>
        <v xml:space="preserve"> </v>
      </c>
      <c r="G127" s="29"/>
      <c r="H127" s="29"/>
      <c r="I127" s="24" t="s">
        <v>21</v>
      </c>
      <c r="J127" s="55">
        <f>IF(J14="","",J14)</f>
        <v>45818</v>
      </c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6.95" customHeight="1">
      <c r="A128" s="29"/>
      <c r="B128" s="30"/>
      <c r="C128" s="29"/>
      <c r="D128" s="29"/>
      <c r="E128" s="29"/>
      <c r="F128" s="29"/>
      <c r="G128" s="29"/>
      <c r="H128" s="29"/>
      <c r="I128" s="29"/>
      <c r="J128" s="29"/>
      <c r="K128" s="29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5.2" customHeight="1">
      <c r="A129" s="29"/>
      <c r="B129" s="30"/>
      <c r="C129" s="24" t="s">
        <v>22</v>
      </c>
      <c r="D129" s="29"/>
      <c r="E129" s="29"/>
      <c r="F129" s="22" t="str">
        <f>E17</f>
        <v xml:space="preserve"> </v>
      </c>
      <c r="G129" s="29"/>
      <c r="H129" s="29"/>
      <c r="I129" s="24" t="s">
        <v>27</v>
      </c>
      <c r="J129" s="27" t="str">
        <f>E23</f>
        <v xml:space="preserve"> </v>
      </c>
      <c r="K129" s="29"/>
      <c r="L129" s="42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15.2" customHeight="1">
      <c r="A130" s="29"/>
      <c r="B130" s="30"/>
      <c r="C130" s="24" t="s">
        <v>25</v>
      </c>
      <c r="D130" s="29"/>
      <c r="E130" s="29"/>
      <c r="F130" s="22" t="str">
        <f>IF(E20="","",E20)</f>
        <v>Vyplň údaj</v>
      </c>
      <c r="G130" s="29"/>
      <c r="H130" s="29"/>
      <c r="I130" s="24" t="s">
        <v>29</v>
      </c>
      <c r="J130" s="27" t="str">
        <f>E26</f>
        <v xml:space="preserve"> </v>
      </c>
      <c r="K130" s="29"/>
      <c r="L130" s="42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2" customFormat="1" ht="10.35" customHeight="1">
      <c r="A131" s="29"/>
      <c r="B131" s="30"/>
      <c r="C131" s="29"/>
      <c r="D131" s="29"/>
      <c r="E131" s="29"/>
      <c r="F131" s="29"/>
      <c r="G131" s="29"/>
      <c r="H131" s="29"/>
      <c r="I131" s="29"/>
      <c r="J131" s="29"/>
      <c r="K131" s="29"/>
      <c r="L131" s="42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5" s="11" customFormat="1" ht="29.25" customHeight="1">
      <c r="A132" s="128"/>
      <c r="B132" s="129"/>
      <c r="C132" s="130" t="s">
        <v>120</v>
      </c>
      <c r="D132" s="131" t="s">
        <v>56</v>
      </c>
      <c r="E132" s="131" t="s">
        <v>52</v>
      </c>
      <c r="F132" s="131" t="s">
        <v>53</v>
      </c>
      <c r="G132" s="131" t="s">
        <v>121</v>
      </c>
      <c r="H132" s="131" t="s">
        <v>122</v>
      </c>
      <c r="I132" s="131" t="s">
        <v>123</v>
      </c>
      <c r="J132" s="132" t="s">
        <v>103</v>
      </c>
      <c r="K132" s="133" t="s">
        <v>124</v>
      </c>
      <c r="L132" s="134"/>
      <c r="M132" s="62" t="s">
        <v>1</v>
      </c>
      <c r="N132" s="63" t="s">
        <v>35</v>
      </c>
      <c r="O132" s="63" t="s">
        <v>125</v>
      </c>
      <c r="P132" s="63" t="s">
        <v>126</v>
      </c>
      <c r="Q132" s="63" t="s">
        <v>127</v>
      </c>
      <c r="R132" s="63" t="s">
        <v>128</v>
      </c>
      <c r="S132" s="63" t="s">
        <v>129</v>
      </c>
      <c r="T132" s="64" t="s">
        <v>130</v>
      </c>
      <c r="U132" s="128"/>
      <c r="V132" s="128"/>
      <c r="W132" s="128"/>
      <c r="X132" s="128"/>
      <c r="Y132" s="128"/>
      <c r="Z132" s="128"/>
      <c r="AA132" s="128"/>
      <c r="AB132" s="128"/>
      <c r="AC132" s="128"/>
      <c r="AD132" s="128"/>
      <c r="AE132" s="128"/>
    </row>
    <row r="133" spans="1:65" s="2" customFormat="1" ht="22.9" customHeight="1">
      <c r="A133" s="29"/>
      <c r="B133" s="30"/>
      <c r="C133" s="69" t="s">
        <v>104</v>
      </c>
      <c r="D133" s="29"/>
      <c r="E133" s="29"/>
      <c r="F133" s="29"/>
      <c r="G133" s="29"/>
      <c r="H133" s="29"/>
      <c r="I133" s="29"/>
      <c r="J133" s="135">
        <f>BK133</f>
        <v>0</v>
      </c>
      <c r="K133" s="29"/>
      <c r="L133" s="30"/>
      <c r="M133" s="65"/>
      <c r="N133" s="56"/>
      <c r="O133" s="66"/>
      <c r="P133" s="136">
        <f>P134+P157</f>
        <v>0</v>
      </c>
      <c r="Q133" s="66"/>
      <c r="R133" s="136">
        <f>R134+R157</f>
        <v>15.151301586360001</v>
      </c>
      <c r="S133" s="66"/>
      <c r="T133" s="137">
        <f>T134+T157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T133" s="14" t="s">
        <v>70</v>
      </c>
      <c r="AU133" s="14" t="s">
        <v>105</v>
      </c>
      <c r="BK133" s="138">
        <f>BK134+BK157</f>
        <v>0</v>
      </c>
    </row>
    <row r="134" spans="1:65" s="12" customFormat="1" ht="25.9" customHeight="1">
      <c r="B134" s="139"/>
      <c r="D134" s="140" t="s">
        <v>70</v>
      </c>
      <c r="E134" s="141" t="s">
        <v>131</v>
      </c>
      <c r="F134" s="141" t="s">
        <v>132</v>
      </c>
      <c r="I134" s="142"/>
      <c r="J134" s="143">
        <f>BK134</f>
        <v>0</v>
      </c>
      <c r="L134" s="139"/>
      <c r="M134" s="144"/>
      <c r="N134" s="145"/>
      <c r="O134" s="145"/>
      <c r="P134" s="146">
        <f>P135+P145+P149+P155</f>
        <v>0</v>
      </c>
      <c r="Q134" s="145"/>
      <c r="R134" s="146">
        <f>R135+R145+R149+R155</f>
        <v>11.8682535484</v>
      </c>
      <c r="S134" s="145"/>
      <c r="T134" s="147">
        <f>T135+T145+T149+T155</f>
        <v>0</v>
      </c>
      <c r="AR134" s="140" t="s">
        <v>78</v>
      </c>
      <c r="AT134" s="148" t="s">
        <v>70</v>
      </c>
      <c r="AU134" s="148" t="s">
        <v>71</v>
      </c>
      <c r="AY134" s="140" t="s">
        <v>133</v>
      </c>
      <c r="BK134" s="149">
        <f>BK135+BK145+BK149+BK155</f>
        <v>0</v>
      </c>
    </row>
    <row r="135" spans="1:65" s="12" customFormat="1" ht="22.9" customHeight="1">
      <c r="B135" s="139"/>
      <c r="D135" s="140" t="s">
        <v>70</v>
      </c>
      <c r="E135" s="150" t="s">
        <v>78</v>
      </c>
      <c r="F135" s="150" t="s">
        <v>134</v>
      </c>
      <c r="I135" s="142"/>
      <c r="J135" s="151">
        <f>BK135</f>
        <v>0</v>
      </c>
      <c r="L135" s="139"/>
      <c r="M135" s="144"/>
      <c r="N135" s="145"/>
      <c r="O135" s="145"/>
      <c r="P135" s="146">
        <f>SUM(P136:P144)</f>
        <v>0</v>
      </c>
      <c r="Q135" s="145"/>
      <c r="R135" s="146">
        <f>SUM(R136:R144)</f>
        <v>0</v>
      </c>
      <c r="S135" s="145"/>
      <c r="T135" s="147">
        <f>SUM(T136:T144)</f>
        <v>0</v>
      </c>
      <c r="AR135" s="140" t="s">
        <v>78</v>
      </c>
      <c r="AT135" s="148" t="s">
        <v>70</v>
      </c>
      <c r="AU135" s="148" t="s">
        <v>78</v>
      </c>
      <c r="AY135" s="140" t="s">
        <v>133</v>
      </c>
      <c r="BK135" s="149">
        <f>SUM(BK136:BK144)</f>
        <v>0</v>
      </c>
    </row>
    <row r="136" spans="1:65" s="2" customFormat="1" ht="33" customHeight="1">
      <c r="A136" s="29"/>
      <c r="B136" s="152"/>
      <c r="C136" s="153" t="s">
        <v>78</v>
      </c>
      <c r="D136" s="153" t="s">
        <v>135</v>
      </c>
      <c r="E136" s="154" t="s">
        <v>136</v>
      </c>
      <c r="F136" s="155" t="s">
        <v>137</v>
      </c>
      <c r="G136" s="156" t="s">
        <v>138</v>
      </c>
      <c r="H136" s="157">
        <v>5.0999999999999996</v>
      </c>
      <c r="I136" s="158"/>
      <c r="J136" s="159">
        <f t="shared" ref="J136:J144" si="0">ROUND(I136*H136,2)</f>
        <v>0</v>
      </c>
      <c r="K136" s="160"/>
      <c r="L136" s="30"/>
      <c r="M136" s="161" t="s">
        <v>1</v>
      </c>
      <c r="N136" s="162" t="s">
        <v>37</v>
      </c>
      <c r="O136" s="58"/>
      <c r="P136" s="163">
        <f t="shared" ref="P136:P144" si="1">O136*H136</f>
        <v>0</v>
      </c>
      <c r="Q136" s="163">
        <v>0</v>
      </c>
      <c r="R136" s="163">
        <f t="shared" ref="R136:R144" si="2">Q136*H136</f>
        <v>0</v>
      </c>
      <c r="S136" s="163">
        <v>0</v>
      </c>
      <c r="T136" s="164">
        <f t="shared" ref="T136:T144" si="3"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5" t="s">
        <v>139</v>
      </c>
      <c r="AT136" s="165" t="s">
        <v>135</v>
      </c>
      <c r="AU136" s="165" t="s">
        <v>84</v>
      </c>
      <c r="AY136" s="14" t="s">
        <v>133</v>
      </c>
      <c r="BE136" s="166">
        <f t="shared" ref="BE136:BE144" si="4">IF(N136="základná",J136,0)</f>
        <v>0</v>
      </c>
      <c r="BF136" s="166">
        <f t="shared" ref="BF136:BF144" si="5">IF(N136="znížená",J136,0)</f>
        <v>0</v>
      </c>
      <c r="BG136" s="166">
        <f t="shared" ref="BG136:BG144" si="6">IF(N136="zákl. prenesená",J136,0)</f>
        <v>0</v>
      </c>
      <c r="BH136" s="166">
        <f t="shared" ref="BH136:BH144" si="7">IF(N136="zníž. prenesená",J136,0)</f>
        <v>0</v>
      </c>
      <c r="BI136" s="166">
        <f t="shared" ref="BI136:BI144" si="8">IF(N136="nulová",J136,0)</f>
        <v>0</v>
      </c>
      <c r="BJ136" s="14" t="s">
        <v>84</v>
      </c>
      <c r="BK136" s="166">
        <f t="shared" ref="BK136:BK144" si="9">ROUND(I136*H136,2)</f>
        <v>0</v>
      </c>
      <c r="BL136" s="14" t="s">
        <v>139</v>
      </c>
      <c r="BM136" s="165" t="s">
        <v>140</v>
      </c>
    </row>
    <row r="137" spans="1:65" s="2" customFormat="1" ht="21.75" customHeight="1">
      <c r="A137" s="29"/>
      <c r="B137" s="152"/>
      <c r="C137" s="153" t="s">
        <v>84</v>
      </c>
      <c r="D137" s="153" t="s">
        <v>135</v>
      </c>
      <c r="E137" s="154" t="s">
        <v>141</v>
      </c>
      <c r="F137" s="155" t="s">
        <v>142</v>
      </c>
      <c r="G137" s="156" t="s">
        <v>138</v>
      </c>
      <c r="H137" s="157">
        <v>1.1519999999999999</v>
      </c>
      <c r="I137" s="158"/>
      <c r="J137" s="159">
        <f t="shared" si="0"/>
        <v>0</v>
      </c>
      <c r="K137" s="160"/>
      <c r="L137" s="30"/>
      <c r="M137" s="161" t="s">
        <v>1</v>
      </c>
      <c r="N137" s="162" t="s">
        <v>37</v>
      </c>
      <c r="O137" s="58"/>
      <c r="P137" s="163">
        <f t="shared" si="1"/>
        <v>0</v>
      </c>
      <c r="Q137" s="163">
        <v>0</v>
      </c>
      <c r="R137" s="163">
        <f t="shared" si="2"/>
        <v>0</v>
      </c>
      <c r="S137" s="163">
        <v>0</v>
      </c>
      <c r="T137" s="164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5" t="s">
        <v>139</v>
      </c>
      <c r="AT137" s="165" t="s">
        <v>135</v>
      </c>
      <c r="AU137" s="165" t="s">
        <v>84</v>
      </c>
      <c r="AY137" s="14" t="s">
        <v>133</v>
      </c>
      <c r="BE137" s="166">
        <f t="shared" si="4"/>
        <v>0</v>
      </c>
      <c r="BF137" s="166">
        <f t="shared" si="5"/>
        <v>0</v>
      </c>
      <c r="BG137" s="166">
        <f t="shared" si="6"/>
        <v>0</v>
      </c>
      <c r="BH137" s="166">
        <f t="shared" si="7"/>
        <v>0</v>
      </c>
      <c r="BI137" s="166">
        <f t="shared" si="8"/>
        <v>0</v>
      </c>
      <c r="BJ137" s="14" t="s">
        <v>84</v>
      </c>
      <c r="BK137" s="166">
        <f t="shared" si="9"/>
        <v>0</v>
      </c>
      <c r="BL137" s="14" t="s">
        <v>139</v>
      </c>
      <c r="BM137" s="165" t="s">
        <v>143</v>
      </c>
    </row>
    <row r="138" spans="1:65" s="2" customFormat="1" ht="37.9" customHeight="1">
      <c r="A138" s="29"/>
      <c r="B138" s="152"/>
      <c r="C138" s="153" t="s">
        <v>144</v>
      </c>
      <c r="D138" s="153" t="s">
        <v>135</v>
      </c>
      <c r="E138" s="154" t="s">
        <v>145</v>
      </c>
      <c r="F138" s="155" t="s">
        <v>146</v>
      </c>
      <c r="G138" s="156" t="s">
        <v>138</v>
      </c>
      <c r="H138" s="157">
        <v>0.34599999999999997</v>
      </c>
      <c r="I138" s="158"/>
      <c r="J138" s="159">
        <f t="shared" si="0"/>
        <v>0</v>
      </c>
      <c r="K138" s="160"/>
      <c r="L138" s="30"/>
      <c r="M138" s="161" t="s">
        <v>1</v>
      </c>
      <c r="N138" s="162" t="s">
        <v>37</v>
      </c>
      <c r="O138" s="58"/>
      <c r="P138" s="163">
        <f t="shared" si="1"/>
        <v>0</v>
      </c>
      <c r="Q138" s="163">
        <v>0</v>
      </c>
      <c r="R138" s="163">
        <f t="shared" si="2"/>
        <v>0</v>
      </c>
      <c r="S138" s="163">
        <v>0</v>
      </c>
      <c r="T138" s="164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5" t="s">
        <v>139</v>
      </c>
      <c r="AT138" s="165" t="s">
        <v>135</v>
      </c>
      <c r="AU138" s="165" t="s">
        <v>84</v>
      </c>
      <c r="AY138" s="14" t="s">
        <v>133</v>
      </c>
      <c r="BE138" s="166">
        <f t="shared" si="4"/>
        <v>0</v>
      </c>
      <c r="BF138" s="166">
        <f t="shared" si="5"/>
        <v>0</v>
      </c>
      <c r="BG138" s="166">
        <f t="shared" si="6"/>
        <v>0</v>
      </c>
      <c r="BH138" s="166">
        <f t="shared" si="7"/>
        <v>0</v>
      </c>
      <c r="BI138" s="166">
        <f t="shared" si="8"/>
        <v>0</v>
      </c>
      <c r="BJ138" s="14" t="s">
        <v>84</v>
      </c>
      <c r="BK138" s="166">
        <f t="shared" si="9"/>
        <v>0</v>
      </c>
      <c r="BL138" s="14" t="s">
        <v>139</v>
      </c>
      <c r="BM138" s="165" t="s">
        <v>147</v>
      </c>
    </row>
    <row r="139" spans="1:65" s="2" customFormat="1" ht="24.2" customHeight="1">
      <c r="A139" s="29"/>
      <c r="B139" s="152"/>
      <c r="C139" s="153" t="s">
        <v>139</v>
      </c>
      <c r="D139" s="153" t="s">
        <v>135</v>
      </c>
      <c r="E139" s="154" t="s">
        <v>148</v>
      </c>
      <c r="F139" s="155" t="s">
        <v>149</v>
      </c>
      <c r="G139" s="156" t="s">
        <v>138</v>
      </c>
      <c r="H139" s="157">
        <v>1.1519999999999999</v>
      </c>
      <c r="I139" s="158"/>
      <c r="J139" s="159">
        <f t="shared" si="0"/>
        <v>0</v>
      </c>
      <c r="K139" s="160"/>
      <c r="L139" s="30"/>
      <c r="M139" s="161" t="s">
        <v>1</v>
      </c>
      <c r="N139" s="162" t="s">
        <v>37</v>
      </c>
      <c r="O139" s="58"/>
      <c r="P139" s="163">
        <f t="shared" si="1"/>
        <v>0</v>
      </c>
      <c r="Q139" s="163">
        <v>0</v>
      </c>
      <c r="R139" s="163">
        <f t="shared" si="2"/>
        <v>0</v>
      </c>
      <c r="S139" s="163">
        <v>0</v>
      </c>
      <c r="T139" s="164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5" t="s">
        <v>139</v>
      </c>
      <c r="AT139" s="165" t="s">
        <v>135</v>
      </c>
      <c r="AU139" s="165" t="s">
        <v>84</v>
      </c>
      <c r="AY139" s="14" t="s">
        <v>133</v>
      </c>
      <c r="BE139" s="166">
        <f t="shared" si="4"/>
        <v>0</v>
      </c>
      <c r="BF139" s="166">
        <f t="shared" si="5"/>
        <v>0</v>
      </c>
      <c r="BG139" s="166">
        <f t="shared" si="6"/>
        <v>0</v>
      </c>
      <c r="BH139" s="166">
        <f t="shared" si="7"/>
        <v>0</v>
      </c>
      <c r="BI139" s="166">
        <f t="shared" si="8"/>
        <v>0</v>
      </c>
      <c r="BJ139" s="14" t="s">
        <v>84</v>
      </c>
      <c r="BK139" s="166">
        <f t="shared" si="9"/>
        <v>0</v>
      </c>
      <c r="BL139" s="14" t="s">
        <v>139</v>
      </c>
      <c r="BM139" s="165" t="s">
        <v>150</v>
      </c>
    </row>
    <row r="140" spans="1:65" s="2" customFormat="1" ht="33" customHeight="1">
      <c r="A140" s="29"/>
      <c r="B140" s="152"/>
      <c r="C140" s="153" t="s">
        <v>151</v>
      </c>
      <c r="D140" s="153" t="s">
        <v>135</v>
      </c>
      <c r="E140" s="154" t="s">
        <v>152</v>
      </c>
      <c r="F140" s="155" t="s">
        <v>153</v>
      </c>
      <c r="G140" s="156" t="s">
        <v>138</v>
      </c>
      <c r="H140" s="157">
        <v>6.2519999999999998</v>
      </c>
      <c r="I140" s="158"/>
      <c r="J140" s="159">
        <f t="shared" si="0"/>
        <v>0</v>
      </c>
      <c r="K140" s="160"/>
      <c r="L140" s="30"/>
      <c r="M140" s="161" t="s">
        <v>1</v>
      </c>
      <c r="N140" s="162" t="s">
        <v>37</v>
      </c>
      <c r="O140" s="58"/>
      <c r="P140" s="163">
        <f t="shared" si="1"/>
        <v>0</v>
      </c>
      <c r="Q140" s="163">
        <v>0</v>
      </c>
      <c r="R140" s="163">
        <f t="shared" si="2"/>
        <v>0</v>
      </c>
      <c r="S140" s="163">
        <v>0</v>
      </c>
      <c r="T140" s="164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5" t="s">
        <v>139</v>
      </c>
      <c r="AT140" s="165" t="s">
        <v>135</v>
      </c>
      <c r="AU140" s="165" t="s">
        <v>84</v>
      </c>
      <c r="AY140" s="14" t="s">
        <v>133</v>
      </c>
      <c r="BE140" s="166">
        <f t="shared" si="4"/>
        <v>0</v>
      </c>
      <c r="BF140" s="166">
        <f t="shared" si="5"/>
        <v>0</v>
      </c>
      <c r="BG140" s="166">
        <f t="shared" si="6"/>
        <v>0</v>
      </c>
      <c r="BH140" s="166">
        <f t="shared" si="7"/>
        <v>0</v>
      </c>
      <c r="BI140" s="166">
        <f t="shared" si="8"/>
        <v>0</v>
      </c>
      <c r="BJ140" s="14" t="s">
        <v>84</v>
      </c>
      <c r="BK140" s="166">
        <f t="shared" si="9"/>
        <v>0</v>
      </c>
      <c r="BL140" s="14" t="s">
        <v>139</v>
      </c>
      <c r="BM140" s="165" t="s">
        <v>154</v>
      </c>
    </row>
    <row r="141" spans="1:65" s="2" customFormat="1" ht="37.9" customHeight="1">
      <c r="A141" s="29"/>
      <c r="B141" s="152"/>
      <c r="C141" s="153" t="s">
        <v>155</v>
      </c>
      <c r="D141" s="153" t="s">
        <v>135</v>
      </c>
      <c r="E141" s="154" t="s">
        <v>156</v>
      </c>
      <c r="F141" s="155" t="s">
        <v>157</v>
      </c>
      <c r="G141" s="156" t="s">
        <v>138</v>
      </c>
      <c r="H141" s="157">
        <v>106.28400000000001</v>
      </c>
      <c r="I141" s="158"/>
      <c r="J141" s="159">
        <f t="shared" si="0"/>
        <v>0</v>
      </c>
      <c r="K141" s="160"/>
      <c r="L141" s="30"/>
      <c r="M141" s="161" t="s">
        <v>1</v>
      </c>
      <c r="N141" s="162" t="s">
        <v>37</v>
      </c>
      <c r="O141" s="58"/>
      <c r="P141" s="163">
        <f t="shared" si="1"/>
        <v>0</v>
      </c>
      <c r="Q141" s="163">
        <v>0</v>
      </c>
      <c r="R141" s="163">
        <f t="shared" si="2"/>
        <v>0</v>
      </c>
      <c r="S141" s="163">
        <v>0</v>
      </c>
      <c r="T141" s="164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5" t="s">
        <v>139</v>
      </c>
      <c r="AT141" s="165" t="s">
        <v>135</v>
      </c>
      <c r="AU141" s="165" t="s">
        <v>84</v>
      </c>
      <c r="AY141" s="14" t="s">
        <v>133</v>
      </c>
      <c r="BE141" s="166">
        <f t="shared" si="4"/>
        <v>0</v>
      </c>
      <c r="BF141" s="166">
        <f t="shared" si="5"/>
        <v>0</v>
      </c>
      <c r="BG141" s="166">
        <f t="shared" si="6"/>
        <v>0</v>
      </c>
      <c r="BH141" s="166">
        <f t="shared" si="7"/>
        <v>0</v>
      </c>
      <c r="BI141" s="166">
        <f t="shared" si="8"/>
        <v>0</v>
      </c>
      <c r="BJ141" s="14" t="s">
        <v>84</v>
      </c>
      <c r="BK141" s="166">
        <f t="shared" si="9"/>
        <v>0</v>
      </c>
      <c r="BL141" s="14" t="s">
        <v>139</v>
      </c>
      <c r="BM141" s="165" t="s">
        <v>158</v>
      </c>
    </row>
    <row r="142" spans="1:65" s="2" customFormat="1" ht="24.2" customHeight="1">
      <c r="A142" s="29"/>
      <c r="B142" s="152"/>
      <c r="C142" s="153" t="s">
        <v>159</v>
      </c>
      <c r="D142" s="153" t="s">
        <v>135</v>
      </c>
      <c r="E142" s="154" t="s">
        <v>160</v>
      </c>
      <c r="F142" s="155" t="s">
        <v>161</v>
      </c>
      <c r="G142" s="156" t="s">
        <v>138</v>
      </c>
      <c r="H142" s="157">
        <v>5.0999999999999996</v>
      </c>
      <c r="I142" s="158"/>
      <c r="J142" s="159">
        <f t="shared" si="0"/>
        <v>0</v>
      </c>
      <c r="K142" s="160"/>
      <c r="L142" s="30"/>
      <c r="M142" s="161" t="s">
        <v>1</v>
      </c>
      <c r="N142" s="162" t="s">
        <v>37</v>
      </c>
      <c r="O142" s="58"/>
      <c r="P142" s="163">
        <f t="shared" si="1"/>
        <v>0</v>
      </c>
      <c r="Q142" s="163">
        <v>0</v>
      </c>
      <c r="R142" s="163">
        <f t="shared" si="2"/>
        <v>0</v>
      </c>
      <c r="S142" s="163">
        <v>0</v>
      </c>
      <c r="T142" s="164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5" t="s">
        <v>139</v>
      </c>
      <c r="AT142" s="165" t="s">
        <v>135</v>
      </c>
      <c r="AU142" s="165" t="s">
        <v>84</v>
      </c>
      <c r="AY142" s="14" t="s">
        <v>133</v>
      </c>
      <c r="BE142" s="166">
        <f t="shared" si="4"/>
        <v>0</v>
      </c>
      <c r="BF142" s="166">
        <f t="shared" si="5"/>
        <v>0</v>
      </c>
      <c r="BG142" s="166">
        <f t="shared" si="6"/>
        <v>0</v>
      </c>
      <c r="BH142" s="166">
        <f t="shared" si="7"/>
        <v>0</v>
      </c>
      <c r="BI142" s="166">
        <f t="shared" si="8"/>
        <v>0</v>
      </c>
      <c r="BJ142" s="14" t="s">
        <v>84</v>
      </c>
      <c r="BK142" s="166">
        <f t="shared" si="9"/>
        <v>0</v>
      </c>
      <c r="BL142" s="14" t="s">
        <v>139</v>
      </c>
      <c r="BM142" s="165" t="s">
        <v>162</v>
      </c>
    </row>
    <row r="143" spans="1:65" s="2" customFormat="1" ht="16.5" customHeight="1">
      <c r="A143" s="29"/>
      <c r="B143" s="152"/>
      <c r="C143" s="153" t="s">
        <v>163</v>
      </c>
      <c r="D143" s="153" t="s">
        <v>135</v>
      </c>
      <c r="E143" s="154" t="s">
        <v>164</v>
      </c>
      <c r="F143" s="155" t="s">
        <v>165</v>
      </c>
      <c r="G143" s="156" t="s">
        <v>138</v>
      </c>
      <c r="H143" s="157">
        <v>6.2519999999999998</v>
      </c>
      <c r="I143" s="158"/>
      <c r="J143" s="159">
        <f t="shared" si="0"/>
        <v>0</v>
      </c>
      <c r="K143" s="160"/>
      <c r="L143" s="30"/>
      <c r="M143" s="161" t="s">
        <v>1</v>
      </c>
      <c r="N143" s="162" t="s">
        <v>37</v>
      </c>
      <c r="O143" s="58"/>
      <c r="P143" s="163">
        <f t="shared" si="1"/>
        <v>0</v>
      </c>
      <c r="Q143" s="163">
        <v>0</v>
      </c>
      <c r="R143" s="163">
        <f t="shared" si="2"/>
        <v>0</v>
      </c>
      <c r="S143" s="163">
        <v>0</v>
      </c>
      <c r="T143" s="164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5" t="s">
        <v>139</v>
      </c>
      <c r="AT143" s="165" t="s">
        <v>135</v>
      </c>
      <c r="AU143" s="165" t="s">
        <v>84</v>
      </c>
      <c r="AY143" s="14" t="s">
        <v>133</v>
      </c>
      <c r="BE143" s="166">
        <f t="shared" si="4"/>
        <v>0</v>
      </c>
      <c r="BF143" s="166">
        <f t="shared" si="5"/>
        <v>0</v>
      </c>
      <c r="BG143" s="166">
        <f t="shared" si="6"/>
        <v>0</v>
      </c>
      <c r="BH143" s="166">
        <f t="shared" si="7"/>
        <v>0</v>
      </c>
      <c r="BI143" s="166">
        <f t="shared" si="8"/>
        <v>0</v>
      </c>
      <c r="BJ143" s="14" t="s">
        <v>84</v>
      </c>
      <c r="BK143" s="166">
        <f t="shared" si="9"/>
        <v>0</v>
      </c>
      <c r="BL143" s="14" t="s">
        <v>139</v>
      </c>
      <c r="BM143" s="165" t="s">
        <v>166</v>
      </c>
    </row>
    <row r="144" spans="1:65" s="2" customFormat="1" ht="24.2" customHeight="1">
      <c r="A144" s="29"/>
      <c r="B144" s="152"/>
      <c r="C144" s="153" t="s">
        <v>167</v>
      </c>
      <c r="D144" s="153" t="s">
        <v>135</v>
      </c>
      <c r="E144" s="154" t="s">
        <v>168</v>
      </c>
      <c r="F144" s="155" t="s">
        <v>169</v>
      </c>
      <c r="G144" s="156" t="s">
        <v>170</v>
      </c>
      <c r="H144" s="157">
        <v>12.504</v>
      </c>
      <c r="I144" s="158"/>
      <c r="J144" s="159">
        <f t="shared" si="0"/>
        <v>0</v>
      </c>
      <c r="K144" s="160"/>
      <c r="L144" s="30"/>
      <c r="M144" s="161" t="s">
        <v>1</v>
      </c>
      <c r="N144" s="162" t="s">
        <v>37</v>
      </c>
      <c r="O144" s="58"/>
      <c r="P144" s="163">
        <f t="shared" si="1"/>
        <v>0</v>
      </c>
      <c r="Q144" s="163">
        <v>0</v>
      </c>
      <c r="R144" s="163">
        <f t="shared" si="2"/>
        <v>0</v>
      </c>
      <c r="S144" s="163">
        <v>0</v>
      </c>
      <c r="T144" s="164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5" t="s">
        <v>139</v>
      </c>
      <c r="AT144" s="165" t="s">
        <v>135</v>
      </c>
      <c r="AU144" s="165" t="s">
        <v>84</v>
      </c>
      <c r="AY144" s="14" t="s">
        <v>133</v>
      </c>
      <c r="BE144" s="166">
        <f t="shared" si="4"/>
        <v>0</v>
      </c>
      <c r="BF144" s="166">
        <f t="shared" si="5"/>
        <v>0</v>
      </c>
      <c r="BG144" s="166">
        <f t="shared" si="6"/>
        <v>0</v>
      </c>
      <c r="BH144" s="166">
        <f t="shared" si="7"/>
        <v>0</v>
      </c>
      <c r="BI144" s="166">
        <f t="shared" si="8"/>
        <v>0</v>
      </c>
      <c r="BJ144" s="14" t="s">
        <v>84</v>
      </c>
      <c r="BK144" s="166">
        <f t="shared" si="9"/>
        <v>0</v>
      </c>
      <c r="BL144" s="14" t="s">
        <v>139</v>
      </c>
      <c r="BM144" s="165" t="s">
        <v>171</v>
      </c>
    </row>
    <row r="145" spans="1:65" s="12" customFormat="1" ht="22.9" customHeight="1">
      <c r="B145" s="139"/>
      <c r="D145" s="140" t="s">
        <v>70</v>
      </c>
      <c r="E145" s="150" t="s">
        <v>84</v>
      </c>
      <c r="F145" s="150" t="s">
        <v>172</v>
      </c>
      <c r="I145" s="142"/>
      <c r="J145" s="151">
        <f>BK145</f>
        <v>0</v>
      </c>
      <c r="L145" s="139"/>
      <c r="M145" s="144"/>
      <c r="N145" s="145"/>
      <c r="O145" s="145"/>
      <c r="P145" s="146">
        <f>SUM(P146:P148)</f>
        <v>0</v>
      </c>
      <c r="Q145" s="145"/>
      <c r="R145" s="146">
        <f>SUM(R146:R148)</f>
        <v>7.7268345984</v>
      </c>
      <c r="S145" s="145"/>
      <c r="T145" s="147">
        <f>SUM(T146:T148)</f>
        <v>0</v>
      </c>
      <c r="AR145" s="140" t="s">
        <v>78</v>
      </c>
      <c r="AT145" s="148" t="s">
        <v>70</v>
      </c>
      <c r="AU145" s="148" t="s">
        <v>78</v>
      </c>
      <c r="AY145" s="140" t="s">
        <v>133</v>
      </c>
      <c r="BK145" s="149">
        <f>SUM(BK146:BK148)</f>
        <v>0</v>
      </c>
    </row>
    <row r="146" spans="1:65" s="2" customFormat="1" ht="33" customHeight="1">
      <c r="A146" s="29"/>
      <c r="B146" s="152"/>
      <c r="C146" s="153" t="s">
        <v>173</v>
      </c>
      <c r="D146" s="153" t="s">
        <v>135</v>
      </c>
      <c r="E146" s="154" t="s">
        <v>174</v>
      </c>
      <c r="F146" s="155" t="s">
        <v>175</v>
      </c>
      <c r="G146" s="156" t="s">
        <v>176</v>
      </c>
      <c r="H146" s="157">
        <v>25</v>
      </c>
      <c r="I146" s="158"/>
      <c r="J146" s="159">
        <f>ROUND(I146*H146,2)</f>
        <v>0</v>
      </c>
      <c r="K146" s="160"/>
      <c r="L146" s="30"/>
      <c r="M146" s="161" t="s">
        <v>1</v>
      </c>
      <c r="N146" s="162" t="s">
        <v>37</v>
      </c>
      <c r="O146" s="58"/>
      <c r="P146" s="163">
        <f>O146*H146</f>
        <v>0</v>
      </c>
      <c r="Q146" s="163">
        <v>0</v>
      </c>
      <c r="R146" s="163">
        <f>Q146*H146</f>
        <v>0</v>
      </c>
      <c r="S146" s="163">
        <v>0</v>
      </c>
      <c r="T146" s="164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5" t="s">
        <v>139</v>
      </c>
      <c r="AT146" s="165" t="s">
        <v>135</v>
      </c>
      <c r="AU146" s="165" t="s">
        <v>84</v>
      </c>
      <c r="AY146" s="14" t="s">
        <v>133</v>
      </c>
      <c r="BE146" s="166">
        <f>IF(N146="základná",J146,0)</f>
        <v>0</v>
      </c>
      <c r="BF146" s="166">
        <f>IF(N146="znížená",J146,0)</f>
        <v>0</v>
      </c>
      <c r="BG146" s="166">
        <f>IF(N146="zákl. prenesená",J146,0)</f>
        <v>0</v>
      </c>
      <c r="BH146" s="166">
        <f>IF(N146="zníž. prenesená",J146,0)</f>
        <v>0</v>
      </c>
      <c r="BI146" s="166">
        <f>IF(N146="nulová",J146,0)</f>
        <v>0</v>
      </c>
      <c r="BJ146" s="14" t="s">
        <v>84</v>
      </c>
      <c r="BK146" s="166">
        <f>ROUND(I146*H146,2)</f>
        <v>0</v>
      </c>
      <c r="BL146" s="14" t="s">
        <v>139</v>
      </c>
      <c r="BM146" s="165" t="s">
        <v>177</v>
      </c>
    </row>
    <row r="147" spans="1:65" s="2" customFormat="1" ht="24.2" customHeight="1">
      <c r="A147" s="29"/>
      <c r="B147" s="152"/>
      <c r="C147" s="153" t="s">
        <v>178</v>
      </c>
      <c r="D147" s="153" t="s">
        <v>135</v>
      </c>
      <c r="E147" s="154" t="s">
        <v>179</v>
      </c>
      <c r="F147" s="155" t="s">
        <v>180</v>
      </c>
      <c r="G147" s="156" t="s">
        <v>138</v>
      </c>
      <c r="H147" s="157">
        <v>2.5</v>
      </c>
      <c r="I147" s="158"/>
      <c r="J147" s="159">
        <f>ROUND(I147*H147,2)</f>
        <v>0</v>
      </c>
      <c r="K147" s="160"/>
      <c r="L147" s="30"/>
      <c r="M147" s="161" t="s">
        <v>1</v>
      </c>
      <c r="N147" s="162" t="s">
        <v>37</v>
      </c>
      <c r="O147" s="58"/>
      <c r="P147" s="163">
        <f>O147*H147</f>
        <v>0</v>
      </c>
      <c r="Q147" s="163">
        <v>2.0699999999999998</v>
      </c>
      <c r="R147" s="163">
        <f>Q147*H147</f>
        <v>5.1749999999999998</v>
      </c>
      <c r="S147" s="163">
        <v>0</v>
      </c>
      <c r="T147" s="164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5" t="s">
        <v>139</v>
      </c>
      <c r="AT147" s="165" t="s">
        <v>135</v>
      </c>
      <c r="AU147" s="165" t="s">
        <v>84</v>
      </c>
      <c r="AY147" s="14" t="s">
        <v>133</v>
      </c>
      <c r="BE147" s="166">
        <f>IF(N147="základná",J147,0)</f>
        <v>0</v>
      </c>
      <c r="BF147" s="166">
        <f>IF(N147="znížená",J147,0)</f>
        <v>0</v>
      </c>
      <c r="BG147" s="166">
        <f>IF(N147="zákl. prenesená",J147,0)</f>
        <v>0</v>
      </c>
      <c r="BH147" s="166">
        <f>IF(N147="zníž. prenesená",J147,0)</f>
        <v>0</v>
      </c>
      <c r="BI147" s="166">
        <f>IF(N147="nulová",J147,0)</f>
        <v>0</v>
      </c>
      <c r="BJ147" s="14" t="s">
        <v>84</v>
      </c>
      <c r="BK147" s="166">
        <f>ROUND(I147*H147,2)</f>
        <v>0</v>
      </c>
      <c r="BL147" s="14" t="s">
        <v>139</v>
      </c>
      <c r="BM147" s="165" t="s">
        <v>181</v>
      </c>
    </row>
    <row r="148" spans="1:65" s="2" customFormat="1" ht="16.5" customHeight="1">
      <c r="A148" s="29"/>
      <c r="B148" s="152"/>
      <c r="C148" s="153" t="s">
        <v>182</v>
      </c>
      <c r="D148" s="153" t="s">
        <v>135</v>
      </c>
      <c r="E148" s="154" t="s">
        <v>183</v>
      </c>
      <c r="F148" s="155" t="s">
        <v>184</v>
      </c>
      <c r="G148" s="156" t="s">
        <v>138</v>
      </c>
      <c r="H148" s="157">
        <v>1.1519999999999999</v>
      </c>
      <c r="I148" s="158"/>
      <c r="J148" s="159">
        <f>ROUND(I148*H148,2)</f>
        <v>0</v>
      </c>
      <c r="K148" s="160"/>
      <c r="L148" s="30"/>
      <c r="M148" s="161" t="s">
        <v>1</v>
      </c>
      <c r="N148" s="162" t="s">
        <v>37</v>
      </c>
      <c r="O148" s="58"/>
      <c r="P148" s="163">
        <f>O148*H148</f>
        <v>0</v>
      </c>
      <c r="Q148" s="163">
        <v>2.2151342000000001</v>
      </c>
      <c r="R148" s="163">
        <f>Q148*H148</f>
        <v>2.5518345983999997</v>
      </c>
      <c r="S148" s="163">
        <v>0</v>
      </c>
      <c r="T148" s="164">
        <f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5" t="s">
        <v>139</v>
      </c>
      <c r="AT148" s="165" t="s">
        <v>135</v>
      </c>
      <c r="AU148" s="165" t="s">
        <v>84</v>
      </c>
      <c r="AY148" s="14" t="s">
        <v>133</v>
      </c>
      <c r="BE148" s="166">
        <f>IF(N148="základná",J148,0)</f>
        <v>0</v>
      </c>
      <c r="BF148" s="166">
        <f>IF(N148="znížená",J148,0)</f>
        <v>0</v>
      </c>
      <c r="BG148" s="166">
        <f>IF(N148="zákl. prenesená",J148,0)</f>
        <v>0</v>
      </c>
      <c r="BH148" s="166">
        <f>IF(N148="zníž. prenesená",J148,0)</f>
        <v>0</v>
      </c>
      <c r="BI148" s="166">
        <f>IF(N148="nulová",J148,0)</f>
        <v>0</v>
      </c>
      <c r="BJ148" s="14" t="s">
        <v>84</v>
      </c>
      <c r="BK148" s="166">
        <f>ROUND(I148*H148,2)</f>
        <v>0</v>
      </c>
      <c r="BL148" s="14" t="s">
        <v>139</v>
      </c>
      <c r="BM148" s="165" t="s">
        <v>185</v>
      </c>
    </row>
    <row r="149" spans="1:65" s="12" customFormat="1" ht="22.9" customHeight="1">
      <c r="B149" s="139"/>
      <c r="D149" s="140" t="s">
        <v>70</v>
      </c>
      <c r="E149" s="150" t="s">
        <v>167</v>
      </c>
      <c r="F149" s="150" t="s">
        <v>186</v>
      </c>
      <c r="I149" s="142"/>
      <c r="J149" s="151">
        <f>BK149</f>
        <v>0</v>
      </c>
      <c r="L149" s="139"/>
      <c r="M149" s="144"/>
      <c r="N149" s="145"/>
      <c r="O149" s="145"/>
      <c r="P149" s="146">
        <f>SUM(P150:P154)</f>
        <v>0</v>
      </c>
      <c r="Q149" s="145"/>
      <c r="R149" s="146">
        <f>SUM(R150:R154)</f>
        <v>4.1414189500000003</v>
      </c>
      <c r="S149" s="145"/>
      <c r="T149" s="147">
        <f>SUM(T150:T154)</f>
        <v>0</v>
      </c>
      <c r="AR149" s="140" t="s">
        <v>78</v>
      </c>
      <c r="AT149" s="148" t="s">
        <v>70</v>
      </c>
      <c r="AU149" s="148" t="s">
        <v>78</v>
      </c>
      <c r="AY149" s="140" t="s">
        <v>133</v>
      </c>
      <c r="BK149" s="149">
        <f>SUM(BK150:BK154)</f>
        <v>0</v>
      </c>
    </row>
    <row r="150" spans="1:65" s="2" customFormat="1" ht="33" customHeight="1">
      <c r="A150" s="29"/>
      <c r="B150" s="152"/>
      <c r="C150" s="153" t="s">
        <v>187</v>
      </c>
      <c r="D150" s="153" t="s">
        <v>135</v>
      </c>
      <c r="E150" s="154" t="s">
        <v>188</v>
      </c>
      <c r="F150" s="155" t="s">
        <v>189</v>
      </c>
      <c r="G150" s="156" t="s">
        <v>176</v>
      </c>
      <c r="H150" s="157">
        <v>60</v>
      </c>
      <c r="I150" s="158"/>
      <c r="J150" s="159">
        <f>ROUND(I150*H150,2)</f>
        <v>0</v>
      </c>
      <c r="K150" s="160"/>
      <c r="L150" s="30"/>
      <c r="M150" s="161" t="s">
        <v>1</v>
      </c>
      <c r="N150" s="162" t="s">
        <v>37</v>
      </c>
      <c r="O150" s="58"/>
      <c r="P150" s="163">
        <f>O150*H150</f>
        <v>0</v>
      </c>
      <c r="Q150" s="163">
        <v>2.5710469999999999E-2</v>
      </c>
      <c r="R150" s="163">
        <f>Q150*H150</f>
        <v>1.5426282</v>
      </c>
      <c r="S150" s="163">
        <v>0</v>
      </c>
      <c r="T150" s="164">
        <f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5" t="s">
        <v>139</v>
      </c>
      <c r="AT150" s="165" t="s">
        <v>135</v>
      </c>
      <c r="AU150" s="165" t="s">
        <v>84</v>
      </c>
      <c r="AY150" s="14" t="s">
        <v>133</v>
      </c>
      <c r="BE150" s="166">
        <f>IF(N150="základná",J150,0)</f>
        <v>0</v>
      </c>
      <c r="BF150" s="166">
        <f>IF(N150="znížená",J150,0)</f>
        <v>0</v>
      </c>
      <c r="BG150" s="166">
        <f>IF(N150="zákl. prenesená",J150,0)</f>
        <v>0</v>
      </c>
      <c r="BH150" s="166">
        <f>IF(N150="zníž. prenesená",J150,0)</f>
        <v>0</v>
      </c>
      <c r="BI150" s="166">
        <f>IF(N150="nulová",J150,0)</f>
        <v>0</v>
      </c>
      <c r="BJ150" s="14" t="s">
        <v>84</v>
      </c>
      <c r="BK150" s="166">
        <f>ROUND(I150*H150,2)</f>
        <v>0</v>
      </c>
      <c r="BL150" s="14" t="s">
        <v>139</v>
      </c>
      <c r="BM150" s="165" t="s">
        <v>190</v>
      </c>
    </row>
    <row r="151" spans="1:65" s="2" customFormat="1" ht="44.25" customHeight="1">
      <c r="A151" s="29"/>
      <c r="B151" s="152"/>
      <c r="C151" s="153" t="s">
        <v>191</v>
      </c>
      <c r="D151" s="153" t="s">
        <v>135</v>
      </c>
      <c r="E151" s="154" t="s">
        <v>192</v>
      </c>
      <c r="F151" s="155" t="s">
        <v>193</v>
      </c>
      <c r="G151" s="156" t="s">
        <v>176</v>
      </c>
      <c r="H151" s="157">
        <v>60</v>
      </c>
      <c r="I151" s="158"/>
      <c r="J151" s="159">
        <f>ROUND(I151*H151,2)</f>
        <v>0</v>
      </c>
      <c r="K151" s="160"/>
      <c r="L151" s="30"/>
      <c r="M151" s="161" t="s">
        <v>1</v>
      </c>
      <c r="N151" s="162" t="s">
        <v>37</v>
      </c>
      <c r="O151" s="58"/>
      <c r="P151" s="163">
        <f>O151*H151</f>
        <v>0</v>
      </c>
      <c r="Q151" s="163">
        <v>0</v>
      </c>
      <c r="R151" s="163">
        <f>Q151*H151</f>
        <v>0</v>
      </c>
      <c r="S151" s="163">
        <v>0</v>
      </c>
      <c r="T151" s="164">
        <f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5" t="s">
        <v>139</v>
      </c>
      <c r="AT151" s="165" t="s">
        <v>135</v>
      </c>
      <c r="AU151" s="165" t="s">
        <v>84</v>
      </c>
      <c r="AY151" s="14" t="s">
        <v>133</v>
      </c>
      <c r="BE151" s="166">
        <f>IF(N151="základná",J151,0)</f>
        <v>0</v>
      </c>
      <c r="BF151" s="166">
        <f>IF(N151="znížená",J151,0)</f>
        <v>0</v>
      </c>
      <c r="BG151" s="166">
        <f>IF(N151="zákl. prenesená",J151,0)</f>
        <v>0</v>
      </c>
      <c r="BH151" s="166">
        <f>IF(N151="zníž. prenesená",J151,0)</f>
        <v>0</v>
      </c>
      <c r="BI151" s="166">
        <f>IF(N151="nulová",J151,0)</f>
        <v>0</v>
      </c>
      <c r="BJ151" s="14" t="s">
        <v>84</v>
      </c>
      <c r="BK151" s="166">
        <f>ROUND(I151*H151,2)</f>
        <v>0</v>
      </c>
      <c r="BL151" s="14" t="s">
        <v>139</v>
      </c>
      <c r="BM151" s="165" t="s">
        <v>194</v>
      </c>
    </row>
    <row r="152" spans="1:65" s="2" customFormat="1" ht="33" customHeight="1">
      <c r="A152" s="29"/>
      <c r="B152" s="152"/>
      <c r="C152" s="153" t="s">
        <v>195</v>
      </c>
      <c r="D152" s="153" t="s">
        <v>135</v>
      </c>
      <c r="E152" s="154" t="s">
        <v>196</v>
      </c>
      <c r="F152" s="155" t="s">
        <v>197</v>
      </c>
      <c r="G152" s="156" t="s">
        <v>176</v>
      </c>
      <c r="H152" s="157">
        <v>60</v>
      </c>
      <c r="I152" s="158"/>
      <c r="J152" s="159">
        <f>ROUND(I152*H152,2)</f>
        <v>0</v>
      </c>
      <c r="K152" s="160"/>
      <c r="L152" s="30"/>
      <c r="M152" s="161" t="s">
        <v>1</v>
      </c>
      <c r="N152" s="162" t="s">
        <v>37</v>
      </c>
      <c r="O152" s="58"/>
      <c r="P152" s="163">
        <f>O152*H152</f>
        <v>0</v>
      </c>
      <c r="Q152" s="163">
        <v>2.571E-2</v>
      </c>
      <c r="R152" s="163">
        <f>Q152*H152</f>
        <v>1.5426</v>
      </c>
      <c r="S152" s="163">
        <v>0</v>
      </c>
      <c r="T152" s="164">
        <f>S152*H152</f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5" t="s">
        <v>139</v>
      </c>
      <c r="AT152" s="165" t="s">
        <v>135</v>
      </c>
      <c r="AU152" s="165" t="s">
        <v>84</v>
      </c>
      <c r="AY152" s="14" t="s">
        <v>133</v>
      </c>
      <c r="BE152" s="166">
        <f>IF(N152="základná",J152,0)</f>
        <v>0</v>
      </c>
      <c r="BF152" s="166">
        <f>IF(N152="znížená",J152,0)</f>
        <v>0</v>
      </c>
      <c r="BG152" s="166">
        <f>IF(N152="zákl. prenesená",J152,0)</f>
        <v>0</v>
      </c>
      <c r="BH152" s="166">
        <f>IF(N152="zníž. prenesená",J152,0)</f>
        <v>0</v>
      </c>
      <c r="BI152" s="166">
        <f>IF(N152="nulová",J152,0)</f>
        <v>0</v>
      </c>
      <c r="BJ152" s="14" t="s">
        <v>84</v>
      </c>
      <c r="BK152" s="166">
        <f>ROUND(I152*H152,2)</f>
        <v>0</v>
      </c>
      <c r="BL152" s="14" t="s">
        <v>139</v>
      </c>
      <c r="BM152" s="165" t="s">
        <v>198</v>
      </c>
    </row>
    <row r="153" spans="1:65" s="2" customFormat="1" ht="24.2" customHeight="1">
      <c r="A153" s="29"/>
      <c r="B153" s="152"/>
      <c r="C153" s="153" t="s">
        <v>199</v>
      </c>
      <c r="D153" s="153" t="s">
        <v>135</v>
      </c>
      <c r="E153" s="154" t="s">
        <v>200</v>
      </c>
      <c r="F153" s="155" t="s">
        <v>201</v>
      </c>
      <c r="G153" s="156" t="s">
        <v>176</v>
      </c>
      <c r="H153" s="157">
        <v>25</v>
      </c>
      <c r="I153" s="158"/>
      <c r="J153" s="159">
        <f>ROUND(I153*H153,2)</f>
        <v>0</v>
      </c>
      <c r="K153" s="160"/>
      <c r="L153" s="30"/>
      <c r="M153" s="161" t="s">
        <v>1</v>
      </c>
      <c r="N153" s="162" t="s">
        <v>37</v>
      </c>
      <c r="O153" s="58"/>
      <c r="P153" s="163">
        <f>O153*H153</f>
        <v>0</v>
      </c>
      <c r="Q153" s="163">
        <v>4.2198630000000001E-2</v>
      </c>
      <c r="R153" s="163">
        <f>Q153*H153</f>
        <v>1.05496575</v>
      </c>
      <c r="S153" s="163">
        <v>0</v>
      </c>
      <c r="T153" s="164">
        <f>S153*H153</f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5" t="s">
        <v>139</v>
      </c>
      <c r="AT153" s="165" t="s">
        <v>135</v>
      </c>
      <c r="AU153" s="165" t="s">
        <v>84</v>
      </c>
      <c r="AY153" s="14" t="s">
        <v>133</v>
      </c>
      <c r="BE153" s="166">
        <f>IF(N153="základná",J153,0)</f>
        <v>0</v>
      </c>
      <c r="BF153" s="166">
        <f>IF(N153="znížená",J153,0)</f>
        <v>0</v>
      </c>
      <c r="BG153" s="166">
        <f>IF(N153="zákl. prenesená",J153,0)</f>
        <v>0</v>
      </c>
      <c r="BH153" s="166">
        <f>IF(N153="zníž. prenesená",J153,0)</f>
        <v>0</v>
      </c>
      <c r="BI153" s="166">
        <f>IF(N153="nulová",J153,0)</f>
        <v>0</v>
      </c>
      <c r="BJ153" s="14" t="s">
        <v>84</v>
      </c>
      <c r="BK153" s="166">
        <f>ROUND(I153*H153,2)</f>
        <v>0</v>
      </c>
      <c r="BL153" s="14" t="s">
        <v>139</v>
      </c>
      <c r="BM153" s="165" t="s">
        <v>202</v>
      </c>
    </row>
    <row r="154" spans="1:65" s="2" customFormat="1" ht="16.5" customHeight="1">
      <c r="A154" s="29"/>
      <c r="B154" s="152"/>
      <c r="C154" s="153" t="s">
        <v>203</v>
      </c>
      <c r="D154" s="153" t="s">
        <v>135</v>
      </c>
      <c r="E154" s="154" t="s">
        <v>204</v>
      </c>
      <c r="F154" s="155" t="s">
        <v>205</v>
      </c>
      <c r="G154" s="156" t="s">
        <v>176</v>
      </c>
      <c r="H154" s="157">
        <v>25</v>
      </c>
      <c r="I154" s="158"/>
      <c r="J154" s="159">
        <f>ROUND(I154*H154,2)</f>
        <v>0</v>
      </c>
      <c r="K154" s="160"/>
      <c r="L154" s="30"/>
      <c r="M154" s="161" t="s">
        <v>1</v>
      </c>
      <c r="N154" s="162" t="s">
        <v>37</v>
      </c>
      <c r="O154" s="58"/>
      <c r="P154" s="163">
        <f>O154*H154</f>
        <v>0</v>
      </c>
      <c r="Q154" s="163">
        <v>4.8999999999999998E-5</v>
      </c>
      <c r="R154" s="163">
        <f>Q154*H154</f>
        <v>1.225E-3</v>
      </c>
      <c r="S154" s="163">
        <v>0</v>
      </c>
      <c r="T154" s="164">
        <f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5" t="s">
        <v>139</v>
      </c>
      <c r="AT154" s="165" t="s">
        <v>135</v>
      </c>
      <c r="AU154" s="165" t="s">
        <v>84</v>
      </c>
      <c r="AY154" s="14" t="s">
        <v>133</v>
      </c>
      <c r="BE154" s="166">
        <f>IF(N154="základná",J154,0)</f>
        <v>0</v>
      </c>
      <c r="BF154" s="166">
        <f>IF(N154="znížená",J154,0)</f>
        <v>0</v>
      </c>
      <c r="BG154" s="166">
        <f>IF(N154="zákl. prenesená",J154,0)</f>
        <v>0</v>
      </c>
      <c r="BH154" s="166">
        <f>IF(N154="zníž. prenesená",J154,0)</f>
        <v>0</v>
      </c>
      <c r="BI154" s="166">
        <f>IF(N154="nulová",J154,0)</f>
        <v>0</v>
      </c>
      <c r="BJ154" s="14" t="s">
        <v>84</v>
      </c>
      <c r="BK154" s="166">
        <f>ROUND(I154*H154,2)</f>
        <v>0</v>
      </c>
      <c r="BL154" s="14" t="s">
        <v>139</v>
      </c>
      <c r="BM154" s="165" t="s">
        <v>206</v>
      </c>
    </row>
    <row r="155" spans="1:65" s="12" customFormat="1" ht="22.9" customHeight="1">
      <c r="B155" s="139"/>
      <c r="D155" s="140" t="s">
        <v>70</v>
      </c>
      <c r="E155" s="150" t="s">
        <v>207</v>
      </c>
      <c r="F155" s="150" t="s">
        <v>208</v>
      </c>
      <c r="I155" s="142"/>
      <c r="J155" s="151">
        <f>BK155</f>
        <v>0</v>
      </c>
      <c r="L155" s="139"/>
      <c r="M155" s="144"/>
      <c r="N155" s="145"/>
      <c r="O155" s="145"/>
      <c r="P155" s="146">
        <f>P156</f>
        <v>0</v>
      </c>
      <c r="Q155" s="145"/>
      <c r="R155" s="146">
        <f>R156</f>
        <v>0</v>
      </c>
      <c r="S155" s="145"/>
      <c r="T155" s="147">
        <f>T156</f>
        <v>0</v>
      </c>
      <c r="AR155" s="140" t="s">
        <v>78</v>
      </c>
      <c r="AT155" s="148" t="s">
        <v>70</v>
      </c>
      <c r="AU155" s="148" t="s">
        <v>78</v>
      </c>
      <c r="AY155" s="140" t="s">
        <v>133</v>
      </c>
      <c r="BK155" s="149">
        <f>BK156</f>
        <v>0</v>
      </c>
    </row>
    <row r="156" spans="1:65" s="2" customFormat="1" ht="24.2" customHeight="1">
      <c r="A156" s="29"/>
      <c r="B156" s="152"/>
      <c r="C156" s="153" t="s">
        <v>209</v>
      </c>
      <c r="D156" s="153" t="s">
        <v>135</v>
      </c>
      <c r="E156" s="154" t="s">
        <v>210</v>
      </c>
      <c r="F156" s="155" t="s">
        <v>211</v>
      </c>
      <c r="G156" s="156" t="s">
        <v>170</v>
      </c>
      <c r="H156" s="157">
        <v>11.868</v>
      </c>
      <c r="I156" s="158"/>
      <c r="J156" s="159">
        <f>ROUND(I156*H156,2)</f>
        <v>0</v>
      </c>
      <c r="K156" s="160"/>
      <c r="L156" s="30"/>
      <c r="M156" s="161" t="s">
        <v>1</v>
      </c>
      <c r="N156" s="162" t="s">
        <v>37</v>
      </c>
      <c r="O156" s="58"/>
      <c r="P156" s="163">
        <f>O156*H156</f>
        <v>0</v>
      </c>
      <c r="Q156" s="163">
        <v>0</v>
      </c>
      <c r="R156" s="163">
        <f>Q156*H156</f>
        <v>0</v>
      </c>
      <c r="S156" s="163">
        <v>0</v>
      </c>
      <c r="T156" s="164">
        <f>S156*H156</f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5" t="s">
        <v>139</v>
      </c>
      <c r="AT156" s="165" t="s">
        <v>135</v>
      </c>
      <c r="AU156" s="165" t="s">
        <v>84</v>
      </c>
      <c r="AY156" s="14" t="s">
        <v>133</v>
      </c>
      <c r="BE156" s="166">
        <f>IF(N156="základná",J156,0)</f>
        <v>0</v>
      </c>
      <c r="BF156" s="166">
        <f>IF(N156="znížená",J156,0)</f>
        <v>0</v>
      </c>
      <c r="BG156" s="166">
        <f>IF(N156="zákl. prenesená",J156,0)</f>
        <v>0</v>
      </c>
      <c r="BH156" s="166">
        <f>IF(N156="zníž. prenesená",J156,0)</f>
        <v>0</v>
      </c>
      <c r="BI156" s="166">
        <f>IF(N156="nulová",J156,0)</f>
        <v>0</v>
      </c>
      <c r="BJ156" s="14" t="s">
        <v>84</v>
      </c>
      <c r="BK156" s="166">
        <f>ROUND(I156*H156,2)</f>
        <v>0</v>
      </c>
      <c r="BL156" s="14" t="s">
        <v>139</v>
      </c>
      <c r="BM156" s="165" t="s">
        <v>212</v>
      </c>
    </row>
    <row r="157" spans="1:65" s="12" customFormat="1" ht="25.9" customHeight="1">
      <c r="B157" s="139"/>
      <c r="D157" s="140" t="s">
        <v>70</v>
      </c>
      <c r="E157" s="141" t="s">
        <v>213</v>
      </c>
      <c r="F157" s="141" t="s">
        <v>214</v>
      </c>
      <c r="I157" s="142"/>
      <c r="J157" s="143">
        <f>BK157</f>
        <v>0</v>
      </c>
      <c r="L157" s="139"/>
      <c r="M157" s="144"/>
      <c r="N157" s="145"/>
      <c r="O157" s="145"/>
      <c r="P157" s="146">
        <f>P158+P172+P177+P182+P193+P204+P212</f>
        <v>0</v>
      </c>
      <c r="Q157" s="145"/>
      <c r="R157" s="146">
        <f>R158+R172+R177+R182+R193+R204+R212</f>
        <v>3.2830480379600004</v>
      </c>
      <c r="S157" s="145"/>
      <c r="T157" s="147">
        <f>T158+T172+T177+T182+T193+T204+T212</f>
        <v>0</v>
      </c>
      <c r="AR157" s="140" t="s">
        <v>84</v>
      </c>
      <c r="AT157" s="148" t="s">
        <v>70</v>
      </c>
      <c r="AU157" s="148" t="s">
        <v>71</v>
      </c>
      <c r="AY157" s="140" t="s">
        <v>133</v>
      </c>
      <c r="BK157" s="149">
        <f>BK158+BK172+BK177+BK182+BK193+BK204+BK212</f>
        <v>0</v>
      </c>
    </row>
    <row r="158" spans="1:65" s="12" customFormat="1" ht="22.9" customHeight="1">
      <c r="B158" s="139"/>
      <c r="D158" s="140" t="s">
        <v>70</v>
      </c>
      <c r="E158" s="150" t="s">
        <v>215</v>
      </c>
      <c r="F158" s="150" t="s">
        <v>216</v>
      </c>
      <c r="I158" s="142"/>
      <c r="J158" s="151">
        <f>BK158</f>
        <v>0</v>
      </c>
      <c r="L158" s="139"/>
      <c r="M158" s="144"/>
      <c r="N158" s="145"/>
      <c r="O158" s="145"/>
      <c r="P158" s="146">
        <f>SUM(P159:P171)</f>
        <v>0</v>
      </c>
      <c r="Q158" s="145"/>
      <c r="R158" s="146">
        <f>SUM(R159:R171)</f>
        <v>0.138493</v>
      </c>
      <c r="S158" s="145"/>
      <c r="T158" s="147">
        <f>SUM(T159:T171)</f>
        <v>0</v>
      </c>
      <c r="AR158" s="140" t="s">
        <v>84</v>
      </c>
      <c r="AT158" s="148" t="s">
        <v>70</v>
      </c>
      <c r="AU158" s="148" t="s">
        <v>78</v>
      </c>
      <c r="AY158" s="140" t="s">
        <v>133</v>
      </c>
      <c r="BK158" s="149">
        <f>SUM(BK159:BK171)</f>
        <v>0</v>
      </c>
    </row>
    <row r="159" spans="1:65" s="2" customFormat="1" ht="37.9" customHeight="1">
      <c r="A159" s="29"/>
      <c r="B159" s="152"/>
      <c r="C159" s="153" t="s">
        <v>217</v>
      </c>
      <c r="D159" s="153" t="s">
        <v>135</v>
      </c>
      <c r="E159" s="154" t="s">
        <v>218</v>
      </c>
      <c r="F159" s="155" t="s">
        <v>219</v>
      </c>
      <c r="G159" s="156" t="s">
        <v>176</v>
      </c>
      <c r="H159" s="157">
        <v>25</v>
      </c>
      <c r="I159" s="158"/>
      <c r="J159" s="159">
        <f t="shared" ref="J159:J171" si="10">ROUND(I159*H159,2)</f>
        <v>0</v>
      </c>
      <c r="K159" s="160"/>
      <c r="L159" s="30"/>
      <c r="M159" s="161" t="s">
        <v>1</v>
      </c>
      <c r="N159" s="162" t="s">
        <v>37</v>
      </c>
      <c r="O159" s="58"/>
      <c r="P159" s="163">
        <f t="shared" ref="P159:P171" si="11">O159*H159</f>
        <v>0</v>
      </c>
      <c r="Q159" s="163">
        <v>0</v>
      </c>
      <c r="R159" s="163">
        <f t="shared" ref="R159:R171" si="12">Q159*H159</f>
        <v>0</v>
      </c>
      <c r="S159" s="163">
        <v>0</v>
      </c>
      <c r="T159" s="164">
        <f t="shared" ref="T159:T171" si="13">S159*H159</f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5" t="s">
        <v>199</v>
      </c>
      <c r="AT159" s="165" t="s">
        <v>135</v>
      </c>
      <c r="AU159" s="165" t="s">
        <v>84</v>
      </c>
      <c r="AY159" s="14" t="s">
        <v>133</v>
      </c>
      <c r="BE159" s="166">
        <f t="shared" ref="BE159:BE171" si="14">IF(N159="základná",J159,0)</f>
        <v>0</v>
      </c>
      <c r="BF159" s="166">
        <f t="shared" ref="BF159:BF171" si="15">IF(N159="znížená",J159,0)</f>
        <v>0</v>
      </c>
      <c r="BG159" s="166">
        <f t="shared" ref="BG159:BG171" si="16">IF(N159="zákl. prenesená",J159,0)</f>
        <v>0</v>
      </c>
      <c r="BH159" s="166">
        <f t="shared" ref="BH159:BH171" si="17">IF(N159="zníž. prenesená",J159,0)</f>
        <v>0</v>
      </c>
      <c r="BI159" s="166">
        <f t="shared" ref="BI159:BI171" si="18">IF(N159="nulová",J159,0)</f>
        <v>0</v>
      </c>
      <c r="BJ159" s="14" t="s">
        <v>84</v>
      </c>
      <c r="BK159" s="166">
        <f t="shared" ref="BK159:BK171" si="19">ROUND(I159*H159,2)</f>
        <v>0</v>
      </c>
      <c r="BL159" s="14" t="s">
        <v>199</v>
      </c>
      <c r="BM159" s="165" t="s">
        <v>220</v>
      </c>
    </row>
    <row r="160" spans="1:65" s="2" customFormat="1" ht="24.2" customHeight="1">
      <c r="A160" s="29"/>
      <c r="B160" s="152"/>
      <c r="C160" s="167" t="s">
        <v>221</v>
      </c>
      <c r="D160" s="167" t="s">
        <v>222</v>
      </c>
      <c r="E160" s="168" t="s">
        <v>223</v>
      </c>
      <c r="F160" s="169" t="s">
        <v>224</v>
      </c>
      <c r="G160" s="170" t="s">
        <v>176</v>
      </c>
      <c r="H160" s="171">
        <v>28.75</v>
      </c>
      <c r="I160" s="172"/>
      <c r="J160" s="173">
        <f t="shared" si="10"/>
        <v>0</v>
      </c>
      <c r="K160" s="174"/>
      <c r="L160" s="175"/>
      <c r="M160" s="176" t="s">
        <v>1</v>
      </c>
      <c r="N160" s="177" t="s">
        <v>37</v>
      </c>
      <c r="O160" s="58"/>
      <c r="P160" s="163">
        <f t="shared" si="11"/>
        <v>0</v>
      </c>
      <c r="Q160" s="163">
        <v>1.9E-3</v>
      </c>
      <c r="R160" s="163">
        <f t="shared" si="12"/>
        <v>5.4625E-2</v>
      </c>
      <c r="S160" s="163">
        <v>0</v>
      </c>
      <c r="T160" s="164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5" t="s">
        <v>225</v>
      </c>
      <c r="AT160" s="165" t="s">
        <v>222</v>
      </c>
      <c r="AU160" s="165" t="s">
        <v>84</v>
      </c>
      <c r="AY160" s="14" t="s">
        <v>133</v>
      </c>
      <c r="BE160" s="166">
        <f t="shared" si="14"/>
        <v>0</v>
      </c>
      <c r="BF160" s="166">
        <f t="shared" si="15"/>
        <v>0</v>
      </c>
      <c r="BG160" s="166">
        <f t="shared" si="16"/>
        <v>0</v>
      </c>
      <c r="BH160" s="166">
        <f t="shared" si="17"/>
        <v>0</v>
      </c>
      <c r="BI160" s="166">
        <f t="shared" si="18"/>
        <v>0</v>
      </c>
      <c r="BJ160" s="14" t="s">
        <v>84</v>
      </c>
      <c r="BK160" s="166">
        <f t="shared" si="19"/>
        <v>0</v>
      </c>
      <c r="BL160" s="14" t="s">
        <v>199</v>
      </c>
      <c r="BM160" s="165" t="s">
        <v>226</v>
      </c>
    </row>
    <row r="161" spans="1:65" s="2" customFormat="1" ht="21.75" customHeight="1">
      <c r="A161" s="29"/>
      <c r="B161" s="152"/>
      <c r="C161" s="167" t="s">
        <v>227</v>
      </c>
      <c r="D161" s="167" t="s">
        <v>222</v>
      </c>
      <c r="E161" s="168" t="s">
        <v>228</v>
      </c>
      <c r="F161" s="169" t="s">
        <v>229</v>
      </c>
      <c r="G161" s="170" t="s">
        <v>230</v>
      </c>
      <c r="H161" s="171">
        <v>78.5</v>
      </c>
      <c r="I161" s="172"/>
      <c r="J161" s="173">
        <f t="shared" si="10"/>
        <v>0</v>
      </c>
      <c r="K161" s="174"/>
      <c r="L161" s="175"/>
      <c r="M161" s="176" t="s">
        <v>1</v>
      </c>
      <c r="N161" s="177" t="s">
        <v>37</v>
      </c>
      <c r="O161" s="58"/>
      <c r="P161" s="163">
        <f t="shared" si="11"/>
        <v>0</v>
      </c>
      <c r="Q161" s="163">
        <v>1.4999999999999999E-4</v>
      </c>
      <c r="R161" s="163">
        <f t="shared" si="12"/>
        <v>1.1774999999999999E-2</v>
      </c>
      <c r="S161" s="163">
        <v>0</v>
      </c>
      <c r="T161" s="164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5" t="s">
        <v>225</v>
      </c>
      <c r="AT161" s="165" t="s">
        <v>222</v>
      </c>
      <c r="AU161" s="165" t="s">
        <v>84</v>
      </c>
      <c r="AY161" s="14" t="s">
        <v>133</v>
      </c>
      <c r="BE161" s="166">
        <f t="shared" si="14"/>
        <v>0</v>
      </c>
      <c r="BF161" s="166">
        <f t="shared" si="15"/>
        <v>0</v>
      </c>
      <c r="BG161" s="166">
        <f t="shared" si="16"/>
        <v>0</v>
      </c>
      <c r="BH161" s="166">
        <f t="shared" si="17"/>
        <v>0</v>
      </c>
      <c r="BI161" s="166">
        <f t="shared" si="18"/>
        <v>0</v>
      </c>
      <c r="BJ161" s="14" t="s">
        <v>84</v>
      </c>
      <c r="BK161" s="166">
        <f t="shared" si="19"/>
        <v>0</v>
      </c>
      <c r="BL161" s="14" t="s">
        <v>199</v>
      </c>
      <c r="BM161" s="165" t="s">
        <v>231</v>
      </c>
    </row>
    <row r="162" spans="1:65" s="2" customFormat="1" ht="44.25" customHeight="1">
      <c r="A162" s="29"/>
      <c r="B162" s="152"/>
      <c r="C162" s="153" t="s">
        <v>232</v>
      </c>
      <c r="D162" s="153" t="s">
        <v>135</v>
      </c>
      <c r="E162" s="154" t="s">
        <v>233</v>
      </c>
      <c r="F162" s="155" t="s">
        <v>234</v>
      </c>
      <c r="G162" s="156" t="s">
        <v>176</v>
      </c>
      <c r="H162" s="157">
        <v>6</v>
      </c>
      <c r="I162" s="158"/>
      <c r="J162" s="159">
        <f t="shared" si="10"/>
        <v>0</v>
      </c>
      <c r="K162" s="160"/>
      <c r="L162" s="30"/>
      <c r="M162" s="161" t="s">
        <v>1</v>
      </c>
      <c r="N162" s="162" t="s">
        <v>37</v>
      </c>
      <c r="O162" s="58"/>
      <c r="P162" s="163">
        <f t="shared" si="11"/>
        <v>0</v>
      </c>
      <c r="Q162" s="163">
        <v>0</v>
      </c>
      <c r="R162" s="163">
        <f t="shared" si="12"/>
        <v>0</v>
      </c>
      <c r="S162" s="163">
        <v>0</v>
      </c>
      <c r="T162" s="164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5" t="s">
        <v>199</v>
      </c>
      <c r="AT162" s="165" t="s">
        <v>135</v>
      </c>
      <c r="AU162" s="165" t="s">
        <v>84</v>
      </c>
      <c r="AY162" s="14" t="s">
        <v>133</v>
      </c>
      <c r="BE162" s="166">
        <f t="shared" si="14"/>
        <v>0</v>
      </c>
      <c r="BF162" s="166">
        <f t="shared" si="15"/>
        <v>0</v>
      </c>
      <c r="BG162" s="166">
        <f t="shared" si="16"/>
        <v>0</v>
      </c>
      <c r="BH162" s="166">
        <f t="shared" si="17"/>
        <v>0</v>
      </c>
      <c r="BI162" s="166">
        <f t="shared" si="18"/>
        <v>0</v>
      </c>
      <c r="BJ162" s="14" t="s">
        <v>84</v>
      </c>
      <c r="BK162" s="166">
        <f t="shared" si="19"/>
        <v>0</v>
      </c>
      <c r="BL162" s="14" t="s">
        <v>199</v>
      </c>
      <c r="BM162" s="165" t="s">
        <v>235</v>
      </c>
    </row>
    <row r="163" spans="1:65" s="2" customFormat="1" ht="24.2" customHeight="1">
      <c r="A163" s="29"/>
      <c r="B163" s="152"/>
      <c r="C163" s="167" t="s">
        <v>7</v>
      </c>
      <c r="D163" s="167" t="s">
        <v>222</v>
      </c>
      <c r="E163" s="168" t="s">
        <v>223</v>
      </c>
      <c r="F163" s="169" t="s">
        <v>224</v>
      </c>
      <c r="G163" s="170" t="s">
        <v>176</v>
      </c>
      <c r="H163" s="171">
        <v>6.9</v>
      </c>
      <c r="I163" s="172"/>
      <c r="J163" s="173">
        <f t="shared" si="10"/>
        <v>0</v>
      </c>
      <c r="K163" s="174"/>
      <c r="L163" s="175"/>
      <c r="M163" s="176" t="s">
        <v>1</v>
      </c>
      <c r="N163" s="177" t="s">
        <v>37</v>
      </c>
      <c r="O163" s="58"/>
      <c r="P163" s="163">
        <f t="shared" si="11"/>
        <v>0</v>
      </c>
      <c r="Q163" s="163">
        <v>1.9E-3</v>
      </c>
      <c r="R163" s="163">
        <f t="shared" si="12"/>
        <v>1.311E-2</v>
      </c>
      <c r="S163" s="163">
        <v>0</v>
      </c>
      <c r="T163" s="164">
        <f t="shared" si="1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5" t="s">
        <v>225</v>
      </c>
      <c r="AT163" s="165" t="s">
        <v>222</v>
      </c>
      <c r="AU163" s="165" t="s">
        <v>84</v>
      </c>
      <c r="AY163" s="14" t="s">
        <v>133</v>
      </c>
      <c r="BE163" s="166">
        <f t="shared" si="14"/>
        <v>0</v>
      </c>
      <c r="BF163" s="166">
        <f t="shared" si="15"/>
        <v>0</v>
      </c>
      <c r="BG163" s="166">
        <f t="shared" si="16"/>
        <v>0</v>
      </c>
      <c r="BH163" s="166">
        <f t="shared" si="17"/>
        <v>0</v>
      </c>
      <c r="BI163" s="166">
        <f t="shared" si="18"/>
        <v>0</v>
      </c>
      <c r="BJ163" s="14" t="s">
        <v>84</v>
      </c>
      <c r="BK163" s="166">
        <f t="shared" si="19"/>
        <v>0</v>
      </c>
      <c r="BL163" s="14" t="s">
        <v>199</v>
      </c>
      <c r="BM163" s="165" t="s">
        <v>236</v>
      </c>
    </row>
    <row r="164" spans="1:65" s="2" customFormat="1" ht="21.75" customHeight="1">
      <c r="A164" s="29"/>
      <c r="B164" s="152"/>
      <c r="C164" s="167" t="s">
        <v>237</v>
      </c>
      <c r="D164" s="167" t="s">
        <v>222</v>
      </c>
      <c r="E164" s="168" t="s">
        <v>228</v>
      </c>
      <c r="F164" s="169" t="s">
        <v>229</v>
      </c>
      <c r="G164" s="170" t="s">
        <v>230</v>
      </c>
      <c r="H164" s="171">
        <v>24.42</v>
      </c>
      <c r="I164" s="172"/>
      <c r="J164" s="173">
        <f t="shared" si="10"/>
        <v>0</v>
      </c>
      <c r="K164" s="174"/>
      <c r="L164" s="175"/>
      <c r="M164" s="176" t="s">
        <v>1</v>
      </c>
      <c r="N164" s="177" t="s">
        <v>37</v>
      </c>
      <c r="O164" s="58"/>
      <c r="P164" s="163">
        <f t="shared" si="11"/>
        <v>0</v>
      </c>
      <c r="Q164" s="163">
        <v>1.4999999999999999E-4</v>
      </c>
      <c r="R164" s="163">
        <f t="shared" si="12"/>
        <v>3.663E-3</v>
      </c>
      <c r="S164" s="163">
        <v>0</v>
      </c>
      <c r="T164" s="164">
        <f t="shared" si="1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5" t="s">
        <v>225</v>
      </c>
      <c r="AT164" s="165" t="s">
        <v>222</v>
      </c>
      <c r="AU164" s="165" t="s">
        <v>84</v>
      </c>
      <c r="AY164" s="14" t="s">
        <v>133</v>
      </c>
      <c r="BE164" s="166">
        <f t="shared" si="14"/>
        <v>0</v>
      </c>
      <c r="BF164" s="166">
        <f t="shared" si="15"/>
        <v>0</v>
      </c>
      <c r="BG164" s="166">
        <f t="shared" si="16"/>
        <v>0</v>
      </c>
      <c r="BH164" s="166">
        <f t="shared" si="17"/>
        <v>0</v>
      </c>
      <c r="BI164" s="166">
        <f t="shared" si="18"/>
        <v>0</v>
      </c>
      <c r="BJ164" s="14" t="s">
        <v>84</v>
      </c>
      <c r="BK164" s="166">
        <f t="shared" si="19"/>
        <v>0</v>
      </c>
      <c r="BL164" s="14" t="s">
        <v>199</v>
      </c>
      <c r="BM164" s="165" t="s">
        <v>238</v>
      </c>
    </row>
    <row r="165" spans="1:65" s="2" customFormat="1" ht="37.9" customHeight="1">
      <c r="A165" s="29"/>
      <c r="B165" s="152"/>
      <c r="C165" s="153" t="s">
        <v>239</v>
      </c>
      <c r="D165" s="153" t="s">
        <v>135</v>
      </c>
      <c r="E165" s="154" t="s">
        <v>240</v>
      </c>
      <c r="F165" s="155" t="s">
        <v>241</v>
      </c>
      <c r="G165" s="156" t="s">
        <v>242</v>
      </c>
      <c r="H165" s="157">
        <v>15</v>
      </c>
      <c r="I165" s="158"/>
      <c r="J165" s="159">
        <f t="shared" si="10"/>
        <v>0</v>
      </c>
      <c r="K165" s="160"/>
      <c r="L165" s="30"/>
      <c r="M165" s="161" t="s">
        <v>1</v>
      </c>
      <c r="N165" s="162" t="s">
        <v>37</v>
      </c>
      <c r="O165" s="58"/>
      <c r="P165" s="163">
        <f t="shared" si="11"/>
        <v>0</v>
      </c>
      <c r="Q165" s="163">
        <v>6.8749999999999996E-4</v>
      </c>
      <c r="R165" s="163">
        <f t="shared" si="12"/>
        <v>1.0312499999999999E-2</v>
      </c>
      <c r="S165" s="163">
        <v>0</v>
      </c>
      <c r="T165" s="164">
        <f t="shared" si="1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5" t="s">
        <v>199</v>
      </c>
      <c r="AT165" s="165" t="s">
        <v>135</v>
      </c>
      <c r="AU165" s="165" t="s">
        <v>84</v>
      </c>
      <c r="AY165" s="14" t="s">
        <v>133</v>
      </c>
      <c r="BE165" s="166">
        <f t="shared" si="14"/>
        <v>0</v>
      </c>
      <c r="BF165" s="166">
        <f t="shared" si="15"/>
        <v>0</v>
      </c>
      <c r="BG165" s="166">
        <f t="shared" si="16"/>
        <v>0</v>
      </c>
      <c r="BH165" s="166">
        <f t="shared" si="17"/>
        <v>0</v>
      </c>
      <c r="BI165" s="166">
        <f t="shared" si="18"/>
        <v>0</v>
      </c>
      <c r="BJ165" s="14" t="s">
        <v>84</v>
      </c>
      <c r="BK165" s="166">
        <f t="shared" si="19"/>
        <v>0</v>
      </c>
      <c r="BL165" s="14" t="s">
        <v>199</v>
      </c>
      <c r="BM165" s="165" t="s">
        <v>243</v>
      </c>
    </row>
    <row r="166" spans="1:65" s="2" customFormat="1" ht="16.5" customHeight="1">
      <c r="A166" s="29"/>
      <c r="B166" s="152"/>
      <c r="C166" s="167" t="s">
        <v>244</v>
      </c>
      <c r="D166" s="167" t="s">
        <v>222</v>
      </c>
      <c r="E166" s="168" t="s">
        <v>245</v>
      </c>
      <c r="F166" s="169" t="s">
        <v>246</v>
      </c>
      <c r="G166" s="170" t="s">
        <v>230</v>
      </c>
      <c r="H166" s="171">
        <v>120</v>
      </c>
      <c r="I166" s="172"/>
      <c r="J166" s="173">
        <f t="shared" si="10"/>
        <v>0</v>
      </c>
      <c r="K166" s="174"/>
      <c r="L166" s="175"/>
      <c r="M166" s="176" t="s">
        <v>1</v>
      </c>
      <c r="N166" s="177" t="s">
        <v>37</v>
      </c>
      <c r="O166" s="58"/>
      <c r="P166" s="163">
        <f t="shared" si="11"/>
        <v>0</v>
      </c>
      <c r="Q166" s="163">
        <v>1E-4</v>
      </c>
      <c r="R166" s="163">
        <f t="shared" si="12"/>
        <v>1.2E-2</v>
      </c>
      <c r="S166" s="163">
        <v>0</v>
      </c>
      <c r="T166" s="164">
        <f t="shared" si="1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5" t="s">
        <v>225</v>
      </c>
      <c r="AT166" s="165" t="s">
        <v>222</v>
      </c>
      <c r="AU166" s="165" t="s">
        <v>84</v>
      </c>
      <c r="AY166" s="14" t="s">
        <v>133</v>
      </c>
      <c r="BE166" s="166">
        <f t="shared" si="14"/>
        <v>0</v>
      </c>
      <c r="BF166" s="166">
        <f t="shared" si="15"/>
        <v>0</v>
      </c>
      <c r="BG166" s="166">
        <f t="shared" si="16"/>
        <v>0</v>
      </c>
      <c r="BH166" s="166">
        <f t="shared" si="17"/>
        <v>0</v>
      </c>
      <c r="BI166" s="166">
        <f t="shared" si="18"/>
        <v>0</v>
      </c>
      <c r="BJ166" s="14" t="s">
        <v>84</v>
      </c>
      <c r="BK166" s="166">
        <f t="shared" si="19"/>
        <v>0</v>
      </c>
      <c r="BL166" s="14" t="s">
        <v>199</v>
      </c>
      <c r="BM166" s="165" t="s">
        <v>247</v>
      </c>
    </row>
    <row r="167" spans="1:65" s="2" customFormat="1" ht="33" customHeight="1">
      <c r="A167" s="29"/>
      <c r="B167" s="152"/>
      <c r="C167" s="153" t="s">
        <v>248</v>
      </c>
      <c r="D167" s="153" t="s">
        <v>135</v>
      </c>
      <c r="E167" s="154" t="s">
        <v>249</v>
      </c>
      <c r="F167" s="155" t="s">
        <v>250</v>
      </c>
      <c r="G167" s="156" t="s">
        <v>242</v>
      </c>
      <c r="H167" s="157">
        <v>15</v>
      </c>
      <c r="I167" s="158"/>
      <c r="J167" s="159">
        <f t="shared" si="10"/>
        <v>0</v>
      </c>
      <c r="K167" s="160"/>
      <c r="L167" s="30"/>
      <c r="M167" s="161" t="s">
        <v>1</v>
      </c>
      <c r="N167" s="162" t="s">
        <v>37</v>
      </c>
      <c r="O167" s="58"/>
      <c r="P167" s="163">
        <f t="shared" si="11"/>
        <v>0</v>
      </c>
      <c r="Q167" s="163">
        <v>6.8749999999999996E-4</v>
      </c>
      <c r="R167" s="163">
        <f t="shared" si="12"/>
        <v>1.0312499999999999E-2</v>
      </c>
      <c r="S167" s="163">
        <v>0</v>
      </c>
      <c r="T167" s="164">
        <f t="shared" si="1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5" t="s">
        <v>199</v>
      </c>
      <c r="AT167" s="165" t="s">
        <v>135</v>
      </c>
      <c r="AU167" s="165" t="s">
        <v>84</v>
      </c>
      <c r="AY167" s="14" t="s">
        <v>133</v>
      </c>
      <c r="BE167" s="166">
        <f t="shared" si="14"/>
        <v>0</v>
      </c>
      <c r="BF167" s="166">
        <f t="shared" si="15"/>
        <v>0</v>
      </c>
      <c r="BG167" s="166">
        <f t="shared" si="16"/>
        <v>0</v>
      </c>
      <c r="BH167" s="166">
        <f t="shared" si="17"/>
        <v>0</v>
      </c>
      <c r="BI167" s="166">
        <f t="shared" si="18"/>
        <v>0</v>
      </c>
      <c r="BJ167" s="14" t="s">
        <v>84</v>
      </c>
      <c r="BK167" s="166">
        <f t="shared" si="19"/>
        <v>0</v>
      </c>
      <c r="BL167" s="14" t="s">
        <v>199</v>
      </c>
      <c r="BM167" s="165" t="s">
        <v>251</v>
      </c>
    </row>
    <row r="168" spans="1:65" s="2" customFormat="1" ht="16.5" customHeight="1">
      <c r="A168" s="29"/>
      <c r="B168" s="152"/>
      <c r="C168" s="167" t="s">
        <v>252</v>
      </c>
      <c r="D168" s="167" t="s">
        <v>222</v>
      </c>
      <c r="E168" s="168" t="s">
        <v>245</v>
      </c>
      <c r="F168" s="169" t="s">
        <v>246</v>
      </c>
      <c r="G168" s="170" t="s">
        <v>230</v>
      </c>
      <c r="H168" s="171">
        <v>120</v>
      </c>
      <c r="I168" s="172"/>
      <c r="J168" s="173">
        <f t="shared" si="10"/>
        <v>0</v>
      </c>
      <c r="K168" s="174"/>
      <c r="L168" s="175"/>
      <c r="M168" s="176" t="s">
        <v>1</v>
      </c>
      <c r="N168" s="177" t="s">
        <v>37</v>
      </c>
      <c r="O168" s="58"/>
      <c r="P168" s="163">
        <f t="shared" si="11"/>
        <v>0</v>
      </c>
      <c r="Q168" s="163">
        <v>1E-4</v>
      </c>
      <c r="R168" s="163">
        <f t="shared" si="12"/>
        <v>1.2E-2</v>
      </c>
      <c r="S168" s="163">
        <v>0</v>
      </c>
      <c r="T168" s="164">
        <f t="shared" si="1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5" t="s">
        <v>225</v>
      </c>
      <c r="AT168" s="165" t="s">
        <v>222</v>
      </c>
      <c r="AU168" s="165" t="s">
        <v>84</v>
      </c>
      <c r="AY168" s="14" t="s">
        <v>133</v>
      </c>
      <c r="BE168" s="166">
        <f t="shared" si="14"/>
        <v>0</v>
      </c>
      <c r="BF168" s="166">
        <f t="shared" si="15"/>
        <v>0</v>
      </c>
      <c r="BG168" s="166">
        <f t="shared" si="16"/>
        <v>0</v>
      </c>
      <c r="BH168" s="166">
        <f t="shared" si="17"/>
        <v>0</v>
      </c>
      <c r="BI168" s="166">
        <f t="shared" si="18"/>
        <v>0</v>
      </c>
      <c r="BJ168" s="14" t="s">
        <v>84</v>
      </c>
      <c r="BK168" s="166">
        <f t="shared" si="19"/>
        <v>0</v>
      </c>
      <c r="BL168" s="14" t="s">
        <v>199</v>
      </c>
      <c r="BM168" s="165" t="s">
        <v>253</v>
      </c>
    </row>
    <row r="169" spans="1:65" s="2" customFormat="1" ht="24.2" customHeight="1">
      <c r="A169" s="29"/>
      <c r="B169" s="152"/>
      <c r="C169" s="153" t="s">
        <v>254</v>
      </c>
      <c r="D169" s="153" t="s">
        <v>135</v>
      </c>
      <c r="E169" s="154" t="s">
        <v>255</v>
      </c>
      <c r="F169" s="155" t="s">
        <v>256</v>
      </c>
      <c r="G169" s="156" t="s">
        <v>176</v>
      </c>
      <c r="H169" s="157">
        <v>31</v>
      </c>
      <c r="I169" s="158"/>
      <c r="J169" s="159">
        <f t="shared" si="10"/>
        <v>0</v>
      </c>
      <c r="K169" s="160"/>
      <c r="L169" s="30"/>
      <c r="M169" s="161" t="s">
        <v>1</v>
      </c>
      <c r="N169" s="162" t="s">
        <v>37</v>
      </c>
      <c r="O169" s="58"/>
      <c r="P169" s="163">
        <f t="shared" si="11"/>
        <v>0</v>
      </c>
      <c r="Q169" s="163">
        <v>0</v>
      </c>
      <c r="R169" s="163">
        <f t="shared" si="12"/>
        <v>0</v>
      </c>
      <c r="S169" s="163">
        <v>0</v>
      </c>
      <c r="T169" s="164">
        <f t="shared" si="1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5" t="s">
        <v>199</v>
      </c>
      <c r="AT169" s="165" t="s">
        <v>135</v>
      </c>
      <c r="AU169" s="165" t="s">
        <v>84</v>
      </c>
      <c r="AY169" s="14" t="s">
        <v>133</v>
      </c>
      <c r="BE169" s="166">
        <f t="shared" si="14"/>
        <v>0</v>
      </c>
      <c r="BF169" s="166">
        <f t="shared" si="15"/>
        <v>0</v>
      </c>
      <c r="BG169" s="166">
        <f t="shared" si="16"/>
        <v>0</v>
      </c>
      <c r="BH169" s="166">
        <f t="shared" si="17"/>
        <v>0</v>
      </c>
      <c r="BI169" s="166">
        <f t="shared" si="18"/>
        <v>0</v>
      </c>
      <c r="BJ169" s="14" t="s">
        <v>84</v>
      </c>
      <c r="BK169" s="166">
        <f t="shared" si="19"/>
        <v>0</v>
      </c>
      <c r="BL169" s="14" t="s">
        <v>199</v>
      </c>
      <c r="BM169" s="165" t="s">
        <v>257</v>
      </c>
    </row>
    <row r="170" spans="1:65" s="2" customFormat="1" ht="16.5" customHeight="1">
      <c r="A170" s="29"/>
      <c r="B170" s="152"/>
      <c r="C170" s="167" t="s">
        <v>258</v>
      </c>
      <c r="D170" s="167" t="s">
        <v>222</v>
      </c>
      <c r="E170" s="168" t="s">
        <v>259</v>
      </c>
      <c r="F170" s="169" t="s">
        <v>260</v>
      </c>
      <c r="G170" s="170" t="s">
        <v>176</v>
      </c>
      <c r="H170" s="171">
        <v>35.65</v>
      </c>
      <c r="I170" s="172"/>
      <c r="J170" s="173">
        <f t="shared" si="10"/>
        <v>0</v>
      </c>
      <c r="K170" s="174"/>
      <c r="L170" s="175"/>
      <c r="M170" s="176" t="s">
        <v>1</v>
      </c>
      <c r="N170" s="177" t="s">
        <v>37</v>
      </c>
      <c r="O170" s="58"/>
      <c r="P170" s="163">
        <f t="shared" si="11"/>
        <v>0</v>
      </c>
      <c r="Q170" s="163">
        <v>2.9999999999999997E-4</v>
      </c>
      <c r="R170" s="163">
        <f t="shared" si="12"/>
        <v>1.0694999999999998E-2</v>
      </c>
      <c r="S170" s="163">
        <v>0</v>
      </c>
      <c r="T170" s="164">
        <f t="shared" si="1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5" t="s">
        <v>225</v>
      </c>
      <c r="AT170" s="165" t="s">
        <v>222</v>
      </c>
      <c r="AU170" s="165" t="s">
        <v>84</v>
      </c>
      <c r="AY170" s="14" t="s">
        <v>133</v>
      </c>
      <c r="BE170" s="166">
        <f t="shared" si="14"/>
        <v>0</v>
      </c>
      <c r="BF170" s="166">
        <f t="shared" si="15"/>
        <v>0</v>
      </c>
      <c r="BG170" s="166">
        <f t="shared" si="16"/>
        <v>0</v>
      </c>
      <c r="BH170" s="166">
        <f t="shared" si="17"/>
        <v>0</v>
      </c>
      <c r="BI170" s="166">
        <f t="shared" si="18"/>
        <v>0</v>
      </c>
      <c r="BJ170" s="14" t="s">
        <v>84</v>
      </c>
      <c r="BK170" s="166">
        <f t="shared" si="19"/>
        <v>0</v>
      </c>
      <c r="BL170" s="14" t="s">
        <v>199</v>
      </c>
      <c r="BM170" s="165" t="s">
        <v>261</v>
      </c>
    </row>
    <row r="171" spans="1:65" s="2" customFormat="1" ht="24.2" customHeight="1">
      <c r="A171" s="29"/>
      <c r="B171" s="152"/>
      <c r="C171" s="153" t="s">
        <v>262</v>
      </c>
      <c r="D171" s="153" t="s">
        <v>135</v>
      </c>
      <c r="E171" s="154" t="s">
        <v>263</v>
      </c>
      <c r="F171" s="155" t="s">
        <v>264</v>
      </c>
      <c r="G171" s="156" t="s">
        <v>265</v>
      </c>
      <c r="H171" s="178"/>
      <c r="I171" s="158"/>
      <c r="J171" s="159">
        <f t="shared" si="10"/>
        <v>0</v>
      </c>
      <c r="K171" s="160"/>
      <c r="L171" s="30"/>
      <c r="M171" s="161" t="s">
        <v>1</v>
      </c>
      <c r="N171" s="162" t="s">
        <v>37</v>
      </c>
      <c r="O171" s="58"/>
      <c r="P171" s="163">
        <f t="shared" si="11"/>
        <v>0</v>
      </c>
      <c r="Q171" s="163">
        <v>0</v>
      </c>
      <c r="R171" s="163">
        <f t="shared" si="12"/>
        <v>0</v>
      </c>
      <c r="S171" s="163">
        <v>0</v>
      </c>
      <c r="T171" s="164">
        <f t="shared" si="1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5" t="s">
        <v>199</v>
      </c>
      <c r="AT171" s="165" t="s">
        <v>135</v>
      </c>
      <c r="AU171" s="165" t="s">
        <v>84</v>
      </c>
      <c r="AY171" s="14" t="s">
        <v>133</v>
      </c>
      <c r="BE171" s="166">
        <f t="shared" si="14"/>
        <v>0</v>
      </c>
      <c r="BF171" s="166">
        <f t="shared" si="15"/>
        <v>0</v>
      </c>
      <c r="BG171" s="166">
        <f t="shared" si="16"/>
        <v>0</v>
      </c>
      <c r="BH171" s="166">
        <f t="shared" si="17"/>
        <v>0</v>
      </c>
      <c r="BI171" s="166">
        <f t="shared" si="18"/>
        <v>0</v>
      </c>
      <c r="BJ171" s="14" t="s">
        <v>84</v>
      </c>
      <c r="BK171" s="166">
        <f t="shared" si="19"/>
        <v>0</v>
      </c>
      <c r="BL171" s="14" t="s">
        <v>199</v>
      </c>
      <c r="BM171" s="165" t="s">
        <v>266</v>
      </c>
    </row>
    <row r="172" spans="1:65" s="12" customFormat="1" ht="22.9" customHeight="1">
      <c r="B172" s="139"/>
      <c r="D172" s="140" t="s">
        <v>70</v>
      </c>
      <c r="E172" s="150" t="s">
        <v>267</v>
      </c>
      <c r="F172" s="150" t="s">
        <v>268</v>
      </c>
      <c r="I172" s="142"/>
      <c r="J172" s="151">
        <f>BK172</f>
        <v>0</v>
      </c>
      <c r="L172" s="139"/>
      <c r="M172" s="144"/>
      <c r="N172" s="145"/>
      <c r="O172" s="145"/>
      <c r="P172" s="146">
        <f>SUM(P173:P176)</f>
        <v>0</v>
      </c>
      <c r="Q172" s="145"/>
      <c r="R172" s="146">
        <f>SUM(R173:R176)</f>
        <v>0.86520353024000007</v>
      </c>
      <c r="S172" s="145"/>
      <c r="T172" s="147">
        <f>SUM(T173:T176)</f>
        <v>0</v>
      </c>
      <c r="AR172" s="140" t="s">
        <v>84</v>
      </c>
      <c r="AT172" s="148" t="s">
        <v>70</v>
      </c>
      <c r="AU172" s="148" t="s">
        <v>78</v>
      </c>
      <c r="AY172" s="140" t="s">
        <v>133</v>
      </c>
      <c r="BK172" s="149">
        <f>SUM(BK173:BK176)</f>
        <v>0</v>
      </c>
    </row>
    <row r="173" spans="1:65" s="2" customFormat="1" ht="33" customHeight="1">
      <c r="A173" s="29"/>
      <c r="B173" s="152"/>
      <c r="C173" s="153" t="s">
        <v>225</v>
      </c>
      <c r="D173" s="153" t="s">
        <v>135</v>
      </c>
      <c r="E173" s="154" t="s">
        <v>269</v>
      </c>
      <c r="F173" s="155" t="s">
        <v>270</v>
      </c>
      <c r="G173" s="156" t="s">
        <v>176</v>
      </c>
      <c r="H173" s="157">
        <v>10.907</v>
      </c>
      <c r="I173" s="158"/>
      <c r="J173" s="159">
        <f>ROUND(I173*H173,2)</f>
        <v>0</v>
      </c>
      <c r="K173" s="160"/>
      <c r="L173" s="30"/>
      <c r="M173" s="161" t="s">
        <v>1</v>
      </c>
      <c r="N173" s="162" t="s">
        <v>37</v>
      </c>
      <c r="O173" s="58"/>
      <c r="P173" s="163">
        <f>O173*H173</f>
        <v>0</v>
      </c>
      <c r="Q173" s="163">
        <v>2.1720320000000001E-2</v>
      </c>
      <c r="R173" s="163">
        <f>Q173*H173</f>
        <v>0.23690353024000002</v>
      </c>
      <c r="S173" s="163">
        <v>0</v>
      </c>
      <c r="T173" s="164">
        <f>S173*H173</f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65" t="s">
        <v>199</v>
      </c>
      <c r="AT173" s="165" t="s">
        <v>135</v>
      </c>
      <c r="AU173" s="165" t="s">
        <v>84</v>
      </c>
      <c r="AY173" s="14" t="s">
        <v>133</v>
      </c>
      <c r="BE173" s="166">
        <f>IF(N173="základná",J173,0)</f>
        <v>0</v>
      </c>
      <c r="BF173" s="166">
        <f>IF(N173="znížená",J173,0)</f>
        <v>0</v>
      </c>
      <c r="BG173" s="166">
        <f>IF(N173="zákl. prenesená",J173,0)</f>
        <v>0</v>
      </c>
      <c r="BH173" s="166">
        <f>IF(N173="zníž. prenesená",J173,0)</f>
        <v>0</v>
      </c>
      <c r="BI173" s="166">
        <f>IF(N173="nulová",J173,0)</f>
        <v>0</v>
      </c>
      <c r="BJ173" s="14" t="s">
        <v>84</v>
      </c>
      <c r="BK173" s="166">
        <f>ROUND(I173*H173,2)</f>
        <v>0</v>
      </c>
      <c r="BL173" s="14" t="s">
        <v>199</v>
      </c>
      <c r="BM173" s="165" t="s">
        <v>271</v>
      </c>
    </row>
    <row r="174" spans="1:65" s="2" customFormat="1" ht="37.9" customHeight="1">
      <c r="A174" s="29"/>
      <c r="B174" s="152"/>
      <c r="C174" s="153" t="s">
        <v>272</v>
      </c>
      <c r="D174" s="153" t="s">
        <v>135</v>
      </c>
      <c r="E174" s="154" t="s">
        <v>273</v>
      </c>
      <c r="F174" s="155" t="s">
        <v>274</v>
      </c>
      <c r="G174" s="156" t="s">
        <v>176</v>
      </c>
      <c r="H174" s="157">
        <v>25</v>
      </c>
      <c r="I174" s="158"/>
      <c r="J174" s="159">
        <f>ROUND(I174*H174,2)</f>
        <v>0</v>
      </c>
      <c r="K174" s="160"/>
      <c r="L174" s="30"/>
      <c r="M174" s="161" t="s">
        <v>1</v>
      </c>
      <c r="N174" s="162" t="s">
        <v>37</v>
      </c>
      <c r="O174" s="58"/>
      <c r="P174" s="163">
        <f>O174*H174</f>
        <v>0</v>
      </c>
      <c r="Q174" s="163">
        <v>7.0720000000000002E-3</v>
      </c>
      <c r="R174" s="163">
        <f>Q174*H174</f>
        <v>0.17680000000000001</v>
      </c>
      <c r="S174" s="163">
        <v>0</v>
      </c>
      <c r="T174" s="164">
        <f>S174*H174</f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65" t="s">
        <v>199</v>
      </c>
      <c r="AT174" s="165" t="s">
        <v>135</v>
      </c>
      <c r="AU174" s="165" t="s">
        <v>84</v>
      </c>
      <c r="AY174" s="14" t="s">
        <v>133</v>
      </c>
      <c r="BE174" s="166">
        <f>IF(N174="základná",J174,0)</f>
        <v>0</v>
      </c>
      <c r="BF174" s="166">
        <f>IF(N174="znížená",J174,0)</f>
        <v>0</v>
      </c>
      <c r="BG174" s="166">
        <f>IF(N174="zákl. prenesená",J174,0)</f>
        <v>0</v>
      </c>
      <c r="BH174" s="166">
        <f>IF(N174="zníž. prenesená",J174,0)</f>
        <v>0</v>
      </c>
      <c r="BI174" s="166">
        <f>IF(N174="nulová",J174,0)</f>
        <v>0</v>
      </c>
      <c r="BJ174" s="14" t="s">
        <v>84</v>
      </c>
      <c r="BK174" s="166">
        <f>ROUND(I174*H174,2)</f>
        <v>0</v>
      </c>
      <c r="BL174" s="14" t="s">
        <v>199</v>
      </c>
      <c r="BM174" s="165" t="s">
        <v>275</v>
      </c>
    </row>
    <row r="175" spans="1:65" s="2" customFormat="1" ht="24.2" customHeight="1">
      <c r="A175" s="29"/>
      <c r="B175" s="152"/>
      <c r="C175" s="167" t="s">
        <v>276</v>
      </c>
      <c r="D175" s="167" t="s">
        <v>222</v>
      </c>
      <c r="E175" s="168" t="s">
        <v>277</v>
      </c>
      <c r="F175" s="169" t="s">
        <v>278</v>
      </c>
      <c r="G175" s="170" t="s">
        <v>242</v>
      </c>
      <c r="H175" s="171">
        <v>161.25</v>
      </c>
      <c r="I175" s="172"/>
      <c r="J175" s="173">
        <f>ROUND(I175*H175,2)</f>
        <v>0</v>
      </c>
      <c r="K175" s="174"/>
      <c r="L175" s="175"/>
      <c r="M175" s="176" t="s">
        <v>1</v>
      </c>
      <c r="N175" s="177" t="s">
        <v>37</v>
      </c>
      <c r="O175" s="58"/>
      <c r="P175" s="163">
        <f>O175*H175</f>
        <v>0</v>
      </c>
      <c r="Q175" s="163">
        <v>2.8E-3</v>
      </c>
      <c r="R175" s="163">
        <f>Q175*H175</f>
        <v>0.45150000000000001</v>
      </c>
      <c r="S175" s="163">
        <v>0</v>
      </c>
      <c r="T175" s="164">
        <f>S175*H175</f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65" t="s">
        <v>225</v>
      </c>
      <c r="AT175" s="165" t="s">
        <v>222</v>
      </c>
      <c r="AU175" s="165" t="s">
        <v>84</v>
      </c>
      <c r="AY175" s="14" t="s">
        <v>133</v>
      </c>
      <c r="BE175" s="166">
        <f>IF(N175="základná",J175,0)</f>
        <v>0</v>
      </c>
      <c r="BF175" s="166">
        <f>IF(N175="znížená",J175,0)</f>
        <v>0</v>
      </c>
      <c r="BG175" s="166">
        <f>IF(N175="zákl. prenesená",J175,0)</f>
        <v>0</v>
      </c>
      <c r="BH175" s="166">
        <f>IF(N175="zníž. prenesená",J175,0)</f>
        <v>0</v>
      </c>
      <c r="BI175" s="166">
        <f>IF(N175="nulová",J175,0)</f>
        <v>0</v>
      </c>
      <c r="BJ175" s="14" t="s">
        <v>84</v>
      </c>
      <c r="BK175" s="166">
        <f>ROUND(I175*H175,2)</f>
        <v>0</v>
      </c>
      <c r="BL175" s="14" t="s">
        <v>199</v>
      </c>
      <c r="BM175" s="165" t="s">
        <v>279</v>
      </c>
    </row>
    <row r="176" spans="1:65" s="2" customFormat="1" ht="21.75" customHeight="1">
      <c r="A176" s="29"/>
      <c r="B176" s="152"/>
      <c r="C176" s="153" t="s">
        <v>280</v>
      </c>
      <c r="D176" s="153" t="s">
        <v>135</v>
      </c>
      <c r="E176" s="154" t="s">
        <v>281</v>
      </c>
      <c r="F176" s="155" t="s">
        <v>282</v>
      </c>
      <c r="G176" s="156" t="s">
        <v>265</v>
      </c>
      <c r="H176" s="178"/>
      <c r="I176" s="158"/>
      <c r="J176" s="159">
        <f>ROUND(I176*H176,2)</f>
        <v>0</v>
      </c>
      <c r="K176" s="160"/>
      <c r="L176" s="30"/>
      <c r="M176" s="161" t="s">
        <v>1</v>
      </c>
      <c r="N176" s="162" t="s">
        <v>37</v>
      </c>
      <c r="O176" s="58"/>
      <c r="P176" s="163">
        <f>O176*H176</f>
        <v>0</v>
      </c>
      <c r="Q176" s="163">
        <v>0</v>
      </c>
      <c r="R176" s="163">
        <f>Q176*H176</f>
        <v>0</v>
      </c>
      <c r="S176" s="163">
        <v>0</v>
      </c>
      <c r="T176" s="164">
        <f>S176*H176</f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65" t="s">
        <v>199</v>
      </c>
      <c r="AT176" s="165" t="s">
        <v>135</v>
      </c>
      <c r="AU176" s="165" t="s">
        <v>84</v>
      </c>
      <c r="AY176" s="14" t="s">
        <v>133</v>
      </c>
      <c r="BE176" s="166">
        <f>IF(N176="základná",J176,0)</f>
        <v>0</v>
      </c>
      <c r="BF176" s="166">
        <f>IF(N176="znížená",J176,0)</f>
        <v>0</v>
      </c>
      <c r="BG176" s="166">
        <f>IF(N176="zákl. prenesená",J176,0)</f>
        <v>0</v>
      </c>
      <c r="BH176" s="166">
        <f>IF(N176="zníž. prenesená",J176,0)</f>
        <v>0</v>
      </c>
      <c r="BI176" s="166">
        <f>IF(N176="nulová",J176,0)</f>
        <v>0</v>
      </c>
      <c r="BJ176" s="14" t="s">
        <v>84</v>
      </c>
      <c r="BK176" s="166">
        <f>ROUND(I176*H176,2)</f>
        <v>0</v>
      </c>
      <c r="BL176" s="14" t="s">
        <v>199</v>
      </c>
      <c r="BM176" s="165" t="s">
        <v>283</v>
      </c>
    </row>
    <row r="177" spans="1:65" s="12" customFormat="1" ht="22.9" customHeight="1">
      <c r="B177" s="139"/>
      <c r="D177" s="140" t="s">
        <v>70</v>
      </c>
      <c r="E177" s="150" t="s">
        <v>284</v>
      </c>
      <c r="F177" s="150" t="s">
        <v>285</v>
      </c>
      <c r="I177" s="142"/>
      <c r="J177" s="151">
        <f>BK177</f>
        <v>0</v>
      </c>
      <c r="L177" s="139"/>
      <c r="M177" s="144"/>
      <c r="N177" s="145"/>
      <c r="O177" s="145"/>
      <c r="P177" s="146">
        <f>SUM(P178:P181)</f>
        <v>0</v>
      </c>
      <c r="Q177" s="145"/>
      <c r="R177" s="146">
        <f>SUM(R178:R181)</f>
        <v>4.4578896000000007E-2</v>
      </c>
      <c r="S177" s="145"/>
      <c r="T177" s="147">
        <f>SUM(T178:T181)</f>
        <v>0</v>
      </c>
      <c r="AR177" s="140" t="s">
        <v>84</v>
      </c>
      <c r="AT177" s="148" t="s">
        <v>70</v>
      </c>
      <c r="AU177" s="148" t="s">
        <v>78</v>
      </c>
      <c r="AY177" s="140" t="s">
        <v>133</v>
      </c>
      <c r="BK177" s="149">
        <f>SUM(BK178:BK181)</f>
        <v>0</v>
      </c>
    </row>
    <row r="178" spans="1:65" s="2" customFormat="1" ht="24.2" customHeight="1">
      <c r="A178" s="29"/>
      <c r="B178" s="152"/>
      <c r="C178" s="153" t="s">
        <v>286</v>
      </c>
      <c r="D178" s="153" t="s">
        <v>135</v>
      </c>
      <c r="E178" s="154" t="s">
        <v>287</v>
      </c>
      <c r="F178" s="155" t="s">
        <v>288</v>
      </c>
      <c r="G178" s="156" t="s">
        <v>242</v>
      </c>
      <c r="H178" s="157">
        <v>5</v>
      </c>
      <c r="I178" s="158"/>
      <c r="J178" s="159">
        <f>ROUND(I178*H178,2)</f>
        <v>0</v>
      </c>
      <c r="K178" s="160"/>
      <c r="L178" s="30"/>
      <c r="M178" s="161" t="s">
        <v>1</v>
      </c>
      <c r="N178" s="162" t="s">
        <v>37</v>
      </c>
      <c r="O178" s="58"/>
      <c r="P178" s="163">
        <f>O178*H178</f>
        <v>0</v>
      </c>
      <c r="Q178" s="163">
        <v>1.59016E-3</v>
      </c>
      <c r="R178" s="163">
        <f>Q178*H178</f>
        <v>7.9507999999999992E-3</v>
      </c>
      <c r="S178" s="163">
        <v>0</v>
      </c>
      <c r="T178" s="164">
        <f>S178*H178</f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65" t="s">
        <v>199</v>
      </c>
      <c r="AT178" s="165" t="s">
        <v>135</v>
      </c>
      <c r="AU178" s="165" t="s">
        <v>84</v>
      </c>
      <c r="AY178" s="14" t="s">
        <v>133</v>
      </c>
      <c r="BE178" s="166">
        <f>IF(N178="základná",J178,0)</f>
        <v>0</v>
      </c>
      <c r="BF178" s="166">
        <f>IF(N178="znížená",J178,0)</f>
        <v>0</v>
      </c>
      <c r="BG178" s="166">
        <f>IF(N178="zákl. prenesená",J178,0)</f>
        <v>0</v>
      </c>
      <c r="BH178" s="166">
        <f>IF(N178="zníž. prenesená",J178,0)</f>
        <v>0</v>
      </c>
      <c r="BI178" s="166">
        <f>IF(N178="nulová",J178,0)</f>
        <v>0</v>
      </c>
      <c r="BJ178" s="14" t="s">
        <v>84</v>
      </c>
      <c r="BK178" s="166">
        <f>ROUND(I178*H178,2)</f>
        <v>0</v>
      </c>
      <c r="BL178" s="14" t="s">
        <v>199</v>
      </c>
      <c r="BM178" s="165" t="s">
        <v>289</v>
      </c>
    </row>
    <row r="179" spans="1:65" s="2" customFormat="1" ht="33" customHeight="1">
      <c r="A179" s="29"/>
      <c r="B179" s="152"/>
      <c r="C179" s="153" t="s">
        <v>290</v>
      </c>
      <c r="D179" s="153" t="s">
        <v>135</v>
      </c>
      <c r="E179" s="154" t="s">
        <v>291</v>
      </c>
      <c r="F179" s="155" t="s">
        <v>292</v>
      </c>
      <c r="G179" s="156" t="s">
        <v>242</v>
      </c>
      <c r="H179" s="157">
        <v>15</v>
      </c>
      <c r="I179" s="158"/>
      <c r="J179" s="159">
        <f>ROUND(I179*H179,2)</f>
        <v>0</v>
      </c>
      <c r="K179" s="160"/>
      <c r="L179" s="30"/>
      <c r="M179" s="161" t="s">
        <v>1</v>
      </c>
      <c r="N179" s="162" t="s">
        <v>37</v>
      </c>
      <c r="O179" s="58"/>
      <c r="P179" s="163">
        <f>O179*H179</f>
        <v>0</v>
      </c>
      <c r="Q179" s="163">
        <v>2.2053200000000002E-3</v>
      </c>
      <c r="R179" s="163">
        <f>Q179*H179</f>
        <v>3.3079800000000006E-2</v>
      </c>
      <c r="S179" s="163">
        <v>0</v>
      </c>
      <c r="T179" s="164">
        <f>S179*H179</f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65" t="s">
        <v>199</v>
      </c>
      <c r="AT179" s="165" t="s">
        <v>135</v>
      </c>
      <c r="AU179" s="165" t="s">
        <v>84</v>
      </c>
      <c r="AY179" s="14" t="s">
        <v>133</v>
      </c>
      <c r="BE179" s="166">
        <f>IF(N179="základná",J179,0)</f>
        <v>0</v>
      </c>
      <c r="BF179" s="166">
        <f>IF(N179="znížená",J179,0)</f>
        <v>0</v>
      </c>
      <c r="BG179" s="166">
        <f>IF(N179="zákl. prenesená",J179,0)</f>
        <v>0</v>
      </c>
      <c r="BH179" s="166">
        <f>IF(N179="zníž. prenesená",J179,0)</f>
        <v>0</v>
      </c>
      <c r="BI179" s="166">
        <f>IF(N179="nulová",J179,0)</f>
        <v>0</v>
      </c>
      <c r="BJ179" s="14" t="s">
        <v>84</v>
      </c>
      <c r="BK179" s="166">
        <f>ROUND(I179*H179,2)</f>
        <v>0</v>
      </c>
      <c r="BL179" s="14" t="s">
        <v>199</v>
      </c>
      <c r="BM179" s="165" t="s">
        <v>293</v>
      </c>
    </row>
    <row r="180" spans="1:65" s="2" customFormat="1" ht="24.2" customHeight="1">
      <c r="A180" s="29"/>
      <c r="B180" s="152"/>
      <c r="C180" s="153" t="s">
        <v>294</v>
      </c>
      <c r="D180" s="153" t="s">
        <v>135</v>
      </c>
      <c r="E180" s="154" t="s">
        <v>295</v>
      </c>
      <c r="F180" s="155" t="s">
        <v>296</v>
      </c>
      <c r="G180" s="156" t="s">
        <v>242</v>
      </c>
      <c r="H180" s="157">
        <v>2.84</v>
      </c>
      <c r="I180" s="158"/>
      <c r="J180" s="159">
        <f>ROUND(I180*H180,2)</f>
        <v>0</v>
      </c>
      <c r="K180" s="160"/>
      <c r="L180" s="30"/>
      <c r="M180" s="161" t="s">
        <v>1</v>
      </c>
      <c r="N180" s="162" t="s">
        <v>37</v>
      </c>
      <c r="O180" s="58"/>
      <c r="P180" s="163">
        <f>O180*H180</f>
        <v>0</v>
      </c>
      <c r="Q180" s="163">
        <v>1.2493999999999999E-3</v>
      </c>
      <c r="R180" s="163">
        <f>Q180*H180</f>
        <v>3.5482959999999994E-3</v>
      </c>
      <c r="S180" s="163">
        <v>0</v>
      </c>
      <c r="T180" s="164">
        <f>S180*H180</f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65" t="s">
        <v>199</v>
      </c>
      <c r="AT180" s="165" t="s">
        <v>135</v>
      </c>
      <c r="AU180" s="165" t="s">
        <v>84</v>
      </c>
      <c r="AY180" s="14" t="s">
        <v>133</v>
      </c>
      <c r="BE180" s="166">
        <f>IF(N180="základná",J180,0)</f>
        <v>0</v>
      </c>
      <c r="BF180" s="166">
        <f>IF(N180="znížená",J180,0)</f>
        <v>0</v>
      </c>
      <c r="BG180" s="166">
        <f>IF(N180="zákl. prenesená",J180,0)</f>
        <v>0</v>
      </c>
      <c r="BH180" s="166">
        <f>IF(N180="zníž. prenesená",J180,0)</f>
        <v>0</v>
      </c>
      <c r="BI180" s="166">
        <f>IF(N180="nulová",J180,0)</f>
        <v>0</v>
      </c>
      <c r="BJ180" s="14" t="s">
        <v>84</v>
      </c>
      <c r="BK180" s="166">
        <f>ROUND(I180*H180,2)</f>
        <v>0</v>
      </c>
      <c r="BL180" s="14" t="s">
        <v>199</v>
      </c>
      <c r="BM180" s="165" t="s">
        <v>297</v>
      </c>
    </row>
    <row r="181" spans="1:65" s="2" customFormat="1" ht="24.2" customHeight="1">
      <c r="A181" s="29"/>
      <c r="B181" s="152"/>
      <c r="C181" s="153" t="s">
        <v>298</v>
      </c>
      <c r="D181" s="153" t="s">
        <v>135</v>
      </c>
      <c r="E181" s="154" t="s">
        <v>299</v>
      </c>
      <c r="F181" s="155" t="s">
        <v>300</v>
      </c>
      <c r="G181" s="156" t="s">
        <v>265</v>
      </c>
      <c r="H181" s="178"/>
      <c r="I181" s="158"/>
      <c r="J181" s="159">
        <f>ROUND(I181*H181,2)</f>
        <v>0</v>
      </c>
      <c r="K181" s="160"/>
      <c r="L181" s="30"/>
      <c r="M181" s="161" t="s">
        <v>1</v>
      </c>
      <c r="N181" s="162" t="s">
        <v>37</v>
      </c>
      <c r="O181" s="58"/>
      <c r="P181" s="163">
        <f>O181*H181</f>
        <v>0</v>
      </c>
      <c r="Q181" s="163">
        <v>0</v>
      </c>
      <c r="R181" s="163">
        <f>Q181*H181</f>
        <v>0</v>
      </c>
      <c r="S181" s="163">
        <v>0</v>
      </c>
      <c r="T181" s="164">
        <f>S181*H181</f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65" t="s">
        <v>199</v>
      </c>
      <c r="AT181" s="165" t="s">
        <v>135</v>
      </c>
      <c r="AU181" s="165" t="s">
        <v>84</v>
      </c>
      <c r="AY181" s="14" t="s">
        <v>133</v>
      </c>
      <c r="BE181" s="166">
        <f>IF(N181="základná",J181,0)</f>
        <v>0</v>
      </c>
      <c r="BF181" s="166">
        <f>IF(N181="znížená",J181,0)</f>
        <v>0</v>
      </c>
      <c r="BG181" s="166">
        <f>IF(N181="zákl. prenesená",J181,0)</f>
        <v>0</v>
      </c>
      <c r="BH181" s="166">
        <f>IF(N181="zníž. prenesená",J181,0)</f>
        <v>0</v>
      </c>
      <c r="BI181" s="166">
        <f>IF(N181="nulová",J181,0)</f>
        <v>0</v>
      </c>
      <c r="BJ181" s="14" t="s">
        <v>84</v>
      </c>
      <c r="BK181" s="166">
        <f>ROUND(I181*H181,2)</f>
        <v>0</v>
      </c>
      <c r="BL181" s="14" t="s">
        <v>199</v>
      </c>
      <c r="BM181" s="165" t="s">
        <v>301</v>
      </c>
    </row>
    <row r="182" spans="1:65" s="12" customFormat="1" ht="22.9" customHeight="1">
      <c r="B182" s="139"/>
      <c r="D182" s="140" t="s">
        <v>70</v>
      </c>
      <c r="E182" s="150" t="s">
        <v>302</v>
      </c>
      <c r="F182" s="150" t="s">
        <v>303</v>
      </c>
      <c r="I182" s="142"/>
      <c r="J182" s="151">
        <f>BK182</f>
        <v>0</v>
      </c>
      <c r="L182" s="139"/>
      <c r="M182" s="144"/>
      <c r="N182" s="145"/>
      <c r="O182" s="145"/>
      <c r="P182" s="146">
        <f>SUM(P183:P192)</f>
        <v>0</v>
      </c>
      <c r="Q182" s="145"/>
      <c r="R182" s="146">
        <f>SUM(R183:R192)</f>
        <v>0.20668399999999998</v>
      </c>
      <c r="S182" s="145"/>
      <c r="T182" s="147">
        <f>SUM(T183:T192)</f>
        <v>0</v>
      </c>
      <c r="AR182" s="140" t="s">
        <v>84</v>
      </c>
      <c r="AT182" s="148" t="s">
        <v>70</v>
      </c>
      <c r="AU182" s="148" t="s">
        <v>78</v>
      </c>
      <c r="AY182" s="140" t="s">
        <v>133</v>
      </c>
      <c r="BK182" s="149">
        <f>SUM(BK183:BK192)</f>
        <v>0</v>
      </c>
    </row>
    <row r="183" spans="1:65" s="2" customFormat="1" ht="24.2" customHeight="1">
      <c r="A183" s="29"/>
      <c r="B183" s="152"/>
      <c r="C183" s="153" t="s">
        <v>304</v>
      </c>
      <c r="D183" s="153" t="s">
        <v>135</v>
      </c>
      <c r="E183" s="154" t="s">
        <v>305</v>
      </c>
      <c r="F183" s="155" t="s">
        <v>306</v>
      </c>
      <c r="G183" s="156" t="s">
        <v>242</v>
      </c>
      <c r="H183" s="157">
        <v>12.4</v>
      </c>
      <c r="I183" s="158"/>
      <c r="J183" s="159">
        <f t="shared" ref="J183:J192" si="20">ROUND(I183*H183,2)</f>
        <v>0</v>
      </c>
      <c r="K183" s="160"/>
      <c r="L183" s="30"/>
      <c r="M183" s="161" t="s">
        <v>1</v>
      </c>
      <c r="N183" s="162" t="s">
        <v>37</v>
      </c>
      <c r="O183" s="58"/>
      <c r="P183" s="163">
        <f t="shared" ref="P183:P192" si="21">O183*H183</f>
        <v>0</v>
      </c>
      <c r="Q183" s="163">
        <v>2.1499999999999999E-4</v>
      </c>
      <c r="R183" s="163">
        <f t="shared" ref="R183:R192" si="22">Q183*H183</f>
        <v>2.666E-3</v>
      </c>
      <c r="S183" s="163">
        <v>0</v>
      </c>
      <c r="T183" s="164">
        <f t="shared" ref="T183:T192" si="23">S183*H183</f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65" t="s">
        <v>199</v>
      </c>
      <c r="AT183" s="165" t="s">
        <v>135</v>
      </c>
      <c r="AU183" s="165" t="s">
        <v>84</v>
      </c>
      <c r="AY183" s="14" t="s">
        <v>133</v>
      </c>
      <c r="BE183" s="166">
        <f t="shared" ref="BE183:BE192" si="24">IF(N183="základná",J183,0)</f>
        <v>0</v>
      </c>
      <c r="BF183" s="166">
        <f t="shared" ref="BF183:BF192" si="25">IF(N183="znížená",J183,0)</f>
        <v>0</v>
      </c>
      <c r="BG183" s="166">
        <f t="shared" ref="BG183:BG192" si="26">IF(N183="zákl. prenesená",J183,0)</f>
        <v>0</v>
      </c>
      <c r="BH183" s="166">
        <f t="shared" ref="BH183:BH192" si="27">IF(N183="zníž. prenesená",J183,0)</f>
        <v>0</v>
      </c>
      <c r="BI183" s="166">
        <f t="shared" ref="BI183:BI192" si="28">IF(N183="nulová",J183,0)</f>
        <v>0</v>
      </c>
      <c r="BJ183" s="14" t="s">
        <v>84</v>
      </c>
      <c r="BK183" s="166">
        <f t="shared" ref="BK183:BK192" si="29">ROUND(I183*H183,2)</f>
        <v>0</v>
      </c>
      <c r="BL183" s="14" t="s">
        <v>199</v>
      </c>
      <c r="BM183" s="165" t="s">
        <v>307</v>
      </c>
    </row>
    <row r="184" spans="1:65" s="2" customFormat="1" ht="37.9" customHeight="1">
      <c r="A184" s="29"/>
      <c r="B184" s="152"/>
      <c r="C184" s="167" t="s">
        <v>308</v>
      </c>
      <c r="D184" s="167" t="s">
        <v>222</v>
      </c>
      <c r="E184" s="168" t="s">
        <v>309</v>
      </c>
      <c r="F184" s="169" t="s">
        <v>310</v>
      </c>
      <c r="G184" s="170" t="s">
        <v>242</v>
      </c>
      <c r="H184" s="171">
        <v>13.02</v>
      </c>
      <c r="I184" s="172"/>
      <c r="J184" s="173">
        <f t="shared" si="20"/>
        <v>0</v>
      </c>
      <c r="K184" s="174"/>
      <c r="L184" s="175"/>
      <c r="M184" s="176" t="s">
        <v>1</v>
      </c>
      <c r="N184" s="177" t="s">
        <v>37</v>
      </c>
      <c r="O184" s="58"/>
      <c r="P184" s="163">
        <f t="shared" si="21"/>
        <v>0</v>
      </c>
      <c r="Q184" s="163">
        <v>1E-4</v>
      </c>
      <c r="R184" s="163">
        <f t="shared" si="22"/>
        <v>1.302E-3</v>
      </c>
      <c r="S184" s="163">
        <v>0</v>
      </c>
      <c r="T184" s="164">
        <f t="shared" si="2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65" t="s">
        <v>225</v>
      </c>
      <c r="AT184" s="165" t="s">
        <v>222</v>
      </c>
      <c r="AU184" s="165" t="s">
        <v>84</v>
      </c>
      <c r="AY184" s="14" t="s">
        <v>133</v>
      </c>
      <c r="BE184" s="166">
        <f t="shared" si="24"/>
        <v>0</v>
      </c>
      <c r="BF184" s="166">
        <f t="shared" si="25"/>
        <v>0</v>
      </c>
      <c r="BG184" s="166">
        <f t="shared" si="26"/>
        <v>0</v>
      </c>
      <c r="BH184" s="166">
        <f t="shared" si="27"/>
        <v>0</v>
      </c>
      <c r="BI184" s="166">
        <f t="shared" si="28"/>
        <v>0</v>
      </c>
      <c r="BJ184" s="14" t="s">
        <v>84</v>
      </c>
      <c r="BK184" s="166">
        <f t="shared" si="29"/>
        <v>0</v>
      </c>
      <c r="BL184" s="14" t="s">
        <v>199</v>
      </c>
      <c r="BM184" s="165" t="s">
        <v>311</v>
      </c>
    </row>
    <row r="185" spans="1:65" s="2" customFormat="1" ht="37.9" customHeight="1">
      <c r="A185" s="29"/>
      <c r="B185" s="152"/>
      <c r="C185" s="167" t="s">
        <v>312</v>
      </c>
      <c r="D185" s="167" t="s">
        <v>222</v>
      </c>
      <c r="E185" s="168" t="s">
        <v>313</v>
      </c>
      <c r="F185" s="169" t="s">
        <v>314</v>
      </c>
      <c r="G185" s="170" t="s">
        <v>242</v>
      </c>
      <c r="H185" s="171">
        <v>13.02</v>
      </c>
      <c r="I185" s="172"/>
      <c r="J185" s="173">
        <f t="shared" si="20"/>
        <v>0</v>
      </c>
      <c r="K185" s="174"/>
      <c r="L185" s="175"/>
      <c r="M185" s="176" t="s">
        <v>1</v>
      </c>
      <c r="N185" s="177" t="s">
        <v>37</v>
      </c>
      <c r="O185" s="58"/>
      <c r="P185" s="163">
        <f t="shared" si="21"/>
        <v>0</v>
      </c>
      <c r="Q185" s="163">
        <v>1E-4</v>
      </c>
      <c r="R185" s="163">
        <f t="shared" si="22"/>
        <v>1.302E-3</v>
      </c>
      <c r="S185" s="163">
        <v>0</v>
      </c>
      <c r="T185" s="164">
        <f t="shared" si="2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65" t="s">
        <v>225</v>
      </c>
      <c r="AT185" s="165" t="s">
        <v>222</v>
      </c>
      <c r="AU185" s="165" t="s">
        <v>84</v>
      </c>
      <c r="AY185" s="14" t="s">
        <v>133</v>
      </c>
      <c r="BE185" s="166">
        <f t="shared" si="24"/>
        <v>0</v>
      </c>
      <c r="BF185" s="166">
        <f t="shared" si="25"/>
        <v>0</v>
      </c>
      <c r="BG185" s="166">
        <f t="shared" si="26"/>
        <v>0</v>
      </c>
      <c r="BH185" s="166">
        <f t="shared" si="27"/>
        <v>0</v>
      </c>
      <c r="BI185" s="166">
        <f t="shared" si="28"/>
        <v>0</v>
      </c>
      <c r="BJ185" s="14" t="s">
        <v>84</v>
      </c>
      <c r="BK185" s="166">
        <f t="shared" si="29"/>
        <v>0</v>
      </c>
      <c r="BL185" s="14" t="s">
        <v>199</v>
      </c>
      <c r="BM185" s="165" t="s">
        <v>315</v>
      </c>
    </row>
    <row r="186" spans="1:65" s="2" customFormat="1" ht="16.5" customHeight="1">
      <c r="A186" s="29"/>
      <c r="B186" s="152"/>
      <c r="C186" s="167" t="s">
        <v>316</v>
      </c>
      <c r="D186" s="167" t="s">
        <v>222</v>
      </c>
      <c r="E186" s="168" t="s">
        <v>317</v>
      </c>
      <c r="F186" s="169" t="s">
        <v>318</v>
      </c>
      <c r="G186" s="170" t="s">
        <v>242</v>
      </c>
      <c r="H186" s="171">
        <v>12.4</v>
      </c>
      <c r="I186" s="172"/>
      <c r="J186" s="173">
        <f t="shared" si="20"/>
        <v>0</v>
      </c>
      <c r="K186" s="174"/>
      <c r="L186" s="175"/>
      <c r="M186" s="176" t="s">
        <v>1</v>
      </c>
      <c r="N186" s="177" t="s">
        <v>37</v>
      </c>
      <c r="O186" s="58"/>
      <c r="P186" s="163">
        <f t="shared" si="21"/>
        <v>0</v>
      </c>
      <c r="Q186" s="163">
        <v>1.29E-2</v>
      </c>
      <c r="R186" s="163">
        <f t="shared" si="22"/>
        <v>0.15995999999999999</v>
      </c>
      <c r="S186" s="163">
        <v>0</v>
      </c>
      <c r="T186" s="164">
        <f t="shared" si="2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65" t="s">
        <v>225</v>
      </c>
      <c r="AT186" s="165" t="s">
        <v>222</v>
      </c>
      <c r="AU186" s="165" t="s">
        <v>84</v>
      </c>
      <c r="AY186" s="14" t="s">
        <v>133</v>
      </c>
      <c r="BE186" s="166">
        <f t="shared" si="24"/>
        <v>0</v>
      </c>
      <c r="BF186" s="166">
        <f t="shared" si="25"/>
        <v>0</v>
      </c>
      <c r="BG186" s="166">
        <f t="shared" si="26"/>
        <v>0</v>
      </c>
      <c r="BH186" s="166">
        <f t="shared" si="27"/>
        <v>0</v>
      </c>
      <c r="BI186" s="166">
        <f t="shared" si="28"/>
        <v>0</v>
      </c>
      <c r="BJ186" s="14" t="s">
        <v>84</v>
      </c>
      <c r="BK186" s="166">
        <f t="shared" si="29"/>
        <v>0</v>
      </c>
      <c r="BL186" s="14" t="s">
        <v>199</v>
      </c>
      <c r="BM186" s="165" t="s">
        <v>319</v>
      </c>
    </row>
    <row r="187" spans="1:65" s="2" customFormat="1" ht="33" customHeight="1">
      <c r="A187" s="29"/>
      <c r="B187" s="152"/>
      <c r="C187" s="153" t="s">
        <v>320</v>
      </c>
      <c r="D187" s="153" t="s">
        <v>135</v>
      </c>
      <c r="E187" s="154" t="s">
        <v>321</v>
      </c>
      <c r="F187" s="155" t="s">
        <v>322</v>
      </c>
      <c r="G187" s="156" t="s">
        <v>230</v>
      </c>
      <c r="H187" s="157">
        <v>1</v>
      </c>
      <c r="I187" s="158"/>
      <c r="J187" s="159">
        <f t="shared" si="20"/>
        <v>0</v>
      </c>
      <c r="K187" s="160"/>
      <c r="L187" s="30"/>
      <c r="M187" s="161" t="s">
        <v>1</v>
      </c>
      <c r="N187" s="162" t="s">
        <v>37</v>
      </c>
      <c r="O187" s="58"/>
      <c r="P187" s="163">
        <f t="shared" si="21"/>
        <v>0</v>
      </c>
      <c r="Q187" s="163">
        <v>0</v>
      </c>
      <c r="R187" s="163">
        <f t="shared" si="22"/>
        <v>0</v>
      </c>
      <c r="S187" s="163">
        <v>0</v>
      </c>
      <c r="T187" s="164">
        <f t="shared" si="2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65" t="s">
        <v>199</v>
      </c>
      <c r="AT187" s="165" t="s">
        <v>135</v>
      </c>
      <c r="AU187" s="165" t="s">
        <v>84</v>
      </c>
      <c r="AY187" s="14" t="s">
        <v>133</v>
      </c>
      <c r="BE187" s="166">
        <f t="shared" si="24"/>
        <v>0</v>
      </c>
      <c r="BF187" s="166">
        <f t="shared" si="25"/>
        <v>0</v>
      </c>
      <c r="BG187" s="166">
        <f t="shared" si="26"/>
        <v>0</v>
      </c>
      <c r="BH187" s="166">
        <f t="shared" si="27"/>
        <v>0</v>
      </c>
      <c r="BI187" s="166">
        <f t="shared" si="28"/>
        <v>0</v>
      </c>
      <c r="BJ187" s="14" t="s">
        <v>84</v>
      </c>
      <c r="BK187" s="166">
        <f t="shared" si="29"/>
        <v>0</v>
      </c>
      <c r="BL187" s="14" t="s">
        <v>199</v>
      </c>
      <c r="BM187" s="165" t="s">
        <v>323</v>
      </c>
    </row>
    <row r="188" spans="1:65" s="2" customFormat="1" ht="24.2" customHeight="1">
      <c r="A188" s="29"/>
      <c r="B188" s="152"/>
      <c r="C188" s="167" t="s">
        <v>324</v>
      </c>
      <c r="D188" s="167" t="s">
        <v>222</v>
      </c>
      <c r="E188" s="168" t="s">
        <v>325</v>
      </c>
      <c r="F188" s="169" t="s">
        <v>326</v>
      </c>
      <c r="G188" s="170" t="s">
        <v>230</v>
      </c>
      <c r="H188" s="171">
        <v>1</v>
      </c>
      <c r="I188" s="172"/>
      <c r="J188" s="173">
        <f t="shared" si="20"/>
        <v>0</v>
      </c>
      <c r="K188" s="174"/>
      <c r="L188" s="175"/>
      <c r="M188" s="176" t="s">
        <v>1</v>
      </c>
      <c r="N188" s="177" t="s">
        <v>37</v>
      </c>
      <c r="O188" s="58"/>
      <c r="P188" s="163">
        <f t="shared" si="21"/>
        <v>0</v>
      </c>
      <c r="Q188" s="163">
        <v>1E-3</v>
      </c>
      <c r="R188" s="163">
        <f t="shared" si="22"/>
        <v>1E-3</v>
      </c>
      <c r="S188" s="163">
        <v>0</v>
      </c>
      <c r="T188" s="164">
        <f t="shared" si="2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65" t="s">
        <v>225</v>
      </c>
      <c r="AT188" s="165" t="s">
        <v>222</v>
      </c>
      <c r="AU188" s="165" t="s">
        <v>84</v>
      </c>
      <c r="AY188" s="14" t="s">
        <v>133</v>
      </c>
      <c r="BE188" s="166">
        <f t="shared" si="24"/>
        <v>0</v>
      </c>
      <c r="BF188" s="166">
        <f t="shared" si="25"/>
        <v>0</v>
      </c>
      <c r="BG188" s="166">
        <f t="shared" si="26"/>
        <v>0</v>
      </c>
      <c r="BH188" s="166">
        <f t="shared" si="27"/>
        <v>0</v>
      </c>
      <c r="BI188" s="166">
        <f t="shared" si="28"/>
        <v>0</v>
      </c>
      <c r="BJ188" s="14" t="s">
        <v>84</v>
      </c>
      <c r="BK188" s="166">
        <f t="shared" si="29"/>
        <v>0</v>
      </c>
      <c r="BL188" s="14" t="s">
        <v>199</v>
      </c>
      <c r="BM188" s="165" t="s">
        <v>327</v>
      </c>
    </row>
    <row r="189" spans="1:65" s="2" customFormat="1" ht="24.2" customHeight="1">
      <c r="A189" s="29"/>
      <c r="B189" s="152"/>
      <c r="C189" s="167" t="s">
        <v>328</v>
      </c>
      <c r="D189" s="167" t="s">
        <v>222</v>
      </c>
      <c r="E189" s="168" t="s">
        <v>329</v>
      </c>
      <c r="F189" s="169" t="s">
        <v>330</v>
      </c>
      <c r="G189" s="170" t="s">
        <v>230</v>
      </c>
      <c r="H189" s="171">
        <v>1</v>
      </c>
      <c r="I189" s="172"/>
      <c r="J189" s="173">
        <f t="shared" si="20"/>
        <v>0</v>
      </c>
      <c r="K189" s="174"/>
      <c r="L189" s="175"/>
      <c r="M189" s="176" t="s">
        <v>1</v>
      </c>
      <c r="N189" s="177" t="s">
        <v>37</v>
      </c>
      <c r="O189" s="58"/>
      <c r="P189" s="163">
        <f t="shared" si="21"/>
        <v>0</v>
      </c>
      <c r="Q189" s="163">
        <v>2.5000000000000001E-2</v>
      </c>
      <c r="R189" s="163">
        <f t="shared" si="22"/>
        <v>2.5000000000000001E-2</v>
      </c>
      <c r="S189" s="163">
        <v>0</v>
      </c>
      <c r="T189" s="164">
        <f t="shared" si="2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65" t="s">
        <v>225</v>
      </c>
      <c r="AT189" s="165" t="s">
        <v>222</v>
      </c>
      <c r="AU189" s="165" t="s">
        <v>84</v>
      </c>
      <c r="AY189" s="14" t="s">
        <v>133</v>
      </c>
      <c r="BE189" s="166">
        <f t="shared" si="24"/>
        <v>0</v>
      </c>
      <c r="BF189" s="166">
        <f t="shared" si="25"/>
        <v>0</v>
      </c>
      <c r="BG189" s="166">
        <f t="shared" si="26"/>
        <v>0</v>
      </c>
      <c r="BH189" s="166">
        <f t="shared" si="27"/>
        <v>0</v>
      </c>
      <c r="BI189" s="166">
        <f t="shared" si="28"/>
        <v>0</v>
      </c>
      <c r="BJ189" s="14" t="s">
        <v>84</v>
      </c>
      <c r="BK189" s="166">
        <f t="shared" si="29"/>
        <v>0</v>
      </c>
      <c r="BL189" s="14" t="s">
        <v>199</v>
      </c>
      <c r="BM189" s="165" t="s">
        <v>331</v>
      </c>
    </row>
    <row r="190" spans="1:65" s="2" customFormat="1" ht="21.75" customHeight="1">
      <c r="A190" s="29"/>
      <c r="B190" s="152"/>
      <c r="C190" s="153" t="s">
        <v>332</v>
      </c>
      <c r="D190" s="153" t="s">
        <v>135</v>
      </c>
      <c r="E190" s="154" t="s">
        <v>333</v>
      </c>
      <c r="F190" s="155" t="s">
        <v>334</v>
      </c>
      <c r="G190" s="156" t="s">
        <v>230</v>
      </c>
      <c r="H190" s="157">
        <v>1</v>
      </c>
      <c r="I190" s="158"/>
      <c r="J190" s="159">
        <f t="shared" si="20"/>
        <v>0</v>
      </c>
      <c r="K190" s="160"/>
      <c r="L190" s="30"/>
      <c r="M190" s="161" t="s">
        <v>1</v>
      </c>
      <c r="N190" s="162" t="s">
        <v>37</v>
      </c>
      <c r="O190" s="58"/>
      <c r="P190" s="163">
        <f t="shared" si="21"/>
        <v>0</v>
      </c>
      <c r="Q190" s="163">
        <v>4.5399999999999998E-4</v>
      </c>
      <c r="R190" s="163">
        <f t="shared" si="22"/>
        <v>4.5399999999999998E-4</v>
      </c>
      <c r="S190" s="163">
        <v>0</v>
      </c>
      <c r="T190" s="164">
        <f t="shared" si="2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65" t="s">
        <v>199</v>
      </c>
      <c r="AT190" s="165" t="s">
        <v>135</v>
      </c>
      <c r="AU190" s="165" t="s">
        <v>84</v>
      </c>
      <c r="AY190" s="14" t="s">
        <v>133</v>
      </c>
      <c r="BE190" s="166">
        <f t="shared" si="24"/>
        <v>0</v>
      </c>
      <c r="BF190" s="166">
        <f t="shared" si="25"/>
        <v>0</v>
      </c>
      <c r="BG190" s="166">
        <f t="shared" si="26"/>
        <v>0</v>
      </c>
      <c r="BH190" s="166">
        <f t="shared" si="27"/>
        <v>0</v>
      </c>
      <c r="BI190" s="166">
        <f t="shared" si="28"/>
        <v>0</v>
      </c>
      <c r="BJ190" s="14" t="s">
        <v>84</v>
      </c>
      <c r="BK190" s="166">
        <f t="shared" si="29"/>
        <v>0</v>
      </c>
      <c r="BL190" s="14" t="s">
        <v>199</v>
      </c>
      <c r="BM190" s="165" t="s">
        <v>335</v>
      </c>
    </row>
    <row r="191" spans="1:65" s="2" customFormat="1" ht="44.25" customHeight="1">
      <c r="A191" s="29"/>
      <c r="B191" s="152"/>
      <c r="C191" s="167" t="s">
        <v>336</v>
      </c>
      <c r="D191" s="167" t="s">
        <v>222</v>
      </c>
      <c r="E191" s="168" t="s">
        <v>337</v>
      </c>
      <c r="F191" s="169" t="s">
        <v>338</v>
      </c>
      <c r="G191" s="170" t="s">
        <v>230</v>
      </c>
      <c r="H191" s="171">
        <v>1</v>
      </c>
      <c r="I191" s="172"/>
      <c r="J191" s="173">
        <f t="shared" si="20"/>
        <v>0</v>
      </c>
      <c r="K191" s="174"/>
      <c r="L191" s="175"/>
      <c r="M191" s="176" t="s">
        <v>1</v>
      </c>
      <c r="N191" s="177" t="s">
        <v>37</v>
      </c>
      <c r="O191" s="58"/>
      <c r="P191" s="163">
        <f t="shared" si="21"/>
        <v>0</v>
      </c>
      <c r="Q191" s="163">
        <v>1.4999999999999999E-2</v>
      </c>
      <c r="R191" s="163">
        <f t="shared" si="22"/>
        <v>1.4999999999999999E-2</v>
      </c>
      <c r="S191" s="163">
        <v>0</v>
      </c>
      <c r="T191" s="164">
        <f t="shared" si="23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65" t="s">
        <v>225</v>
      </c>
      <c r="AT191" s="165" t="s">
        <v>222</v>
      </c>
      <c r="AU191" s="165" t="s">
        <v>84</v>
      </c>
      <c r="AY191" s="14" t="s">
        <v>133</v>
      </c>
      <c r="BE191" s="166">
        <f t="shared" si="24"/>
        <v>0</v>
      </c>
      <c r="BF191" s="166">
        <f t="shared" si="25"/>
        <v>0</v>
      </c>
      <c r="BG191" s="166">
        <f t="shared" si="26"/>
        <v>0</v>
      </c>
      <c r="BH191" s="166">
        <f t="shared" si="27"/>
        <v>0</v>
      </c>
      <c r="BI191" s="166">
        <f t="shared" si="28"/>
        <v>0</v>
      </c>
      <c r="BJ191" s="14" t="s">
        <v>84</v>
      </c>
      <c r="BK191" s="166">
        <f t="shared" si="29"/>
        <v>0</v>
      </c>
      <c r="BL191" s="14" t="s">
        <v>199</v>
      </c>
      <c r="BM191" s="165" t="s">
        <v>339</v>
      </c>
    </row>
    <row r="192" spans="1:65" s="2" customFormat="1" ht="24.2" customHeight="1">
      <c r="A192" s="29"/>
      <c r="B192" s="152"/>
      <c r="C192" s="153" t="s">
        <v>340</v>
      </c>
      <c r="D192" s="153" t="s">
        <v>135</v>
      </c>
      <c r="E192" s="154" t="s">
        <v>341</v>
      </c>
      <c r="F192" s="155" t="s">
        <v>342</v>
      </c>
      <c r="G192" s="156" t="s">
        <v>265</v>
      </c>
      <c r="H192" s="178"/>
      <c r="I192" s="158"/>
      <c r="J192" s="159">
        <f t="shared" si="20"/>
        <v>0</v>
      </c>
      <c r="K192" s="160"/>
      <c r="L192" s="30"/>
      <c r="M192" s="161" t="s">
        <v>1</v>
      </c>
      <c r="N192" s="162" t="s">
        <v>37</v>
      </c>
      <c r="O192" s="58"/>
      <c r="P192" s="163">
        <f t="shared" si="21"/>
        <v>0</v>
      </c>
      <c r="Q192" s="163">
        <v>0</v>
      </c>
      <c r="R192" s="163">
        <f t="shared" si="22"/>
        <v>0</v>
      </c>
      <c r="S192" s="163">
        <v>0</v>
      </c>
      <c r="T192" s="164">
        <f t="shared" si="23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65" t="s">
        <v>199</v>
      </c>
      <c r="AT192" s="165" t="s">
        <v>135</v>
      </c>
      <c r="AU192" s="165" t="s">
        <v>84</v>
      </c>
      <c r="AY192" s="14" t="s">
        <v>133</v>
      </c>
      <c r="BE192" s="166">
        <f t="shared" si="24"/>
        <v>0</v>
      </c>
      <c r="BF192" s="166">
        <f t="shared" si="25"/>
        <v>0</v>
      </c>
      <c r="BG192" s="166">
        <f t="shared" si="26"/>
        <v>0</v>
      </c>
      <c r="BH192" s="166">
        <f t="shared" si="27"/>
        <v>0</v>
      </c>
      <c r="BI192" s="166">
        <f t="shared" si="28"/>
        <v>0</v>
      </c>
      <c r="BJ192" s="14" t="s">
        <v>84</v>
      </c>
      <c r="BK192" s="166">
        <f t="shared" si="29"/>
        <v>0</v>
      </c>
      <c r="BL192" s="14" t="s">
        <v>199</v>
      </c>
      <c r="BM192" s="165" t="s">
        <v>343</v>
      </c>
    </row>
    <row r="193" spans="1:65" s="12" customFormat="1" ht="22.9" customHeight="1">
      <c r="B193" s="139"/>
      <c r="D193" s="140" t="s">
        <v>70</v>
      </c>
      <c r="E193" s="150" t="s">
        <v>344</v>
      </c>
      <c r="F193" s="150" t="s">
        <v>345</v>
      </c>
      <c r="I193" s="142"/>
      <c r="J193" s="151">
        <f>BK193</f>
        <v>0</v>
      </c>
      <c r="L193" s="139"/>
      <c r="M193" s="144"/>
      <c r="N193" s="145"/>
      <c r="O193" s="145"/>
      <c r="P193" s="146">
        <f>SUM(P194:P203)</f>
        <v>0</v>
      </c>
      <c r="Q193" s="145"/>
      <c r="R193" s="146">
        <f>SUM(R194:R203)</f>
        <v>1.7904279000000001</v>
      </c>
      <c r="S193" s="145"/>
      <c r="T193" s="147">
        <f>SUM(T194:T203)</f>
        <v>0</v>
      </c>
      <c r="AR193" s="140" t="s">
        <v>84</v>
      </c>
      <c r="AT193" s="148" t="s">
        <v>70</v>
      </c>
      <c r="AU193" s="148" t="s">
        <v>78</v>
      </c>
      <c r="AY193" s="140" t="s">
        <v>133</v>
      </c>
      <c r="BK193" s="149">
        <f>SUM(BK194:BK203)</f>
        <v>0</v>
      </c>
    </row>
    <row r="194" spans="1:65" s="2" customFormat="1" ht="24.2" customHeight="1">
      <c r="A194" s="29"/>
      <c r="B194" s="152"/>
      <c r="C194" s="153" t="s">
        <v>346</v>
      </c>
      <c r="D194" s="153" t="s">
        <v>135</v>
      </c>
      <c r="E194" s="154" t="s">
        <v>347</v>
      </c>
      <c r="F194" s="155" t="s">
        <v>348</v>
      </c>
      <c r="G194" s="156" t="s">
        <v>176</v>
      </c>
      <c r="H194" s="157">
        <v>25</v>
      </c>
      <c r="I194" s="158"/>
      <c r="J194" s="159">
        <f t="shared" ref="J194:J203" si="30">ROUND(I194*H194,2)</f>
        <v>0</v>
      </c>
      <c r="K194" s="160"/>
      <c r="L194" s="30"/>
      <c r="M194" s="161" t="s">
        <v>1</v>
      </c>
      <c r="N194" s="162" t="s">
        <v>37</v>
      </c>
      <c r="O194" s="58"/>
      <c r="P194" s="163">
        <f t="shared" ref="P194:P203" si="31">O194*H194</f>
        <v>0</v>
      </c>
      <c r="Q194" s="163">
        <v>4.4299999999999998E-4</v>
      </c>
      <c r="R194" s="163">
        <f t="shared" ref="R194:R203" si="32">Q194*H194</f>
        <v>1.1075E-2</v>
      </c>
      <c r="S194" s="163">
        <v>0</v>
      </c>
      <c r="T194" s="164">
        <f t="shared" ref="T194:T203" si="33">S194*H194</f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65" t="s">
        <v>199</v>
      </c>
      <c r="AT194" s="165" t="s">
        <v>135</v>
      </c>
      <c r="AU194" s="165" t="s">
        <v>84</v>
      </c>
      <c r="AY194" s="14" t="s">
        <v>133</v>
      </c>
      <c r="BE194" s="166">
        <f t="shared" ref="BE194:BE203" si="34">IF(N194="základná",J194,0)</f>
        <v>0</v>
      </c>
      <c r="BF194" s="166">
        <f t="shared" ref="BF194:BF203" si="35">IF(N194="znížená",J194,0)</f>
        <v>0</v>
      </c>
      <c r="BG194" s="166">
        <f t="shared" ref="BG194:BG203" si="36">IF(N194="zákl. prenesená",J194,0)</f>
        <v>0</v>
      </c>
      <c r="BH194" s="166">
        <f t="shared" ref="BH194:BH203" si="37">IF(N194="zníž. prenesená",J194,0)</f>
        <v>0</v>
      </c>
      <c r="BI194" s="166">
        <f t="shared" ref="BI194:BI203" si="38">IF(N194="nulová",J194,0)</f>
        <v>0</v>
      </c>
      <c r="BJ194" s="14" t="s">
        <v>84</v>
      </c>
      <c r="BK194" s="166">
        <f t="shared" ref="BK194:BK203" si="39">ROUND(I194*H194,2)</f>
        <v>0</v>
      </c>
      <c r="BL194" s="14" t="s">
        <v>199</v>
      </c>
      <c r="BM194" s="165" t="s">
        <v>349</v>
      </c>
    </row>
    <row r="195" spans="1:65" s="2" customFormat="1" ht="24.2" customHeight="1">
      <c r="A195" s="29"/>
      <c r="B195" s="152"/>
      <c r="C195" s="167" t="s">
        <v>350</v>
      </c>
      <c r="D195" s="167" t="s">
        <v>222</v>
      </c>
      <c r="E195" s="168" t="s">
        <v>351</v>
      </c>
      <c r="F195" s="169" t="s">
        <v>352</v>
      </c>
      <c r="G195" s="170" t="s">
        <v>176</v>
      </c>
      <c r="H195" s="171">
        <v>26.25</v>
      </c>
      <c r="I195" s="172"/>
      <c r="J195" s="173">
        <f t="shared" si="30"/>
        <v>0</v>
      </c>
      <c r="K195" s="174"/>
      <c r="L195" s="175"/>
      <c r="M195" s="176" t="s">
        <v>1</v>
      </c>
      <c r="N195" s="177" t="s">
        <v>37</v>
      </c>
      <c r="O195" s="58"/>
      <c r="P195" s="163">
        <f t="shared" si="31"/>
        <v>0</v>
      </c>
      <c r="Q195" s="163">
        <v>1.3259999999999999E-2</v>
      </c>
      <c r="R195" s="163">
        <f t="shared" si="32"/>
        <v>0.34807499999999997</v>
      </c>
      <c r="S195" s="163">
        <v>0</v>
      </c>
      <c r="T195" s="164">
        <f t="shared" si="3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65" t="s">
        <v>225</v>
      </c>
      <c r="AT195" s="165" t="s">
        <v>222</v>
      </c>
      <c r="AU195" s="165" t="s">
        <v>84</v>
      </c>
      <c r="AY195" s="14" t="s">
        <v>133</v>
      </c>
      <c r="BE195" s="166">
        <f t="shared" si="34"/>
        <v>0</v>
      </c>
      <c r="BF195" s="166">
        <f t="shared" si="35"/>
        <v>0</v>
      </c>
      <c r="BG195" s="166">
        <f t="shared" si="36"/>
        <v>0</v>
      </c>
      <c r="BH195" s="166">
        <f t="shared" si="37"/>
        <v>0</v>
      </c>
      <c r="BI195" s="166">
        <f t="shared" si="38"/>
        <v>0</v>
      </c>
      <c r="BJ195" s="14" t="s">
        <v>84</v>
      </c>
      <c r="BK195" s="166">
        <f t="shared" si="39"/>
        <v>0</v>
      </c>
      <c r="BL195" s="14" t="s">
        <v>199</v>
      </c>
      <c r="BM195" s="165" t="s">
        <v>353</v>
      </c>
    </row>
    <row r="196" spans="1:65" s="2" customFormat="1" ht="37.9" customHeight="1">
      <c r="A196" s="29"/>
      <c r="B196" s="152"/>
      <c r="C196" s="153" t="s">
        <v>354</v>
      </c>
      <c r="D196" s="153" t="s">
        <v>135</v>
      </c>
      <c r="E196" s="154" t="s">
        <v>355</v>
      </c>
      <c r="F196" s="155" t="s">
        <v>356</v>
      </c>
      <c r="G196" s="156" t="s">
        <v>176</v>
      </c>
      <c r="H196" s="157">
        <v>77.405000000000001</v>
      </c>
      <c r="I196" s="158"/>
      <c r="J196" s="159">
        <f t="shared" si="30"/>
        <v>0</v>
      </c>
      <c r="K196" s="160"/>
      <c r="L196" s="30"/>
      <c r="M196" s="161" t="s">
        <v>1</v>
      </c>
      <c r="N196" s="162" t="s">
        <v>37</v>
      </c>
      <c r="O196" s="58"/>
      <c r="P196" s="163">
        <f t="shared" si="31"/>
        <v>0</v>
      </c>
      <c r="Q196" s="163">
        <v>1.8000000000000001E-4</v>
      </c>
      <c r="R196" s="163">
        <f t="shared" si="32"/>
        <v>1.3932900000000002E-2</v>
      </c>
      <c r="S196" s="163">
        <v>0</v>
      </c>
      <c r="T196" s="164">
        <f t="shared" si="3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65" t="s">
        <v>199</v>
      </c>
      <c r="AT196" s="165" t="s">
        <v>135</v>
      </c>
      <c r="AU196" s="165" t="s">
        <v>84</v>
      </c>
      <c r="AY196" s="14" t="s">
        <v>133</v>
      </c>
      <c r="BE196" s="166">
        <f t="shared" si="34"/>
        <v>0</v>
      </c>
      <c r="BF196" s="166">
        <f t="shared" si="35"/>
        <v>0</v>
      </c>
      <c r="BG196" s="166">
        <f t="shared" si="36"/>
        <v>0</v>
      </c>
      <c r="BH196" s="166">
        <f t="shared" si="37"/>
        <v>0</v>
      </c>
      <c r="BI196" s="166">
        <f t="shared" si="38"/>
        <v>0</v>
      </c>
      <c r="BJ196" s="14" t="s">
        <v>84</v>
      </c>
      <c r="BK196" s="166">
        <f t="shared" si="39"/>
        <v>0</v>
      </c>
      <c r="BL196" s="14" t="s">
        <v>199</v>
      </c>
      <c r="BM196" s="165" t="s">
        <v>357</v>
      </c>
    </row>
    <row r="197" spans="1:65" s="2" customFormat="1" ht="33" customHeight="1">
      <c r="A197" s="29"/>
      <c r="B197" s="152"/>
      <c r="C197" s="167" t="s">
        <v>358</v>
      </c>
      <c r="D197" s="167" t="s">
        <v>222</v>
      </c>
      <c r="E197" s="168" t="s">
        <v>359</v>
      </c>
      <c r="F197" s="169" t="s">
        <v>360</v>
      </c>
      <c r="G197" s="170" t="s">
        <v>176</v>
      </c>
      <c r="H197" s="171">
        <v>81.275000000000006</v>
      </c>
      <c r="I197" s="172"/>
      <c r="J197" s="173">
        <f t="shared" si="30"/>
        <v>0</v>
      </c>
      <c r="K197" s="174"/>
      <c r="L197" s="175"/>
      <c r="M197" s="176" t="s">
        <v>1</v>
      </c>
      <c r="N197" s="177" t="s">
        <v>37</v>
      </c>
      <c r="O197" s="58"/>
      <c r="P197" s="163">
        <f t="shared" si="31"/>
        <v>0</v>
      </c>
      <c r="Q197" s="163">
        <v>1.26E-2</v>
      </c>
      <c r="R197" s="163">
        <f t="shared" si="32"/>
        <v>1.024065</v>
      </c>
      <c r="S197" s="163">
        <v>0</v>
      </c>
      <c r="T197" s="164">
        <f t="shared" si="3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65" t="s">
        <v>225</v>
      </c>
      <c r="AT197" s="165" t="s">
        <v>222</v>
      </c>
      <c r="AU197" s="165" t="s">
        <v>84</v>
      </c>
      <c r="AY197" s="14" t="s">
        <v>133</v>
      </c>
      <c r="BE197" s="166">
        <f t="shared" si="34"/>
        <v>0</v>
      </c>
      <c r="BF197" s="166">
        <f t="shared" si="35"/>
        <v>0</v>
      </c>
      <c r="BG197" s="166">
        <f t="shared" si="36"/>
        <v>0</v>
      </c>
      <c r="BH197" s="166">
        <f t="shared" si="37"/>
        <v>0</v>
      </c>
      <c r="BI197" s="166">
        <f t="shared" si="38"/>
        <v>0</v>
      </c>
      <c r="BJ197" s="14" t="s">
        <v>84</v>
      </c>
      <c r="BK197" s="166">
        <f t="shared" si="39"/>
        <v>0</v>
      </c>
      <c r="BL197" s="14" t="s">
        <v>199</v>
      </c>
      <c r="BM197" s="165" t="s">
        <v>361</v>
      </c>
    </row>
    <row r="198" spans="1:65" s="2" customFormat="1" ht="24.2" customHeight="1">
      <c r="A198" s="29"/>
      <c r="B198" s="152"/>
      <c r="C198" s="153" t="s">
        <v>362</v>
      </c>
      <c r="D198" s="153" t="s">
        <v>135</v>
      </c>
      <c r="E198" s="154" t="s">
        <v>363</v>
      </c>
      <c r="F198" s="155" t="s">
        <v>364</v>
      </c>
      <c r="G198" s="156" t="s">
        <v>242</v>
      </c>
      <c r="H198" s="157">
        <v>12.8</v>
      </c>
      <c r="I198" s="158"/>
      <c r="J198" s="159">
        <f t="shared" si="30"/>
        <v>0</v>
      </c>
      <c r="K198" s="160"/>
      <c r="L198" s="30"/>
      <c r="M198" s="161" t="s">
        <v>1</v>
      </c>
      <c r="N198" s="162" t="s">
        <v>37</v>
      </c>
      <c r="O198" s="58"/>
      <c r="P198" s="163">
        <f t="shared" si="31"/>
        <v>0</v>
      </c>
      <c r="Q198" s="163">
        <v>2.1499999999999999E-4</v>
      </c>
      <c r="R198" s="163">
        <f t="shared" si="32"/>
        <v>2.7520000000000001E-3</v>
      </c>
      <c r="S198" s="163">
        <v>0</v>
      </c>
      <c r="T198" s="164">
        <f t="shared" si="3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65" t="s">
        <v>199</v>
      </c>
      <c r="AT198" s="165" t="s">
        <v>135</v>
      </c>
      <c r="AU198" s="165" t="s">
        <v>84</v>
      </c>
      <c r="AY198" s="14" t="s">
        <v>133</v>
      </c>
      <c r="BE198" s="166">
        <f t="shared" si="34"/>
        <v>0</v>
      </c>
      <c r="BF198" s="166">
        <f t="shared" si="35"/>
        <v>0</v>
      </c>
      <c r="BG198" s="166">
        <f t="shared" si="36"/>
        <v>0</v>
      </c>
      <c r="BH198" s="166">
        <f t="shared" si="37"/>
        <v>0</v>
      </c>
      <c r="BI198" s="166">
        <f t="shared" si="38"/>
        <v>0</v>
      </c>
      <c r="BJ198" s="14" t="s">
        <v>84</v>
      </c>
      <c r="BK198" s="166">
        <f t="shared" si="39"/>
        <v>0</v>
      </c>
      <c r="BL198" s="14" t="s">
        <v>199</v>
      </c>
      <c r="BM198" s="165" t="s">
        <v>365</v>
      </c>
    </row>
    <row r="199" spans="1:65" s="2" customFormat="1" ht="37.9" customHeight="1">
      <c r="A199" s="29"/>
      <c r="B199" s="152"/>
      <c r="C199" s="167" t="s">
        <v>366</v>
      </c>
      <c r="D199" s="167" t="s">
        <v>222</v>
      </c>
      <c r="E199" s="168" t="s">
        <v>309</v>
      </c>
      <c r="F199" s="169" t="s">
        <v>310</v>
      </c>
      <c r="G199" s="170" t="s">
        <v>242</v>
      </c>
      <c r="H199" s="171">
        <v>13.44</v>
      </c>
      <c r="I199" s="172"/>
      <c r="J199" s="173">
        <f t="shared" si="30"/>
        <v>0</v>
      </c>
      <c r="K199" s="174"/>
      <c r="L199" s="175"/>
      <c r="M199" s="176" t="s">
        <v>1</v>
      </c>
      <c r="N199" s="177" t="s">
        <v>37</v>
      </c>
      <c r="O199" s="58"/>
      <c r="P199" s="163">
        <f t="shared" si="31"/>
        <v>0</v>
      </c>
      <c r="Q199" s="163">
        <v>1E-4</v>
      </c>
      <c r="R199" s="163">
        <f t="shared" si="32"/>
        <v>1.3439999999999999E-3</v>
      </c>
      <c r="S199" s="163">
        <v>0</v>
      </c>
      <c r="T199" s="164">
        <f t="shared" si="33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65" t="s">
        <v>225</v>
      </c>
      <c r="AT199" s="165" t="s">
        <v>222</v>
      </c>
      <c r="AU199" s="165" t="s">
        <v>84</v>
      </c>
      <c r="AY199" s="14" t="s">
        <v>133</v>
      </c>
      <c r="BE199" s="166">
        <f t="shared" si="34"/>
        <v>0</v>
      </c>
      <c r="BF199" s="166">
        <f t="shared" si="35"/>
        <v>0</v>
      </c>
      <c r="BG199" s="166">
        <f t="shared" si="36"/>
        <v>0</v>
      </c>
      <c r="BH199" s="166">
        <f t="shared" si="37"/>
        <v>0</v>
      </c>
      <c r="BI199" s="166">
        <f t="shared" si="38"/>
        <v>0</v>
      </c>
      <c r="BJ199" s="14" t="s">
        <v>84</v>
      </c>
      <c r="BK199" s="166">
        <f t="shared" si="39"/>
        <v>0</v>
      </c>
      <c r="BL199" s="14" t="s">
        <v>199</v>
      </c>
      <c r="BM199" s="165" t="s">
        <v>367</v>
      </c>
    </row>
    <row r="200" spans="1:65" s="2" customFormat="1" ht="37.9" customHeight="1">
      <c r="A200" s="29"/>
      <c r="B200" s="152"/>
      <c r="C200" s="167" t="s">
        <v>368</v>
      </c>
      <c r="D200" s="167" t="s">
        <v>222</v>
      </c>
      <c r="E200" s="168" t="s">
        <v>313</v>
      </c>
      <c r="F200" s="169" t="s">
        <v>314</v>
      </c>
      <c r="G200" s="170" t="s">
        <v>242</v>
      </c>
      <c r="H200" s="171">
        <v>13.44</v>
      </c>
      <c r="I200" s="172"/>
      <c r="J200" s="173">
        <f t="shared" si="30"/>
        <v>0</v>
      </c>
      <c r="K200" s="174"/>
      <c r="L200" s="175"/>
      <c r="M200" s="176" t="s">
        <v>1</v>
      </c>
      <c r="N200" s="177" t="s">
        <v>37</v>
      </c>
      <c r="O200" s="58"/>
      <c r="P200" s="163">
        <f t="shared" si="31"/>
        <v>0</v>
      </c>
      <c r="Q200" s="163">
        <v>1E-4</v>
      </c>
      <c r="R200" s="163">
        <f t="shared" si="32"/>
        <v>1.3439999999999999E-3</v>
      </c>
      <c r="S200" s="163">
        <v>0</v>
      </c>
      <c r="T200" s="164">
        <f t="shared" si="33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65" t="s">
        <v>225</v>
      </c>
      <c r="AT200" s="165" t="s">
        <v>222</v>
      </c>
      <c r="AU200" s="165" t="s">
        <v>84</v>
      </c>
      <c r="AY200" s="14" t="s">
        <v>133</v>
      </c>
      <c r="BE200" s="166">
        <f t="shared" si="34"/>
        <v>0</v>
      </c>
      <c r="BF200" s="166">
        <f t="shared" si="35"/>
        <v>0</v>
      </c>
      <c r="BG200" s="166">
        <f t="shared" si="36"/>
        <v>0</v>
      </c>
      <c r="BH200" s="166">
        <f t="shared" si="37"/>
        <v>0</v>
      </c>
      <c r="BI200" s="166">
        <f t="shared" si="38"/>
        <v>0</v>
      </c>
      <c r="BJ200" s="14" t="s">
        <v>84</v>
      </c>
      <c r="BK200" s="166">
        <f t="shared" si="39"/>
        <v>0</v>
      </c>
      <c r="BL200" s="14" t="s">
        <v>199</v>
      </c>
      <c r="BM200" s="165" t="s">
        <v>369</v>
      </c>
    </row>
    <row r="201" spans="1:65" s="2" customFormat="1" ht="16.5" customHeight="1">
      <c r="A201" s="29"/>
      <c r="B201" s="152"/>
      <c r="C201" s="167" t="s">
        <v>370</v>
      </c>
      <c r="D201" s="167" t="s">
        <v>222</v>
      </c>
      <c r="E201" s="168" t="s">
        <v>371</v>
      </c>
      <c r="F201" s="169" t="s">
        <v>372</v>
      </c>
      <c r="G201" s="170" t="s">
        <v>242</v>
      </c>
      <c r="H201" s="171">
        <v>12.8</v>
      </c>
      <c r="I201" s="172"/>
      <c r="J201" s="173">
        <f t="shared" si="30"/>
        <v>0</v>
      </c>
      <c r="K201" s="174"/>
      <c r="L201" s="175"/>
      <c r="M201" s="176" t="s">
        <v>1</v>
      </c>
      <c r="N201" s="177" t="s">
        <v>37</v>
      </c>
      <c r="O201" s="58"/>
      <c r="P201" s="163">
        <f t="shared" si="31"/>
        <v>0</v>
      </c>
      <c r="Q201" s="163">
        <v>3.0300000000000001E-2</v>
      </c>
      <c r="R201" s="163">
        <f t="shared" si="32"/>
        <v>0.38784000000000002</v>
      </c>
      <c r="S201" s="163">
        <v>0</v>
      </c>
      <c r="T201" s="164">
        <f t="shared" si="33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65" t="s">
        <v>225</v>
      </c>
      <c r="AT201" s="165" t="s">
        <v>222</v>
      </c>
      <c r="AU201" s="165" t="s">
        <v>84</v>
      </c>
      <c r="AY201" s="14" t="s">
        <v>133</v>
      </c>
      <c r="BE201" s="166">
        <f t="shared" si="34"/>
        <v>0</v>
      </c>
      <c r="BF201" s="166">
        <f t="shared" si="35"/>
        <v>0</v>
      </c>
      <c r="BG201" s="166">
        <f t="shared" si="36"/>
        <v>0</v>
      </c>
      <c r="BH201" s="166">
        <f t="shared" si="37"/>
        <v>0</v>
      </c>
      <c r="BI201" s="166">
        <f t="shared" si="38"/>
        <v>0</v>
      </c>
      <c r="BJ201" s="14" t="s">
        <v>84</v>
      </c>
      <c r="BK201" s="166">
        <f t="shared" si="39"/>
        <v>0</v>
      </c>
      <c r="BL201" s="14" t="s">
        <v>199</v>
      </c>
      <c r="BM201" s="165" t="s">
        <v>373</v>
      </c>
    </row>
    <row r="202" spans="1:65" s="2" customFormat="1" ht="24.2" customHeight="1">
      <c r="A202" s="29"/>
      <c r="B202" s="152"/>
      <c r="C202" s="153" t="s">
        <v>374</v>
      </c>
      <c r="D202" s="153" t="s">
        <v>135</v>
      </c>
      <c r="E202" s="154" t="s">
        <v>375</v>
      </c>
      <c r="F202" s="155" t="s">
        <v>376</v>
      </c>
      <c r="G202" s="156" t="s">
        <v>377</v>
      </c>
      <c r="H202" s="157">
        <v>1595</v>
      </c>
      <c r="I202" s="158"/>
      <c r="J202" s="159">
        <f t="shared" si="30"/>
        <v>0</v>
      </c>
      <c r="K202" s="160"/>
      <c r="L202" s="30"/>
      <c r="M202" s="161" t="s">
        <v>1</v>
      </c>
      <c r="N202" s="162" t="s">
        <v>37</v>
      </c>
      <c r="O202" s="58"/>
      <c r="P202" s="163">
        <f t="shared" si="31"/>
        <v>0</v>
      </c>
      <c r="Q202" s="163">
        <v>0</v>
      </c>
      <c r="R202" s="163">
        <f t="shared" si="32"/>
        <v>0</v>
      </c>
      <c r="S202" s="163">
        <v>0</v>
      </c>
      <c r="T202" s="164">
        <f t="shared" si="33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65" t="s">
        <v>199</v>
      </c>
      <c r="AT202" s="165" t="s">
        <v>135</v>
      </c>
      <c r="AU202" s="165" t="s">
        <v>84</v>
      </c>
      <c r="AY202" s="14" t="s">
        <v>133</v>
      </c>
      <c r="BE202" s="166">
        <f t="shared" si="34"/>
        <v>0</v>
      </c>
      <c r="BF202" s="166">
        <f t="shared" si="35"/>
        <v>0</v>
      </c>
      <c r="BG202" s="166">
        <f t="shared" si="36"/>
        <v>0</v>
      </c>
      <c r="BH202" s="166">
        <f t="shared" si="37"/>
        <v>0</v>
      </c>
      <c r="BI202" s="166">
        <f t="shared" si="38"/>
        <v>0</v>
      </c>
      <c r="BJ202" s="14" t="s">
        <v>84</v>
      </c>
      <c r="BK202" s="166">
        <f t="shared" si="39"/>
        <v>0</v>
      </c>
      <c r="BL202" s="14" t="s">
        <v>199</v>
      </c>
      <c r="BM202" s="165" t="s">
        <v>378</v>
      </c>
    </row>
    <row r="203" spans="1:65" s="2" customFormat="1" ht="24.2" customHeight="1">
      <c r="A203" s="29"/>
      <c r="B203" s="152"/>
      <c r="C203" s="153" t="s">
        <v>379</v>
      </c>
      <c r="D203" s="153" t="s">
        <v>135</v>
      </c>
      <c r="E203" s="154" t="s">
        <v>380</v>
      </c>
      <c r="F203" s="155" t="s">
        <v>381</v>
      </c>
      <c r="G203" s="156" t="s">
        <v>265</v>
      </c>
      <c r="H203" s="178"/>
      <c r="I203" s="158"/>
      <c r="J203" s="159">
        <f t="shared" si="30"/>
        <v>0</v>
      </c>
      <c r="K203" s="160"/>
      <c r="L203" s="30"/>
      <c r="M203" s="161" t="s">
        <v>1</v>
      </c>
      <c r="N203" s="162" t="s">
        <v>37</v>
      </c>
      <c r="O203" s="58"/>
      <c r="P203" s="163">
        <f t="shared" si="31"/>
        <v>0</v>
      </c>
      <c r="Q203" s="163">
        <v>0</v>
      </c>
      <c r="R203" s="163">
        <f t="shared" si="32"/>
        <v>0</v>
      </c>
      <c r="S203" s="163">
        <v>0</v>
      </c>
      <c r="T203" s="164">
        <f t="shared" si="33"/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65" t="s">
        <v>199</v>
      </c>
      <c r="AT203" s="165" t="s">
        <v>135</v>
      </c>
      <c r="AU203" s="165" t="s">
        <v>84</v>
      </c>
      <c r="AY203" s="14" t="s">
        <v>133</v>
      </c>
      <c r="BE203" s="166">
        <f t="shared" si="34"/>
        <v>0</v>
      </c>
      <c r="BF203" s="166">
        <f t="shared" si="35"/>
        <v>0</v>
      </c>
      <c r="BG203" s="166">
        <f t="shared" si="36"/>
        <v>0</v>
      </c>
      <c r="BH203" s="166">
        <f t="shared" si="37"/>
        <v>0</v>
      </c>
      <c r="BI203" s="166">
        <f t="shared" si="38"/>
        <v>0</v>
      </c>
      <c r="BJ203" s="14" t="s">
        <v>84</v>
      </c>
      <c r="BK203" s="166">
        <f t="shared" si="39"/>
        <v>0</v>
      </c>
      <c r="BL203" s="14" t="s">
        <v>199</v>
      </c>
      <c r="BM203" s="165" t="s">
        <v>382</v>
      </c>
    </row>
    <row r="204" spans="1:65" s="12" customFormat="1" ht="22.9" customHeight="1">
      <c r="B204" s="139"/>
      <c r="D204" s="140" t="s">
        <v>70</v>
      </c>
      <c r="E204" s="150" t="s">
        <v>383</v>
      </c>
      <c r="F204" s="150" t="s">
        <v>384</v>
      </c>
      <c r="I204" s="142"/>
      <c r="J204" s="151">
        <f>BK204</f>
        <v>0</v>
      </c>
      <c r="L204" s="139"/>
      <c r="M204" s="144"/>
      <c r="N204" s="145"/>
      <c r="O204" s="145"/>
      <c r="P204" s="146">
        <f>SUM(P205:P211)</f>
        <v>0</v>
      </c>
      <c r="Q204" s="145"/>
      <c r="R204" s="146">
        <f>SUM(R205:R211)</f>
        <v>0.22979230000000003</v>
      </c>
      <c r="S204" s="145"/>
      <c r="T204" s="147">
        <f>SUM(T205:T211)</f>
        <v>0</v>
      </c>
      <c r="AR204" s="140" t="s">
        <v>84</v>
      </c>
      <c r="AT204" s="148" t="s">
        <v>70</v>
      </c>
      <c r="AU204" s="148" t="s">
        <v>78</v>
      </c>
      <c r="AY204" s="140" t="s">
        <v>133</v>
      </c>
      <c r="BK204" s="149">
        <f>SUM(BK205:BK211)</f>
        <v>0</v>
      </c>
    </row>
    <row r="205" spans="1:65" s="2" customFormat="1" ht="24.2" customHeight="1">
      <c r="A205" s="29"/>
      <c r="B205" s="152"/>
      <c r="C205" s="153" t="s">
        <v>385</v>
      </c>
      <c r="D205" s="153" t="s">
        <v>135</v>
      </c>
      <c r="E205" s="154" t="s">
        <v>386</v>
      </c>
      <c r="F205" s="155" t="s">
        <v>387</v>
      </c>
      <c r="G205" s="156" t="s">
        <v>242</v>
      </c>
      <c r="H205" s="157">
        <v>22.2</v>
      </c>
      <c r="I205" s="158"/>
      <c r="J205" s="159">
        <f t="shared" ref="J205:J211" si="40">ROUND(I205*H205,2)</f>
        <v>0</v>
      </c>
      <c r="K205" s="160"/>
      <c r="L205" s="30"/>
      <c r="M205" s="161" t="s">
        <v>1</v>
      </c>
      <c r="N205" s="162" t="s">
        <v>37</v>
      </c>
      <c r="O205" s="58"/>
      <c r="P205" s="163">
        <f t="shared" ref="P205:P211" si="41">O205*H205</f>
        <v>0</v>
      </c>
      <c r="Q205" s="163">
        <v>7.5000000000000002E-6</v>
      </c>
      <c r="R205" s="163">
        <f t="shared" ref="R205:R211" si="42">Q205*H205</f>
        <v>1.6650000000000001E-4</v>
      </c>
      <c r="S205" s="163">
        <v>0</v>
      </c>
      <c r="T205" s="164">
        <f t="shared" ref="T205:T211" si="43">S205*H205</f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65" t="s">
        <v>199</v>
      </c>
      <c r="AT205" s="165" t="s">
        <v>135</v>
      </c>
      <c r="AU205" s="165" t="s">
        <v>84</v>
      </c>
      <c r="AY205" s="14" t="s">
        <v>133</v>
      </c>
      <c r="BE205" s="166">
        <f t="shared" ref="BE205:BE211" si="44">IF(N205="základná",J205,0)</f>
        <v>0</v>
      </c>
      <c r="BF205" s="166">
        <f t="shared" ref="BF205:BF211" si="45">IF(N205="znížená",J205,0)</f>
        <v>0</v>
      </c>
      <c r="BG205" s="166">
        <f t="shared" ref="BG205:BG211" si="46">IF(N205="zákl. prenesená",J205,0)</f>
        <v>0</v>
      </c>
      <c r="BH205" s="166">
        <f t="shared" ref="BH205:BH211" si="47">IF(N205="zníž. prenesená",J205,0)</f>
        <v>0</v>
      </c>
      <c r="BI205" s="166">
        <f t="shared" ref="BI205:BI211" si="48">IF(N205="nulová",J205,0)</f>
        <v>0</v>
      </c>
      <c r="BJ205" s="14" t="s">
        <v>84</v>
      </c>
      <c r="BK205" s="166">
        <f t="shared" ref="BK205:BK211" si="49">ROUND(I205*H205,2)</f>
        <v>0</v>
      </c>
      <c r="BL205" s="14" t="s">
        <v>199</v>
      </c>
      <c r="BM205" s="165" t="s">
        <v>388</v>
      </c>
    </row>
    <row r="206" spans="1:65" s="2" customFormat="1" ht="16.5" customHeight="1">
      <c r="A206" s="29"/>
      <c r="B206" s="152"/>
      <c r="C206" s="167" t="s">
        <v>389</v>
      </c>
      <c r="D206" s="167" t="s">
        <v>222</v>
      </c>
      <c r="E206" s="168" t="s">
        <v>390</v>
      </c>
      <c r="F206" s="169" t="s">
        <v>391</v>
      </c>
      <c r="G206" s="170" t="s">
        <v>242</v>
      </c>
      <c r="H206" s="171">
        <v>22.422000000000001</v>
      </c>
      <c r="I206" s="172"/>
      <c r="J206" s="173">
        <f t="shared" si="40"/>
        <v>0</v>
      </c>
      <c r="K206" s="174"/>
      <c r="L206" s="175"/>
      <c r="M206" s="176" t="s">
        <v>1</v>
      </c>
      <c r="N206" s="177" t="s">
        <v>37</v>
      </c>
      <c r="O206" s="58"/>
      <c r="P206" s="163">
        <f t="shared" si="41"/>
        <v>0</v>
      </c>
      <c r="Q206" s="163">
        <v>6.9999999999999999E-4</v>
      </c>
      <c r="R206" s="163">
        <f t="shared" si="42"/>
        <v>1.5695400000000002E-2</v>
      </c>
      <c r="S206" s="163">
        <v>0</v>
      </c>
      <c r="T206" s="164">
        <f t="shared" si="43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65" t="s">
        <v>225</v>
      </c>
      <c r="AT206" s="165" t="s">
        <v>222</v>
      </c>
      <c r="AU206" s="165" t="s">
        <v>84</v>
      </c>
      <c r="AY206" s="14" t="s">
        <v>133</v>
      </c>
      <c r="BE206" s="166">
        <f t="shared" si="44"/>
        <v>0</v>
      </c>
      <c r="BF206" s="166">
        <f t="shared" si="45"/>
        <v>0</v>
      </c>
      <c r="BG206" s="166">
        <f t="shared" si="46"/>
        <v>0</v>
      </c>
      <c r="BH206" s="166">
        <f t="shared" si="47"/>
        <v>0</v>
      </c>
      <c r="BI206" s="166">
        <f t="shared" si="48"/>
        <v>0</v>
      </c>
      <c r="BJ206" s="14" t="s">
        <v>84</v>
      </c>
      <c r="BK206" s="166">
        <f t="shared" si="49"/>
        <v>0</v>
      </c>
      <c r="BL206" s="14" t="s">
        <v>199</v>
      </c>
      <c r="BM206" s="165" t="s">
        <v>392</v>
      </c>
    </row>
    <row r="207" spans="1:65" s="2" customFormat="1" ht="24.2" customHeight="1">
      <c r="A207" s="29"/>
      <c r="B207" s="152"/>
      <c r="C207" s="153" t="s">
        <v>393</v>
      </c>
      <c r="D207" s="153" t="s">
        <v>135</v>
      </c>
      <c r="E207" s="154" t="s">
        <v>394</v>
      </c>
      <c r="F207" s="155" t="s">
        <v>395</v>
      </c>
      <c r="G207" s="156" t="s">
        <v>176</v>
      </c>
      <c r="H207" s="157">
        <v>21.62</v>
      </c>
      <c r="I207" s="158"/>
      <c r="J207" s="159">
        <f t="shared" si="40"/>
        <v>0</v>
      </c>
      <c r="K207" s="160"/>
      <c r="L207" s="30"/>
      <c r="M207" s="161" t="s">
        <v>1</v>
      </c>
      <c r="N207" s="162" t="s">
        <v>37</v>
      </c>
      <c r="O207" s="58"/>
      <c r="P207" s="163">
        <f t="shared" si="41"/>
        <v>0</v>
      </c>
      <c r="Q207" s="163">
        <v>2.0999999999999999E-5</v>
      </c>
      <c r="R207" s="163">
        <f t="shared" si="42"/>
        <v>4.5402000000000002E-4</v>
      </c>
      <c r="S207" s="163">
        <v>0</v>
      </c>
      <c r="T207" s="164">
        <f t="shared" si="43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65" t="s">
        <v>199</v>
      </c>
      <c r="AT207" s="165" t="s">
        <v>135</v>
      </c>
      <c r="AU207" s="165" t="s">
        <v>84</v>
      </c>
      <c r="AY207" s="14" t="s">
        <v>133</v>
      </c>
      <c r="BE207" s="166">
        <f t="shared" si="44"/>
        <v>0</v>
      </c>
      <c r="BF207" s="166">
        <f t="shared" si="45"/>
        <v>0</v>
      </c>
      <c r="BG207" s="166">
        <f t="shared" si="46"/>
        <v>0</v>
      </c>
      <c r="BH207" s="166">
        <f t="shared" si="47"/>
        <v>0</v>
      </c>
      <c r="BI207" s="166">
        <f t="shared" si="48"/>
        <v>0</v>
      </c>
      <c r="BJ207" s="14" t="s">
        <v>84</v>
      </c>
      <c r="BK207" s="166">
        <f t="shared" si="49"/>
        <v>0</v>
      </c>
      <c r="BL207" s="14" t="s">
        <v>199</v>
      </c>
      <c r="BM207" s="165" t="s">
        <v>396</v>
      </c>
    </row>
    <row r="208" spans="1:65" s="2" customFormat="1" ht="16.5" customHeight="1">
      <c r="A208" s="29"/>
      <c r="B208" s="152"/>
      <c r="C208" s="167" t="s">
        <v>397</v>
      </c>
      <c r="D208" s="167" t="s">
        <v>222</v>
      </c>
      <c r="E208" s="168" t="s">
        <v>398</v>
      </c>
      <c r="F208" s="169" t="s">
        <v>399</v>
      </c>
      <c r="G208" s="170" t="s">
        <v>176</v>
      </c>
      <c r="H208" s="171">
        <v>22.052</v>
      </c>
      <c r="I208" s="172"/>
      <c r="J208" s="173">
        <f t="shared" si="40"/>
        <v>0</v>
      </c>
      <c r="K208" s="174"/>
      <c r="L208" s="175"/>
      <c r="M208" s="176" t="s">
        <v>1</v>
      </c>
      <c r="N208" s="177" t="s">
        <v>37</v>
      </c>
      <c r="O208" s="58"/>
      <c r="P208" s="163">
        <f t="shared" si="41"/>
        <v>0</v>
      </c>
      <c r="Q208" s="163">
        <v>9.6200000000000001E-3</v>
      </c>
      <c r="R208" s="163">
        <f t="shared" si="42"/>
        <v>0.21214024000000001</v>
      </c>
      <c r="S208" s="163">
        <v>0</v>
      </c>
      <c r="T208" s="164">
        <f t="shared" si="43"/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65" t="s">
        <v>225</v>
      </c>
      <c r="AT208" s="165" t="s">
        <v>222</v>
      </c>
      <c r="AU208" s="165" t="s">
        <v>84</v>
      </c>
      <c r="AY208" s="14" t="s">
        <v>133</v>
      </c>
      <c r="BE208" s="166">
        <f t="shared" si="44"/>
        <v>0</v>
      </c>
      <c r="BF208" s="166">
        <f t="shared" si="45"/>
        <v>0</v>
      </c>
      <c r="BG208" s="166">
        <f t="shared" si="46"/>
        <v>0</v>
      </c>
      <c r="BH208" s="166">
        <f t="shared" si="47"/>
        <v>0</v>
      </c>
      <c r="BI208" s="166">
        <f t="shared" si="48"/>
        <v>0</v>
      </c>
      <c r="BJ208" s="14" t="s">
        <v>84</v>
      </c>
      <c r="BK208" s="166">
        <f t="shared" si="49"/>
        <v>0</v>
      </c>
      <c r="BL208" s="14" t="s">
        <v>199</v>
      </c>
      <c r="BM208" s="165" t="s">
        <v>400</v>
      </c>
    </row>
    <row r="209" spans="1:65" s="2" customFormat="1" ht="24.2" customHeight="1">
      <c r="A209" s="29"/>
      <c r="B209" s="152"/>
      <c r="C209" s="153" t="s">
        <v>401</v>
      </c>
      <c r="D209" s="153" t="s">
        <v>135</v>
      </c>
      <c r="E209" s="154" t="s">
        <v>402</v>
      </c>
      <c r="F209" s="155" t="s">
        <v>403</v>
      </c>
      <c r="G209" s="156" t="s">
        <v>176</v>
      </c>
      <c r="H209" s="157">
        <v>21.62</v>
      </c>
      <c r="I209" s="158"/>
      <c r="J209" s="159">
        <f t="shared" si="40"/>
        <v>0</v>
      </c>
      <c r="K209" s="160"/>
      <c r="L209" s="30"/>
      <c r="M209" s="161" t="s">
        <v>1</v>
      </c>
      <c r="N209" s="162" t="s">
        <v>37</v>
      </c>
      <c r="O209" s="58"/>
      <c r="P209" s="163">
        <f t="shared" si="41"/>
        <v>0</v>
      </c>
      <c r="Q209" s="163">
        <v>0</v>
      </c>
      <c r="R209" s="163">
        <f t="shared" si="42"/>
        <v>0</v>
      </c>
      <c r="S209" s="163">
        <v>0</v>
      </c>
      <c r="T209" s="164">
        <f t="shared" si="43"/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65" t="s">
        <v>199</v>
      </c>
      <c r="AT209" s="165" t="s">
        <v>135</v>
      </c>
      <c r="AU209" s="165" t="s">
        <v>84</v>
      </c>
      <c r="AY209" s="14" t="s">
        <v>133</v>
      </c>
      <c r="BE209" s="166">
        <f t="shared" si="44"/>
        <v>0</v>
      </c>
      <c r="BF209" s="166">
        <f t="shared" si="45"/>
        <v>0</v>
      </c>
      <c r="BG209" s="166">
        <f t="shared" si="46"/>
        <v>0</v>
      </c>
      <c r="BH209" s="166">
        <f t="shared" si="47"/>
        <v>0</v>
      </c>
      <c r="BI209" s="166">
        <f t="shared" si="48"/>
        <v>0</v>
      </c>
      <c r="BJ209" s="14" t="s">
        <v>84</v>
      </c>
      <c r="BK209" s="166">
        <f t="shared" si="49"/>
        <v>0</v>
      </c>
      <c r="BL209" s="14" t="s">
        <v>199</v>
      </c>
      <c r="BM209" s="165" t="s">
        <v>404</v>
      </c>
    </row>
    <row r="210" spans="1:65" s="2" customFormat="1" ht="24.2" customHeight="1">
      <c r="A210" s="29"/>
      <c r="B210" s="152"/>
      <c r="C210" s="167" t="s">
        <v>405</v>
      </c>
      <c r="D210" s="167" t="s">
        <v>222</v>
      </c>
      <c r="E210" s="168" t="s">
        <v>406</v>
      </c>
      <c r="F210" s="169" t="s">
        <v>407</v>
      </c>
      <c r="G210" s="170" t="s">
        <v>176</v>
      </c>
      <c r="H210" s="171">
        <v>22.268999999999998</v>
      </c>
      <c r="I210" s="172"/>
      <c r="J210" s="173">
        <f t="shared" si="40"/>
        <v>0</v>
      </c>
      <c r="K210" s="174"/>
      <c r="L210" s="175"/>
      <c r="M210" s="176" t="s">
        <v>1</v>
      </c>
      <c r="N210" s="177" t="s">
        <v>37</v>
      </c>
      <c r="O210" s="58"/>
      <c r="P210" s="163">
        <f t="shared" si="41"/>
        <v>0</v>
      </c>
      <c r="Q210" s="163">
        <v>6.0000000000000002E-5</v>
      </c>
      <c r="R210" s="163">
        <f t="shared" si="42"/>
        <v>1.33614E-3</v>
      </c>
      <c r="S210" s="163">
        <v>0</v>
      </c>
      <c r="T210" s="164">
        <f t="shared" si="43"/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65" t="s">
        <v>225</v>
      </c>
      <c r="AT210" s="165" t="s">
        <v>222</v>
      </c>
      <c r="AU210" s="165" t="s">
        <v>84</v>
      </c>
      <c r="AY210" s="14" t="s">
        <v>133</v>
      </c>
      <c r="BE210" s="166">
        <f t="shared" si="44"/>
        <v>0</v>
      </c>
      <c r="BF210" s="166">
        <f t="shared" si="45"/>
        <v>0</v>
      </c>
      <c r="BG210" s="166">
        <f t="shared" si="46"/>
        <v>0</v>
      </c>
      <c r="BH210" s="166">
        <f t="shared" si="47"/>
        <v>0</v>
      </c>
      <c r="BI210" s="166">
        <f t="shared" si="48"/>
        <v>0</v>
      </c>
      <c r="BJ210" s="14" t="s">
        <v>84</v>
      </c>
      <c r="BK210" s="166">
        <f t="shared" si="49"/>
        <v>0</v>
      </c>
      <c r="BL210" s="14" t="s">
        <v>199</v>
      </c>
      <c r="BM210" s="165" t="s">
        <v>408</v>
      </c>
    </row>
    <row r="211" spans="1:65" s="2" customFormat="1" ht="24.2" customHeight="1">
      <c r="A211" s="29"/>
      <c r="B211" s="152"/>
      <c r="C211" s="153" t="s">
        <v>409</v>
      </c>
      <c r="D211" s="153" t="s">
        <v>135</v>
      </c>
      <c r="E211" s="154" t="s">
        <v>410</v>
      </c>
      <c r="F211" s="155" t="s">
        <v>411</v>
      </c>
      <c r="G211" s="156" t="s">
        <v>265</v>
      </c>
      <c r="H211" s="178"/>
      <c r="I211" s="158"/>
      <c r="J211" s="159">
        <f t="shared" si="40"/>
        <v>0</v>
      </c>
      <c r="K211" s="160"/>
      <c r="L211" s="30"/>
      <c r="M211" s="161" t="s">
        <v>1</v>
      </c>
      <c r="N211" s="162" t="s">
        <v>37</v>
      </c>
      <c r="O211" s="58"/>
      <c r="P211" s="163">
        <f t="shared" si="41"/>
        <v>0</v>
      </c>
      <c r="Q211" s="163">
        <v>0</v>
      </c>
      <c r="R211" s="163">
        <f t="shared" si="42"/>
        <v>0</v>
      </c>
      <c r="S211" s="163">
        <v>0</v>
      </c>
      <c r="T211" s="164">
        <f t="shared" si="43"/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65" t="s">
        <v>199</v>
      </c>
      <c r="AT211" s="165" t="s">
        <v>135</v>
      </c>
      <c r="AU211" s="165" t="s">
        <v>84</v>
      </c>
      <c r="AY211" s="14" t="s">
        <v>133</v>
      </c>
      <c r="BE211" s="166">
        <f t="shared" si="44"/>
        <v>0</v>
      </c>
      <c r="BF211" s="166">
        <f t="shared" si="45"/>
        <v>0</v>
      </c>
      <c r="BG211" s="166">
        <f t="shared" si="46"/>
        <v>0</v>
      </c>
      <c r="BH211" s="166">
        <f t="shared" si="47"/>
        <v>0</v>
      </c>
      <c r="BI211" s="166">
        <f t="shared" si="48"/>
        <v>0</v>
      </c>
      <c r="BJ211" s="14" t="s">
        <v>84</v>
      </c>
      <c r="BK211" s="166">
        <f t="shared" si="49"/>
        <v>0</v>
      </c>
      <c r="BL211" s="14" t="s">
        <v>199</v>
      </c>
      <c r="BM211" s="165" t="s">
        <v>412</v>
      </c>
    </row>
    <row r="212" spans="1:65" s="12" customFormat="1" ht="22.9" customHeight="1">
      <c r="B212" s="139"/>
      <c r="D212" s="140" t="s">
        <v>70</v>
      </c>
      <c r="E212" s="150" t="s">
        <v>413</v>
      </c>
      <c r="F212" s="150" t="s">
        <v>414</v>
      </c>
      <c r="I212" s="142"/>
      <c r="J212" s="151">
        <f>BK212</f>
        <v>0</v>
      </c>
      <c r="L212" s="139"/>
      <c r="M212" s="144"/>
      <c r="N212" s="145"/>
      <c r="O212" s="145"/>
      <c r="P212" s="146">
        <f>SUM(P213:P215)</f>
        <v>0</v>
      </c>
      <c r="Q212" s="145"/>
      <c r="R212" s="146">
        <f>SUM(R213:R215)</f>
        <v>7.8684117199999994E-3</v>
      </c>
      <c r="S212" s="145"/>
      <c r="T212" s="147">
        <f>SUM(T213:T215)</f>
        <v>0</v>
      </c>
      <c r="AR212" s="140" t="s">
        <v>84</v>
      </c>
      <c r="AT212" s="148" t="s">
        <v>70</v>
      </c>
      <c r="AU212" s="148" t="s">
        <v>78</v>
      </c>
      <c r="AY212" s="140" t="s">
        <v>133</v>
      </c>
      <c r="BK212" s="149">
        <f>SUM(BK213:BK215)</f>
        <v>0</v>
      </c>
    </row>
    <row r="213" spans="1:65" s="2" customFormat="1" ht="24.2" customHeight="1">
      <c r="A213" s="29"/>
      <c r="B213" s="152"/>
      <c r="C213" s="153" t="s">
        <v>415</v>
      </c>
      <c r="D213" s="153" t="s">
        <v>135</v>
      </c>
      <c r="E213" s="154" t="s">
        <v>416</v>
      </c>
      <c r="F213" s="155" t="s">
        <v>417</v>
      </c>
      <c r="G213" s="156" t="s">
        <v>176</v>
      </c>
      <c r="H213" s="157">
        <v>21.814</v>
      </c>
      <c r="I213" s="158"/>
      <c r="J213" s="159">
        <f>ROUND(I213*H213,2)</f>
        <v>0</v>
      </c>
      <c r="K213" s="160"/>
      <c r="L213" s="30"/>
      <c r="M213" s="161" t="s">
        <v>1</v>
      </c>
      <c r="N213" s="162" t="s">
        <v>37</v>
      </c>
      <c r="O213" s="58"/>
      <c r="P213" s="163">
        <f>O213*H213</f>
        <v>0</v>
      </c>
      <c r="Q213" s="163">
        <v>1.2750000000000001E-4</v>
      </c>
      <c r="R213" s="163">
        <f>Q213*H213</f>
        <v>2.7812850000000001E-3</v>
      </c>
      <c r="S213" s="163">
        <v>0</v>
      </c>
      <c r="T213" s="164">
        <f>S213*H213</f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65" t="s">
        <v>199</v>
      </c>
      <c r="AT213" s="165" t="s">
        <v>135</v>
      </c>
      <c r="AU213" s="165" t="s">
        <v>84</v>
      </c>
      <c r="AY213" s="14" t="s">
        <v>133</v>
      </c>
      <c r="BE213" s="166">
        <f>IF(N213="základná",J213,0)</f>
        <v>0</v>
      </c>
      <c r="BF213" s="166">
        <f>IF(N213="znížená",J213,0)</f>
        <v>0</v>
      </c>
      <c r="BG213" s="166">
        <f>IF(N213="zákl. prenesená",J213,0)</f>
        <v>0</v>
      </c>
      <c r="BH213" s="166">
        <f>IF(N213="zníž. prenesená",J213,0)</f>
        <v>0</v>
      </c>
      <c r="BI213" s="166">
        <f>IF(N213="nulová",J213,0)</f>
        <v>0</v>
      </c>
      <c r="BJ213" s="14" t="s">
        <v>84</v>
      </c>
      <c r="BK213" s="166">
        <f>ROUND(I213*H213,2)</f>
        <v>0</v>
      </c>
      <c r="BL213" s="14" t="s">
        <v>199</v>
      </c>
      <c r="BM213" s="165" t="s">
        <v>418</v>
      </c>
    </row>
    <row r="214" spans="1:65" s="2" customFormat="1" ht="24.2" customHeight="1">
      <c r="A214" s="29"/>
      <c r="B214" s="152"/>
      <c r="C214" s="153" t="s">
        <v>419</v>
      </c>
      <c r="D214" s="153" t="s">
        <v>135</v>
      </c>
      <c r="E214" s="154" t="s">
        <v>420</v>
      </c>
      <c r="F214" s="155" t="s">
        <v>421</v>
      </c>
      <c r="G214" s="156" t="s">
        <v>176</v>
      </c>
      <c r="H214" s="157">
        <v>25</v>
      </c>
      <c r="I214" s="158"/>
      <c r="J214" s="159">
        <f>ROUND(I214*H214,2)</f>
        <v>0</v>
      </c>
      <c r="K214" s="160"/>
      <c r="L214" s="30"/>
      <c r="M214" s="161" t="s">
        <v>1</v>
      </c>
      <c r="N214" s="162" t="s">
        <v>37</v>
      </c>
      <c r="O214" s="58"/>
      <c r="P214" s="163">
        <f>O214*H214</f>
        <v>0</v>
      </c>
      <c r="Q214" s="163">
        <v>3.2499999999999998E-6</v>
      </c>
      <c r="R214" s="163">
        <f>Q214*H214</f>
        <v>8.1249999999999996E-5</v>
      </c>
      <c r="S214" s="163">
        <v>0</v>
      </c>
      <c r="T214" s="164">
        <f>S214*H214</f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65" t="s">
        <v>199</v>
      </c>
      <c r="AT214" s="165" t="s">
        <v>135</v>
      </c>
      <c r="AU214" s="165" t="s">
        <v>84</v>
      </c>
      <c r="AY214" s="14" t="s">
        <v>133</v>
      </c>
      <c r="BE214" s="166">
        <f>IF(N214="základná",J214,0)</f>
        <v>0</v>
      </c>
      <c r="BF214" s="166">
        <f>IF(N214="znížená",J214,0)</f>
        <v>0</v>
      </c>
      <c r="BG214" s="166">
        <f>IF(N214="zákl. prenesená",J214,0)</f>
        <v>0</v>
      </c>
      <c r="BH214" s="166">
        <f>IF(N214="zníž. prenesená",J214,0)</f>
        <v>0</v>
      </c>
      <c r="BI214" s="166">
        <f>IF(N214="nulová",J214,0)</f>
        <v>0</v>
      </c>
      <c r="BJ214" s="14" t="s">
        <v>84</v>
      </c>
      <c r="BK214" s="166">
        <f>ROUND(I214*H214,2)</f>
        <v>0</v>
      </c>
      <c r="BL214" s="14" t="s">
        <v>199</v>
      </c>
      <c r="BM214" s="165" t="s">
        <v>422</v>
      </c>
    </row>
    <row r="215" spans="1:65" s="2" customFormat="1" ht="24.2" customHeight="1">
      <c r="A215" s="29"/>
      <c r="B215" s="152"/>
      <c r="C215" s="153" t="s">
        <v>423</v>
      </c>
      <c r="D215" s="153" t="s">
        <v>135</v>
      </c>
      <c r="E215" s="154" t="s">
        <v>424</v>
      </c>
      <c r="F215" s="155" t="s">
        <v>425</v>
      </c>
      <c r="G215" s="156" t="s">
        <v>176</v>
      </c>
      <c r="H215" s="157">
        <v>21.814</v>
      </c>
      <c r="I215" s="158"/>
      <c r="J215" s="159">
        <f>ROUND(I215*H215,2)</f>
        <v>0</v>
      </c>
      <c r="K215" s="160"/>
      <c r="L215" s="30"/>
      <c r="M215" s="179" t="s">
        <v>1</v>
      </c>
      <c r="N215" s="180" t="s">
        <v>37</v>
      </c>
      <c r="O215" s="181"/>
      <c r="P215" s="182">
        <f>O215*H215</f>
        <v>0</v>
      </c>
      <c r="Q215" s="182">
        <v>2.2948000000000001E-4</v>
      </c>
      <c r="R215" s="182">
        <f>Q215*H215</f>
        <v>5.00587672E-3</v>
      </c>
      <c r="S215" s="182">
        <v>0</v>
      </c>
      <c r="T215" s="183">
        <f>S215*H215</f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65" t="s">
        <v>199</v>
      </c>
      <c r="AT215" s="165" t="s">
        <v>135</v>
      </c>
      <c r="AU215" s="165" t="s">
        <v>84</v>
      </c>
      <c r="AY215" s="14" t="s">
        <v>133</v>
      </c>
      <c r="BE215" s="166">
        <f>IF(N215="základná",J215,0)</f>
        <v>0</v>
      </c>
      <c r="BF215" s="166">
        <f>IF(N215="znížená",J215,0)</f>
        <v>0</v>
      </c>
      <c r="BG215" s="166">
        <f>IF(N215="zákl. prenesená",J215,0)</f>
        <v>0</v>
      </c>
      <c r="BH215" s="166">
        <f>IF(N215="zníž. prenesená",J215,0)</f>
        <v>0</v>
      </c>
      <c r="BI215" s="166">
        <f>IF(N215="nulová",J215,0)</f>
        <v>0</v>
      </c>
      <c r="BJ215" s="14" t="s">
        <v>84</v>
      </c>
      <c r="BK215" s="166">
        <f>ROUND(I215*H215,2)</f>
        <v>0</v>
      </c>
      <c r="BL215" s="14" t="s">
        <v>199</v>
      </c>
      <c r="BM215" s="165" t="s">
        <v>426</v>
      </c>
    </row>
    <row r="216" spans="1:65" s="2" customFormat="1" ht="6.95" customHeight="1">
      <c r="A216" s="29"/>
      <c r="B216" s="47"/>
      <c r="C216" s="48"/>
      <c r="D216" s="48"/>
      <c r="E216" s="48"/>
      <c r="F216" s="48"/>
      <c r="G216" s="48"/>
      <c r="H216" s="48"/>
      <c r="I216" s="48"/>
      <c r="J216" s="48"/>
      <c r="K216" s="48"/>
      <c r="L216" s="30"/>
      <c r="M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</row>
  </sheetData>
  <autoFilter ref="C132:K215"/>
  <mergeCells count="12">
    <mergeCell ref="E125:H125"/>
    <mergeCell ref="L2:V2"/>
    <mergeCell ref="E85:H85"/>
    <mergeCell ref="E87:H87"/>
    <mergeCell ref="E89:H89"/>
    <mergeCell ref="E121:H121"/>
    <mergeCell ref="E123:H12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25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9" t="s">
        <v>5</v>
      </c>
      <c r="M2" s="211"/>
      <c r="N2" s="211"/>
      <c r="O2" s="211"/>
      <c r="P2" s="211"/>
      <c r="Q2" s="211"/>
      <c r="R2" s="211"/>
      <c r="S2" s="211"/>
      <c r="T2" s="211"/>
      <c r="U2" s="211"/>
      <c r="V2" s="211"/>
      <c r="AT2" s="14" t="s">
        <v>95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24.95" customHeight="1">
      <c r="B4" s="17"/>
      <c r="D4" s="18" t="s">
        <v>96</v>
      </c>
      <c r="L4" s="17"/>
      <c r="M4" s="98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30" t="str">
        <f>'Rekapitulácia stavby'!K6</f>
        <v>Športový areál</v>
      </c>
      <c r="F7" s="231"/>
      <c r="G7" s="231"/>
      <c r="H7" s="231"/>
      <c r="L7" s="17"/>
    </row>
    <row r="8" spans="1:46" s="2" customFormat="1" ht="12" customHeight="1">
      <c r="A8" s="29"/>
      <c r="B8" s="30"/>
      <c r="C8" s="29"/>
      <c r="D8" s="24" t="s">
        <v>97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84" t="s">
        <v>448</v>
      </c>
      <c r="F9" s="232"/>
      <c r="G9" s="232"/>
      <c r="H9" s="232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>
        <f>'Rekapitulácia stavby'!AN8</f>
        <v>45818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tr">
        <f>IF('Rekapitulácia stavby'!AN10="","",'Rekapitulácia stavby'!AN10)</f>
        <v/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24" t="s">
        <v>24</v>
      </c>
      <c r="J15" s="22" t="str">
        <f>IF('Rekapitulácia stavby'!AN11="","",'Rekapitulácia stavby'!AN11)</f>
        <v/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33" t="str">
        <f>'Rekapitulácia stavby'!E14</f>
        <v>Vyplň údaj</v>
      </c>
      <c r="F18" s="210"/>
      <c r="G18" s="210"/>
      <c r="H18" s="210"/>
      <c r="I18" s="24" t="s">
        <v>24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23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24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29</v>
      </c>
      <c r="E23" s="29"/>
      <c r="F23" s="29"/>
      <c r="G23" s="29"/>
      <c r="H23" s="29"/>
      <c r="I23" s="24" t="s">
        <v>23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24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30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9"/>
      <c r="B27" s="100"/>
      <c r="C27" s="99"/>
      <c r="D27" s="99"/>
      <c r="E27" s="215" t="s">
        <v>1</v>
      </c>
      <c r="F27" s="215"/>
      <c r="G27" s="215"/>
      <c r="H27" s="215"/>
      <c r="I27" s="99"/>
      <c r="J27" s="99"/>
      <c r="K27" s="99"/>
      <c r="L27" s="101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102" t="s">
        <v>31</v>
      </c>
      <c r="E30" s="29"/>
      <c r="F30" s="29"/>
      <c r="G30" s="29"/>
      <c r="H30" s="29"/>
      <c r="I30" s="29"/>
      <c r="J30" s="71">
        <f>ROUND(J119,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33</v>
      </c>
      <c r="G32" s="29"/>
      <c r="H32" s="29"/>
      <c r="I32" s="33" t="s">
        <v>32</v>
      </c>
      <c r="J32" s="33" t="s">
        <v>34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103" t="s">
        <v>35</v>
      </c>
      <c r="E33" s="35" t="s">
        <v>36</v>
      </c>
      <c r="F33" s="104">
        <f>ROUND((SUM(BE119:BE124)),  2)</f>
        <v>0</v>
      </c>
      <c r="G33" s="105"/>
      <c r="H33" s="105"/>
      <c r="I33" s="106">
        <v>0.23</v>
      </c>
      <c r="J33" s="104">
        <f>ROUND(((SUM(BE119:BE124))*I33),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37</v>
      </c>
      <c r="F34" s="104">
        <f>ROUND((SUM(BF119:BF124)),  2)</f>
        <v>0</v>
      </c>
      <c r="G34" s="105"/>
      <c r="H34" s="105"/>
      <c r="I34" s="106">
        <v>0.23</v>
      </c>
      <c r="J34" s="104">
        <f>ROUND(((SUM(BF119:BF124))*I34),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38</v>
      </c>
      <c r="F35" s="107">
        <f>ROUND((SUM(BG119:BG124)),  2)</f>
        <v>0</v>
      </c>
      <c r="G35" s="29"/>
      <c r="H35" s="29"/>
      <c r="I35" s="108">
        <v>0.23</v>
      </c>
      <c r="J35" s="107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39</v>
      </c>
      <c r="F36" s="107">
        <f>ROUND((SUM(BH119:BH124)),  2)</f>
        <v>0</v>
      </c>
      <c r="G36" s="29"/>
      <c r="H36" s="29"/>
      <c r="I36" s="108">
        <v>0.23</v>
      </c>
      <c r="J36" s="107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40</v>
      </c>
      <c r="F37" s="104">
        <f>ROUND((SUM(BI119:BI124)),  2)</f>
        <v>0</v>
      </c>
      <c r="G37" s="105"/>
      <c r="H37" s="105"/>
      <c r="I37" s="106">
        <v>0</v>
      </c>
      <c r="J37" s="104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9"/>
      <c r="D39" s="110" t="s">
        <v>41</v>
      </c>
      <c r="E39" s="60"/>
      <c r="F39" s="60"/>
      <c r="G39" s="111" t="s">
        <v>42</v>
      </c>
      <c r="H39" s="112" t="s">
        <v>43</v>
      </c>
      <c r="I39" s="60"/>
      <c r="J39" s="113">
        <f>SUM(J30:J37)</f>
        <v>0</v>
      </c>
      <c r="K39" s="114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44</v>
      </c>
      <c r="E50" s="44"/>
      <c r="F50" s="44"/>
      <c r="G50" s="43" t="s">
        <v>45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46</v>
      </c>
      <c r="E61" s="32"/>
      <c r="F61" s="115" t="s">
        <v>47</v>
      </c>
      <c r="G61" s="45" t="s">
        <v>46</v>
      </c>
      <c r="H61" s="32"/>
      <c r="I61" s="32"/>
      <c r="J61" s="116" t="s">
        <v>47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48</v>
      </c>
      <c r="E65" s="46"/>
      <c r="F65" s="46"/>
      <c r="G65" s="43" t="s">
        <v>49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46</v>
      </c>
      <c r="E76" s="32"/>
      <c r="F76" s="115" t="s">
        <v>47</v>
      </c>
      <c r="G76" s="45" t="s">
        <v>46</v>
      </c>
      <c r="H76" s="32"/>
      <c r="I76" s="32"/>
      <c r="J76" s="116" t="s">
        <v>47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101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30" t="str">
        <f>E7</f>
        <v>Športový areál</v>
      </c>
      <c r="F85" s="231"/>
      <c r="G85" s="231"/>
      <c r="H85" s="231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97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84" t="str">
        <f>E9</f>
        <v>04 - 4- Kúpacia kaďa</v>
      </c>
      <c r="F87" s="232"/>
      <c r="G87" s="232"/>
      <c r="H87" s="232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 xml:space="preserve"> </v>
      </c>
      <c r="G89" s="29"/>
      <c r="H89" s="29"/>
      <c r="I89" s="24" t="s">
        <v>21</v>
      </c>
      <c r="J89" s="55">
        <f>IF(J12="","",J12)</f>
        <v>45818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22</v>
      </c>
      <c r="D91" s="29"/>
      <c r="E91" s="29"/>
      <c r="F91" s="22" t="str">
        <f>E15</f>
        <v xml:space="preserve"> </v>
      </c>
      <c r="G91" s="29"/>
      <c r="H91" s="29"/>
      <c r="I91" s="24" t="s">
        <v>27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29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7" t="s">
        <v>102</v>
      </c>
      <c r="D94" s="109"/>
      <c r="E94" s="109"/>
      <c r="F94" s="109"/>
      <c r="G94" s="109"/>
      <c r="H94" s="109"/>
      <c r="I94" s="109"/>
      <c r="J94" s="118" t="s">
        <v>103</v>
      </c>
      <c r="K94" s="109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9" t="s">
        <v>104</v>
      </c>
      <c r="D96" s="29"/>
      <c r="E96" s="29"/>
      <c r="F96" s="29"/>
      <c r="G96" s="29"/>
      <c r="H96" s="29"/>
      <c r="I96" s="29"/>
      <c r="J96" s="71">
        <f>J119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105</v>
      </c>
    </row>
    <row r="97" spans="1:31" s="9" customFormat="1" ht="24.95" customHeight="1">
      <c r="B97" s="120"/>
      <c r="D97" s="121" t="s">
        <v>106</v>
      </c>
      <c r="E97" s="122"/>
      <c r="F97" s="122"/>
      <c r="G97" s="122"/>
      <c r="H97" s="122"/>
      <c r="I97" s="122"/>
      <c r="J97" s="123">
        <f>J120</f>
        <v>0</v>
      </c>
      <c r="L97" s="120"/>
    </row>
    <row r="98" spans="1:31" s="10" customFormat="1" ht="19.899999999999999" customHeight="1">
      <c r="B98" s="124"/>
      <c r="D98" s="125" t="s">
        <v>107</v>
      </c>
      <c r="E98" s="126"/>
      <c r="F98" s="126"/>
      <c r="G98" s="126"/>
      <c r="H98" s="126"/>
      <c r="I98" s="126"/>
      <c r="J98" s="127">
        <f>J121</f>
        <v>0</v>
      </c>
      <c r="L98" s="124"/>
    </row>
    <row r="99" spans="1:31" s="9" customFormat="1" ht="24.95" customHeight="1">
      <c r="B99" s="120"/>
      <c r="D99" s="121" t="s">
        <v>449</v>
      </c>
      <c r="E99" s="122"/>
      <c r="F99" s="122"/>
      <c r="G99" s="122"/>
      <c r="H99" s="122"/>
      <c r="I99" s="122"/>
      <c r="J99" s="123">
        <f>J123</f>
        <v>0</v>
      </c>
      <c r="L99" s="120"/>
    </row>
    <row r="100" spans="1:31" s="2" customFormat="1" ht="21.75" customHeight="1">
      <c r="A100" s="29"/>
      <c r="B100" s="30"/>
      <c r="C100" s="29"/>
      <c r="D100" s="29"/>
      <c r="E100" s="29"/>
      <c r="F100" s="29"/>
      <c r="G100" s="29"/>
      <c r="H100" s="29"/>
      <c r="I100" s="29"/>
      <c r="J100" s="29"/>
      <c r="K100" s="29"/>
      <c r="L100" s="42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</row>
    <row r="101" spans="1:31" s="2" customFormat="1" ht="6.95" customHeight="1">
      <c r="A101" s="29"/>
      <c r="B101" s="47"/>
      <c r="C101" s="48"/>
      <c r="D101" s="48"/>
      <c r="E101" s="48"/>
      <c r="F101" s="48"/>
      <c r="G101" s="48"/>
      <c r="H101" s="48"/>
      <c r="I101" s="48"/>
      <c r="J101" s="48"/>
      <c r="K101" s="48"/>
      <c r="L101" s="42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5" spans="1:31" s="2" customFormat="1" ht="6.95" customHeight="1">
      <c r="A105" s="29"/>
      <c r="B105" s="49"/>
      <c r="C105" s="50"/>
      <c r="D105" s="50"/>
      <c r="E105" s="50"/>
      <c r="F105" s="50"/>
      <c r="G105" s="50"/>
      <c r="H105" s="50"/>
      <c r="I105" s="50"/>
      <c r="J105" s="50"/>
      <c r="K105" s="50"/>
      <c r="L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24.95" customHeight="1">
      <c r="A106" s="29"/>
      <c r="B106" s="30"/>
      <c r="C106" s="18" t="s">
        <v>119</v>
      </c>
      <c r="D106" s="29"/>
      <c r="E106" s="29"/>
      <c r="F106" s="29"/>
      <c r="G106" s="29"/>
      <c r="H106" s="29"/>
      <c r="I106" s="29"/>
      <c r="J106" s="29"/>
      <c r="K106" s="29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6.95" customHeight="1">
      <c r="A107" s="29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12" customHeight="1">
      <c r="A108" s="29"/>
      <c r="B108" s="30"/>
      <c r="C108" s="24" t="s">
        <v>15</v>
      </c>
      <c r="D108" s="29"/>
      <c r="E108" s="29"/>
      <c r="F108" s="29"/>
      <c r="G108" s="29"/>
      <c r="H108" s="29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6.5" customHeight="1">
      <c r="A109" s="29"/>
      <c r="B109" s="30"/>
      <c r="C109" s="29"/>
      <c r="D109" s="29"/>
      <c r="E109" s="230" t="str">
        <f>E7</f>
        <v>Športový areál</v>
      </c>
      <c r="F109" s="231"/>
      <c r="G109" s="231"/>
      <c r="H109" s="231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2" customHeight="1">
      <c r="A110" s="29"/>
      <c r="B110" s="30"/>
      <c r="C110" s="24" t="s">
        <v>97</v>
      </c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6.5" customHeight="1">
      <c r="A111" s="29"/>
      <c r="B111" s="30"/>
      <c r="C111" s="29"/>
      <c r="D111" s="29"/>
      <c r="E111" s="184" t="str">
        <f>E9</f>
        <v>04 - 4- Kúpacia kaďa</v>
      </c>
      <c r="F111" s="232"/>
      <c r="G111" s="232"/>
      <c r="H111" s="232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6.95" customHeight="1">
      <c r="A112" s="29"/>
      <c r="B112" s="30"/>
      <c r="C112" s="29"/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19</v>
      </c>
      <c r="D113" s="29"/>
      <c r="E113" s="29"/>
      <c r="F113" s="22" t="str">
        <f>F12</f>
        <v xml:space="preserve"> </v>
      </c>
      <c r="G113" s="29"/>
      <c r="H113" s="29"/>
      <c r="I113" s="24" t="s">
        <v>21</v>
      </c>
      <c r="J113" s="55">
        <f>IF(J12="","",J12)</f>
        <v>45818</v>
      </c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6.95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5.2" customHeight="1">
      <c r="A115" s="29"/>
      <c r="B115" s="30"/>
      <c r="C115" s="24" t="s">
        <v>22</v>
      </c>
      <c r="D115" s="29"/>
      <c r="E115" s="29"/>
      <c r="F115" s="22" t="str">
        <f>E15</f>
        <v xml:space="preserve"> </v>
      </c>
      <c r="G115" s="29"/>
      <c r="H115" s="29"/>
      <c r="I115" s="24" t="s">
        <v>27</v>
      </c>
      <c r="J115" s="27" t="str">
        <f>E21</f>
        <v xml:space="preserve"> </v>
      </c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5.2" customHeight="1">
      <c r="A116" s="29"/>
      <c r="B116" s="30"/>
      <c r="C116" s="24" t="s">
        <v>25</v>
      </c>
      <c r="D116" s="29"/>
      <c r="E116" s="29"/>
      <c r="F116" s="22" t="str">
        <f>IF(E18="","",E18)</f>
        <v>Vyplň údaj</v>
      </c>
      <c r="G116" s="29"/>
      <c r="H116" s="29"/>
      <c r="I116" s="24" t="s">
        <v>29</v>
      </c>
      <c r="J116" s="27" t="str">
        <f>E24</f>
        <v xml:space="preserve"> </v>
      </c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0.35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11" customFormat="1" ht="29.25" customHeight="1">
      <c r="A118" s="128"/>
      <c r="B118" s="129"/>
      <c r="C118" s="130" t="s">
        <v>120</v>
      </c>
      <c r="D118" s="131" t="s">
        <v>56</v>
      </c>
      <c r="E118" s="131" t="s">
        <v>52</v>
      </c>
      <c r="F118" s="131" t="s">
        <v>53</v>
      </c>
      <c r="G118" s="131" t="s">
        <v>121</v>
      </c>
      <c r="H118" s="131" t="s">
        <v>122</v>
      </c>
      <c r="I118" s="131" t="s">
        <v>123</v>
      </c>
      <c r="J118" s="132" t="s">
        <v>103</v>
      </c>
      <c r="K118" s="133" t="s">
        <v>124</v>
      </c>
      <c r="L118" s="134"/>
      <c r="M118" s="62" t="s">
        <v>1</v>
      </c>
      <c r="N118" s="63" t="s">
        <v>35</v>
      </c>
      <c r="O118" s="63" t="s">
        <v>125</v>
      </c>
      <c r="P118" s="63" t="s">
        <v>126</v>
      </c>
      <c r="Q118" s="63" t="s">
        <v>127</v>
      </c>
      <c r="R118" s="63" t="s">
        <v>128</v>
      </c>
      <c r="S118" s="63" t="s">
        <v>129</v>
      </c>
      <c r="T118" s="64" t="s">
        <v>130</v>
      </c>
      <c r="U118" s="128"/>
      <c r="V118" s="128"/>
      <c r="W118" s="128"/>
      <c r="X118" s="128"/>
      <c r="Y118" s="128"/>
      <c r="Z118" s="128"/>
      <c r="AA118" s="128"/>
      <c r="AB118" s="128"/>
      <c r="AC118" s="128"/>
      <c r="AD118" s="128"/>
      <c r="AE118" s="128"/>
    </row>
    <row r="119" spans="1:65" s="2" customFormat="1" ht="22.9" customHeight="1">
      <c r="A119" s="29"/>
      <c r="B119" s="30"/>
      <c r="C119" s="69" t="s">
        <v>104</v>
      </c>
      <c r="D119" s="29"/>
      <c r="E119" s="29"/>
      <c r="F119" s="29"/>
      <c r="G119" s="29"/>
      <c r="H119" s="29"/>
      <c r="I119" s="29"/>
      <c r="J119" s="135">
        <f>BK119</f>
        <v>0</v>
      </c>
      <c r="K119" s="29"/>
      <c r="L119" s="30"/>
      <c r="M119" s="65"/>
      <c r="N119" s="56"/>
      <c r="O119" s="66"/>
      <c r="P119" s="136">
        <f>P120+P123</f>
        <v>0</v>
      </c>
      <c r="Q119" s="66"/>
      <c r="R119" s="136">
        <f>R120+R123</f>
        <v>0</v>
      </c>
      <c r="S119" s="66"/>
      <c r="T119" s="137">
        <f>T120+T123</f>
        <v>0</v>
      </c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T119" s="14" t="s">
        <v>70</v>
      </c>
      <c r="AU119" s="14" t="s">
        <v>105</v>
      </c>
      <c r="BK119" s="138">
        <f>BK120+BK123</f>
        <v>0</v>
      </c>
    </row>
    <row r="120" spans="1:65" s="12" customFormat="1" ht="25.9" customHeight="1">
      <c r="B120" s="139"/>
      <c r="D120" s="140" t="s">
        <v>70</v>
      </c>
      <c r="E120" s="141" t="s">
        <v>131</v>
      </c>
      <c r="F120" s="141" t="s">
        <v>132</v>
      </c>
      <c r="I120" s="142"/>
      <c r="J120" s="143">
        <f>BK120</f>
        <v>0</v>
      </c>
      <c r="L120" s="139"/>
      <c r="M120" s="144"/>
      <c r="N120" s="145"/>
      <c r="O120" s="145"/>
      <c r="P120" s="146">
        <f>P121</f>
        <v>0</v>
      </c>
      <c r="Q120" s="145"/>
      <c r="R120" s="146">
        <f>R121</f>
        <v>0</v>
      </c>
      <c r="S120" s="145"/>
      <c r="T120" s="147">
        <f>T121</f>
        <v>0</v>
      </c>
      <c r="AR120" s="140" t="s">
        <v>78</v>
      </c>
      <c r="AT120" s="148" t="s">
        <v>70</v>
      </c>
      <c r="AU120" s="148" t="s">
        <v>71</v>
      </c>
      <c r="AY120" s="140" t="s">
        <v>133</v>
      </c>
      <c r="BK120" s="149">
        <f>BK121</f>
        <v>0</v>
      </c>
    </row>
    <row r="121" spans="1:65" s="12" customFormat="1" ht="22.9" customHeight="1">
      <c r="B121" s="139"/>
      <c r="D121" s="140" t="s">
        <v>70</v>
      </c>
      <c r="E121" s="150" t="s">
        <v>78</v>
      </c>
      <c r="F121" s="150" t="s">
        <v>134</v>
      </c>
      <c r="I121" s="142"/>
      <c r="J121" s="151">
        <f>BK121</f>
        <v>0</v>
      </c>
      <c r="L121" s="139"/>
      <c r="M121" s="144"/>
      <c r="N121" s="145"/>
      <c r="O121" s="145"/>
      <c r="P121" s="146">
        <f>P122</f>
        <v>0</v>
      </c>
      <c r="Q121" s="145"/>
      <c r="R121" s="146">
        <f>R122</f>
        <v>0</v>
      </c>
      <c r="S121" s="145"/>
      <c r="T121" s="147">
        <f>T122</f>
        <v>0</v>
      </c>
      <c r="AR121" s="140" t="s">
        <v>78</v>
      </c>
      <c r="AT121" s="148" t="s">
        <v>70</v>
      </c>
      <c r="AU121" s="148" t="s">
        <v>78</v>
      </c>
      <c r="AY121" s="140" t="s">
        <v>133</v>
      </c>
      <c r="BK121" s="149">
        <f>BK122</f>
        <v>0</v>
      </c>
    </row>
    <row r="122" spans="1:65" s="2" customFormat="1" ht="16.5" customHeight="1">
      <c r="A122" s="29"/>
      <c r="B122" s="152"/>
      <c r="C122" s="153" t="s">
        <v>78</v>
      </c>
      <c r="D122" s="153" t="s">
        <v>135</v>
      </c>
      <c r="E122" s="154" t="s">
        <v>450</v>
      </c>
      <c r="F122" s="155" t="s">
        <v>451</v>
      </c>
      <c r="G122" s="156" t="s">
        <v>176</v>
      </c>
      <c r="H122" s="157">
        <v>1</v>
      </c>
      <c r="I122" s="158"/>
      <c r="J122" s="159">
        <f>ROUND(I122*H122,2)</f>
        <v>0</v>
      </c>
      <c r="K122" s="160"/>
      <c r="L122" s="30"/>
      <c r="M122" s="161" t="s">
        <v>1</v>
      </c>
      <c r="N122" s="162" t="s">
        <v>37</v>
      </c>
      <c r="O122" s="58"/>
      <c r="P122" s="163">
        <f>O122*H122</f>
        <v>0</v>
      </c>
      <c r="Q122" s="163">
        <v>0</v>
      </c>
      <c r="R122" s="163">
        <f>Q122*H122</f>
        <v>0</v>
      </c>
      <c r="S122" s="163">
        <v>0</v>
      </c>
      <c r="T122" s="164">
        <f>S122*H122</f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165" t="s">
        <v>139</v>
      </c>
      <c r="AT122" s="165" t="s">
        <v>135</v>
      </c>
      <c r="AU122" s="165" t="s">
        <v>84</v>
      </c>
      <c r="AY122" s="14" t="s">
        <v>133</v>
      </c>
      <c r="BE122" s="166">
        <f>IF(N122="základná",J122,0)</f>
        <v>0</v>
      </c>
      <c r="BF122" s="166">
        <f>IF(N122="znížená",J122,0)</f>
        <v>0</v>
      </c>
      <c r="BG122" s="166">
        <f>IF(N122="zákl. prenesená",J122,0)</f>
        <v>0</v>
      </c>
      <c r="BH122" s="166">
        <f>IF(N122="zníž. prenesená",J122,0)</f>
        <v>0</v>
      </c>
      <c r="BI122" s="166">
        <f>IF(N122="nulová",J122,0)</f>
        <v>0</v>
      </c>
      <c r="BJ122" s="14" t="s">
        <v>84</v>
      </c>
      <c r="BK122" s="166">
        <f>ROUND(I122*H122,2)</f>
        <v>0</v>
      </c>
      <c r="BL122" s="14" t="s">
        <v>139</v>
      </c>
      <c r="BM122" s="165" t="s">
        <v>452</v>
      </c>
    </row>
    <row r="123" spans="1:65" s="12" customFormat="1" ht="25.9" customHeight="1">
      <c r="B123" s="139"/>
      <c r="D123" s="140" t="s">
        <v>70</v>
      </c>
      <c r="E123" s="141" t="s">
        <v>453</v>
      </c>
      <c r="F123" s="141" t="s">
        <v>454</v>
      </c>
      <c r="I123" s="142"/>
      <c r="J123" s="143">
        <f>BK123</f>
        <v>0</v>
      </c>
      <c r="L123" s="139"/>
      <c r="M123" s="144"/>
      <c r="N123" s="145"/>
      <c r="O123" s="145"/>
      <c r="P123" s="146">
        <f>P124</f>
        <v>0</v>
      </c>
      <c r="Q123" s="145"/>
      <c r="R123" s="146">
        <f>R124</f>
        <v>0</v>
      </c>
      <c r="S123" s="145"/>
      <c r="T123" s="147">
        <f>T124</f>
        <v>0</v>
      </c>
      <c r="AR123" s="140" t="s">
        <v>139</v>
      </c>
      <c r="AT123" s="148" t="s">
        <v>70</v>
      </c>
      <c r="AU123" s="148" t="s">
        <v>71</v>
      </c>
      <c r="AY123" s="140" t="s">
        <v>133</v>
      </c>
      <c r="BK123" s="149">
        <f>BK124</f>
        <v>0</v>
      </c>
    </row>
    <row r="124" spans="1:65" s="2" customFormat="1" ht="16.5" customHeight="1">
      <c r="A124" s="29"/>
      <c r="B124" s="152"/>
      <c r="C124" s="153" t="s">
        <v>84</v>
      </c>
      <c r="D124" s="153" t="s">
        <v>135</v>
      </c>
      <c r="E124" s="154" t="s">
        <v>75</v>
      </c>
      <c r="F124" s="155" t="s">
        <v>455</v>
      </c>
      <c r="G124" s="156" t="s">
        <v>456</v>
      </c>
      <c r="H124" s="157">
        <v>1</v>
      </c>
      <c r="I124" s="158"/>
      <c r="J124" s="159">
        <f>ROUND(I124*H124,2)</f>
        <v>0</v>
      </c>
      <c r="K124" s="160"/>
      <c r="L124" s="30"/>
      <c r="M124" s="179" t="s">
        <v>1</v>
      </c>
      <c r="N124" s="180" t="s">
        <v>37</v>
      </c>
      <c r="O124" s="181"/>
      <c r="P124" s="182">
        <f>O124*H124</f>
        <v>0</v>
      </c>
      <c r="Q124" s="182">
        <v>0</v>
      </c>
      <c r="R124" s="182">
        <f>Q124*H124</f>
        <v>0</v>
      </c>
      <c r="S124" s="182">
        <v>0</v>
      </c>
      <c r="T124" s="183">
        <f>S124*H124</f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65" t="s">
        <v>457</v>
      </c>
      <c r="AT124" s="165" t="s">
        <v>135</v>
      </c>
      <c r="AU124" s="165" t="s">
        <v>78</v>
      </c>
      <c r="AY124" s="14" t="s">
        <v>133</v>
      </c>
      <c r="BE124" s="166">
        <f>IF(N124="základná",J124,0)</f>
        <v>0</v>
      </c>
      <c r="BF124" s="166">
        <f>IF(N124="znížená",J124,0)</f>
        <v>0</v>
      </c>
      <c r="BG124" s="166">
        <f>IF(N124="zákl. prenesená",J124,0)</f>
        <v>0</v>
      </c>
      <c r="BH124" s="166">
        <f>IF(N124="zníž. prenesená",J124,0)</f>
        <v>0</v>
      </c>
      <c r="BI124" s="166">
        <f>IF(N124="nulová",J124,0)</f>
        <v>0</v>
      </c>
      <c r="BJ124" s="14" t="s">
        <v>84</v>
      </c>
      <c r="BK124" s="166">
        <f>ROUND(I124*H124,2)</f>
        <v>0</v>
      </c>
      <c r="BL124" s="14" t="s">
        <v>457</v>
      </c>
      <c r="BM124" s="165" t="s">
        <v>458</v>
      </c>
    </row>
    <row r="125" spans="1:65" s="2" customFormat="1" ht="6.95" customHeight="1">
      <c r="A125" s="29"/>
      <c r="B125" s="47"/>
      <c r="C125" s="48"/>
      <c r="D125" s="48"/>
      <c r="E125" s="48"/>
      <c r="F125" s="48"/>
      <c r="G125" s="48"/>
      <c r="H125" s="48"/>
      <c r="I125" s="48"/>
      <c r="J125" s="48"/>
      <c r="K125" s="48"/>
      <c r="L125" s="30"/>
      <c r="M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</sheetData>
  <autoFilter ref="C118:K124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10</vt:i4>
      </vt:variant>
    </vt:vector>
  </HeadingPairs>
  <TitlesOfParts>
    <vt:vector size="15" baseType="lpstr">
      <vt:lpstr>Rekapitulácia stavby</vt:lpstr>
      <vt:lpstr>02 - Architektonicko stav...</vt:lpstr>
      <vt:lpstr>02 - Architektonicko stav..._01</vt:lpstr>
      <vt:lpstr>02 - Architektonicko stav..._02</vt:lpstr>
      <vt:lpstr>04 - 4- Kúpacia kaďa</vt:lpstr>
      <vt:lpstr>'02 - Architektonicko stav...'!Názvy_tlače</vt:lpstr>
      <vt:lpstr>'02 - Architektonicko stav..._01'!Názvy_tlače</vt:lpstr>
      <vt:lpstr>'02 - Architektonicko stav..._02'!Názvy_tlače</vt:lpstr>
      <vt:lpstr>'04 - 4- Kúpacia kaďa'!Názvy_tlače</vt:lpstr>
      <vt:lpstr>'Rekapitulácia stavby'!Názvy_tlače</vt:lpstr>
      <vt:lpstr>'02 - Architektonicko stav...'!Oblasť_tlače</vt:lpstr>
      <vt:lpstr>'02 - Architektonicko stav..._01'!Oblasť_tlače</vt:lpstr>
      <vt:lpstr>'02 - Architektonicko stav..._02'!Oblasť_tlače</vt:lpstr>
      <vt:lpstr>'04 - 4- Kúpacia kaďa'!Oblasť_tlače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DESKTOP-C0EEPG5\Nada</dc:creator>
  <cp:lastModifiedBy>HP</cp:lastModifiedBy>
  <dcterms:created xsi:type="dcterms:W3CDTF">2025-02-25T16:46:48Z</dcterms:created>
  <dcterms:modified xsi:type="dcterms:W3CDTF">2025-07-02T10:31:24Z</dcterms:modified>
</cp:coreProperties>
</file>