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defaultThemeVersion="124226"/>
  <mc:AlternateContent xmlns:mc="http://schemas.openxmlformats.org/markup-compatibility/2006">
    <mc:Choice Requires="x15">
      <x15ac:absPath xmlns:x15ac="http://schemas.microsoft.com/office/spreadsheetml/2010/11/ac" url="Z:\01 zakázky Tom\2019\1205_ZŠ UB_střecha\07_DPS\D1_1_architektonicko stavební řešení\Expedice_střecha zš na výsluní_20200317\"/>
    </mc:Choice>
  </mc:AlternateContent>
  <xr:revisionPtr revIDLastSave="0" documentId="8_{010A3E2D-4B40-4E96-B84F-B4200BFBF647}" xr6:coauthVersionLast="45" xr6:coauthVersionMax="45" xr10:uidLastSave="{00000000-0000-0000-0000-000000000000}"/>
  <bookViews>
    <workbookView xWindow="-28920" yWindow="-120" windowWidth="29040" windowHeight="17790" activeTab="1" xr2:uid="{00000000-000D-0000-FFFF-FFFF00000000}"/>
  </bookViews>
  <sheets>
    <sheet name="Pokyny pro vyplnění" sheetId="11" r:id="rId1"/>
    <sheet name="Stavba" sheetId="1" r:id="rId2"/>
    <sheet name="VzorPolozky" sheetId="10" state="hidden" r:id="rId3"/>
    <sheet name="ON 00 ON 00 Naklady" sheetId="12" r:id="rId4"/>
    <sheet name="SO 01 SO 01.1 Pol" sheetId="13" r:id="rId5"/>
    <sheet name="SO 01 SO 01.2 Pol" sheetId="14" r:id="rId6"/>
  </sheets>
  <externalReferences>
    <externalReference r:id="rId7"/>
  </externalReferences>
  <definedNames>
    <definedName name="CelkemDPHVypocet" localSheetId="1">Stavba!$H$46</definedName>
    <definedName name="CenaCelkem">Stavba!$G$29</definedName>
    <definedName name="CenaCelkemBezDPH">Stavba!$G$28</definedName>
    <definedName name="CenaCelkemVypocet" localSheetId="1">Stavba!$I$46</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'ON 00 ON 00 Naklady'!$1:$7</definedName>
    <definedName name="_xlnm.Print_Titles" localSheetId="4">'SO 01 SO 01.1 Pol'!$1:$7</definedName>
    <definedName name="_xlnm.Print_Titles" localSheetId="5">'SO 01 SO 01.2 Pol'!$1:$7</definedName>
    <definedName name="oadresa">Stavba!$D$6</definedName>
    <definedName name="Objednatel" localSheetId="1">Stavba!$D$5</definedName>
    <definedName name="Objekt" localSheetId="1">Stavba!$B$38</definedName>
    <definedName name="_xlnm.Print_Area" localSheetId="3">'ON 00 ON 00 Naklady'!$A$1:$X$35</definedName>
    <definedName name="_xlnm.Print_Area" localSheetId="4">'SO 01 SO 01.1 Pol'!$A$1:$X$132</definedName>
    <definedName name="_xlnm.Print_Area" localSheetId="5">'SO 01 SO 01.2 Pol'!$A$1:$X$82</definedName>
    <definedName name="_xlnm.Print_Area" localSheetId="1">Stavba!$A$1:$J$131</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Stavba!$F$46</definedName>
    <definedName name="ZakladDPHZakl">Stavba!$G$25</definedName>
    <definedName name="ZakladDPHZaklVypocet" localSheetId="1">Stavba!$G$46</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30" i="1" l="1"/>
  <c r="I129" i="1"/>
  <c r="I128" i="1"/>
  <c r="I127" i="1"/>
  <c r="I126" i="1"/>
  <c r="I125" i="1"/>
  <c r="I124" i="1"/>
  <c r="G45" i="1"/>
  <c r="F45" i="1"/>
  <c r="H45" i="1" s="1"/>
  <c r="I45" i="1" s="1"/>
  <c r="G44" i="1"/>
  <c r="F44" i="1"/>
  <c r="G43" i="1"/>
  <c r="F43" i="1"/>
  <c r="G41" i="1"/>
  <c r="F41" i="1"/>
  <c r="G40" i="1"/>
  <c r="F40" i="1"/>
  <c r="G39" i="1"/>
  <c r="F39" i="1"/>
  <c r="G76" i="14"/>
  <c r="G9" i="14"/>
  <c r="G8" i="14" s="1"/>
  <c r="I9" i="14"/>
  <c r="I8" i="14" s="1"/>
  <c r="K9" i="14"/>
  <c r="K8" i="14" s="1"/>
  <c r="M9" i="14"/>
  <c r="O9" i="14"/>
  <c r="O8" i="14" s="1"/>
  <c r="Q9" i="14"/>
  <c r="Q8" i="14" s="1"/>
  <c r="V9" i="14"/>
  <c r="G14" i="14"/>
  <c r="I14" i="14"/>
  <c r="K14" i="14"/>
  <c r="M14" i="14"/>
  <c r="O14" i="14"/>
  <c r="Q14" i="14"/>
  <c r="V14" i="14"/>
  <c r="V8" i="14" s="1"/>
  <c r="G19" i="14"/>
  <c r="M19" i="14" s="1"/>
  <c r="I19" i="14"/>
  <c r="K19" i="14"/>
  <c r="O19" i="14"/>
  <c r="Q19" i="14"/>
  <c r="V19" i="14"/>
  <c r="G23" i="14"/>
  <c r="I23" i="14"/>
  <c r="K23" i="14"/>
  <c r="M23" i="14"/>
  <c r="O23" i="14"/>
  <c r="Q23" i="14"/>
  <c r="V23" i="14"/>
  <c r="G26" i="14"/>
  <c r="G27" i="14"/>
  <c r="I27" i="14"/>
  <c r="I26" i="14" s="1"/>
  <c r="K27" i="14"/>
  <c r="K26" i="14" s="1"/>
  <c r="M27" i="14"/>
  <c r="M26" i="14" s="1"/>
  <c r="O27" i="14"/>
  <c r="O26" i="14" s="1"/>
  <c r="Q27" i="14"/>
  <c r="Q26" i="14" s="1"/>
  <c r="V27" i="14"/>
  <c r="V26" i="14" s="1"/>
  <c r="G42" i="14"/>
  <c r="I42" i="14"/>
  <c r="K42" i="14"/>
  <c r="M42" i="14"/>
  <c r="O42" i="14"/>
  <c r="Q42" i="14"/>
  <c r="V42" i="14"/>
  <c r="G45" i="14"/>
  <c r="K45" i="14"/>
  <c r="G46" i="14"/>
  <c r="I46" i="14"/>
  <c r="K46" i="14"/>
  <c r="M46" i="14"/>
  <c r="O46" i="14"/>
  <c r="O45" i="14" s="1"/>
  <c r="Q46" i="14"/>
  <c r="Q45" i="14" s="1"/>
  <c r="V46" i="14"/>
  <c r="V45" i="14" s="1"/>
  <c r="G51" i="14"/>
  <c r="M51" i="14" s="1"/>
  <c r="M45" i="14" s="1"/>
  <c r="I51" i="14"/>
  <c r="I45" i="14" s="1"/>
  <c r="K51" i="14"/>
  <c r="O51" i="14"/>
  <c r="Q51" i="14"/>
  <c r="V51" i="14"/>
  <c r="G57" i="14"/>
  <c r="I57" i="14"/>
  <c r="K57" i="14"/>
  <c r="M57" i="14"/>
  <c r="O57" i="14"/>
  <c r="Q57" i="14"/>
  <c r="V57" i="14"/>
  <c r="G61" i="14"/>
  <c r="G60" i="14" s="1"/>
  <c r="I61" i="14"/>
  <c r="I60" i="14" s="1"/>
  <c r="K61" i="14"/>
  <c r="K60" i="14" s="1"/>
  <c r="M61" i="14"/>
  <c r="O61" i="14"/>
  <c r="O60" i="14" s="1"/>
  <c r="Q61" i="14"/>
  <c r="Q60" i="14" s="1"/>
  <c r="V61" i="14"/>
  <c r="G64" i="14"/>
  <c r="I64" i="14"/>
  <c r="K64" i="14"/>
  <c r="M64" i="14"/>
  <c r="O64" i="14"/>
  <c r="Q64" i="14"/>
  <c r="V64" i="14"/>
  <c r="V60" i="14" s="1"/>
  <c r="G68" i="14"/>
  <c r="M68" i="14" s="1"/>
  <c r="I68" i="14"/>
  <c r="K68" i="14"/>
  <c r="O68" i="14"/>
  <c r="Q68" i="14"/>
  <c r="V68" i="14"/>
  <c r="G71" i="14"/>
  <c r="I71" i="14"/>
  <c r="K71" i="14"/>
  <c r="M71" i="14"/>
  <c r="O71" i="14"/>
  <c r="Q71" i="14"/>
  <c r="V71" i="14"/>
  <c r="G73" i="14"/>
  <c r="M73" i="14" s="1"/>
  <c r="I73" i="14"/>
  <c r="K73" i="14"/>
  <c r="O73" i="14"/>
  <c r="Q73" i="14"/>
  <c r="V73" i="14"/>
  <c r="AE76" i="14"/>
  <c r="G126" i="13"/>
  <c r="G8" i="13"/>
  <c r="G9" i="13"/>
  <c r="I9" i="13"/>
  <c r="I8" i="13" s="1"/>
  <c r="K9" i="13"/>
  <c r="K8" i="13" s="1"/>
  <c r="M9" i="13"/>
  <c r="M8" i="13" s="1"/>
  <c r="O9" i="13"/>
  <c r="O8" i="13" s="1"/>
  <c r="Q9" i="13"/>
  <c r="Q8" i="13" s="1"/>
  <c r="V9" i="13"/>
  <c r="G19" i="13"/>
  <c r="I19" i="13"/>
  <c r="K19" i="13"/>
  <c r="M19" i="13"/>
  <c r="O19" i="13"/>
  <c r="Q19" i="13"/>
  <c r="V19" i="13"/>
  <c r="V8" i="13" s="1"/>
  <c r="G29" i="13"/>
  <c r="I29" i="13"/>
  <c r="K29" i="13"/>
  <c r="M29" i="13"/>
  <c r="O29" i="13"/>
  <c r="Q29" i="13"/>
  <c r="V29" i="13"/>
  <c r="G38" i="13"/>
  <c r="I38" i="13"/>
  <c r="K38" i="13"/>
  <c r="M38" i="13"/>
  <c r="O38" i="13"/>
  <c r="Q38" i="13"/>
  <c r="V38" i="13"/>
  <c r="G41" i="13"/>
  <c r="I41" i="13"/>
  <c r="G42" i="13"/>
  <c r="I42" i="13"/>
  <c r="K42" i="13"/>
  <c r="K41" i="13" s="1"/>
  <c r="M42" i="13"/>
  <c r="M41" i="13" s="1"/>
  <c r="O42" i="13"/>
  <c r="O41" i="13" s="1"/>
  <c r="Q42" i="13"/>
  <c r="Q41" i="13" s="1"/>
  <c r="V42" i="13"/>
  <c r="V41" i="13" s="1"/>
  <c r="G58" i="13"/>
  <c r="I58" i="13"/>
  <c r="K58" i="13"/>
  <c r="M58" i="13"/>
  <c r="O58" i="13"/>
  <c r="Q58" i="13"/>
  <c r="V58" i="13"/>
  <c r="G61" i="13"/>
  <c r="O61" i="13"/>
  <c r="G62" i="13"/>
  <c r="I62" i="13"/>
  <c r="K62" i="13"/>
  <c r="M62" i="13"/>
  <c r="O62" i="13"/>
  <c r="Q62" i="13"/>
  <c r="Q61" i="13" s="1"/>
  <c r="V62" i="13"/>
  <c r="V61" i="13" s="1"/>
  <c r="G72" i="13"/>
  <c r="M72" i="13" s="1"/>
  <c r="M61" i="13" s="1"/>
  <c r="I72" i="13"/>
  <c r="I61" i="13" s="1"/>
  <c r="K72" i="13"/>
  <c r="K61" i="13" s="1"/>
  <c r="O72" i="13"/>
  <c r="Q72" i="13"/>
  <c r="V72" i="13"/>
  <c r="G83" i="13"/>
  <c r="I83" i="13"/>
  <c r="K83" i="13"/>
  <c r="M83" i="13"/>
  <c r="O83" i="13"/>
  <c r="Q83" i="13"/>
  <c r="V83" i="13"/>
  <c r="G86" i="13"/>
  <c r="G87" i="13"/>
  <c r="I87" i="13"/>
  <c r="I86" i="13" s="1"/>
  <c r="K87" i="13"/>
  <c r="K86" i="13" s="1"/>
  <c r="M87" i="13"/>
  <c r="M86" i="13" s="1"/>
  <c r="O87" i="13"/>
  <c r="O86" i="13" s="1"/>
  <c r="Q87" i="13"/>
  <c r="Q86" i="13" s="1"/>
  <c r="V87" i="13"/>
  <c r="G97" i="13"/>
  <c r="M97" i="13" s="1"/>
  <c r="I97" i="13"/>
  <c r="K97" i="13"/>
  <c r="O97" i="13"/>
  <c r="Q97" i="13"/>
  <c r="V97" i="13"/>
  <c r="V86" i="13" s="1"/>
  <c r="G107" i="13"/>
  <c r="I107" i="13"/>
  <c r="K107" i="13"/>
  <c r="M107" i="13"/>
  <c r="O107" i="13"/>
  <c r="Q107" i="13"/>
  <c r="V107" i="13"/>
  <c r="G111" i="13"/>
  <c r="M111" i="13" s="1"/>
  <c r="M110" i="13" s="1"/>
  <c r="I111" i="13"/>
  <c r="I110" i="13" s="1"/>
  <c r="K111" i="13"/>
  <c r="O111" i="13"/>
  <c r="Q111" i="13"/>
  <c r="V111" i="13"/>
  <c r="G114" i="13"/>
  <c r="I114" i="13"/>
  <c r="K114" i="13"/>
  <c r="K110" i="13" s="1"/>
  <c r="M114" i="13"/>
  <c r="O114" i="13"/>
  <c r="O110" i="13" s="1"/>
  <c r="Q114" i="13"/>
  <c r="Q110" i="13" s="1"/>
  <c r="V114" i="13"/>
  <c r="V110" i="13" s="1"/>
  <c r="G118" i="13"/>
  <c r="I118" i="13"/>
  <c r="K118" i="13"/>
  <c r="M118" i="13"/>
  <c r="O118" i="13"/>
  <c r="Q118" i="13"/>
  <c r="V118" i="13"/>
  <c r="G121" i="13"/>
  <c r="I121" i="13"/>
  <c r="K121" i="13"/>
  <c r="M121" i="13"/>
  <c r="O121" i="13"/>
  <c r="Q121" i="13"/>
  <c r="V121" i="13"/>
  <c r="G123" i="13"/>
  <c r="I123" i="13"/>
  <c r="K123" i="13"/>
  <c r="M123" i="13"/>
  <c r="O123" i="13"/>
  <c r="Q123" i="13"/>
  <c r="V123" i="13"/>
  <c r="AE126" i="13"/>
  <c r="AF126" i="13"/>
  <c r="G34" i="12"/>
  <c r="BA31" i="12"/>
  <c r="BA28" i="12"/>
  <c r="BA16" i="12"/>
  <c r="BA13" i="12"/>
  <c r="BA10" i="12"/>
  <c r="G8" i="12"/>
  <c r="V8" i="12"/>
  <c r="G9" i="12"/>
  <c r="I9" i="12"/>
  <c r="K9" i="12"/>
  <c r="K8" i="12" s="1"/>
  <c r="M9" i="12"/>
  <c r="O9" i="12"/>
  <c r="Q9" i="12"/>
  <c r="Q8" i="12" s="1"/>
  <c r="V9" i="12"/>
  <c r="G12" i="12"/>
  <c r="I12" i="12"/>
  <c r="I8" i="12" s="1"/>
  <c r="K12" i="12"/>
  <c r="M12" i="12"/>
  <c r="M8" i="12" s="1"/>
  <c r="O12" i="12"/>
  <c r="O8" i="12" s="1"/>
  <c r="Q12" i="12"/>
  <c r="V12" i="12"/>
  <c r="G15" i="12"/>
  <c r="I15" i="12"/>
  <c r="K15" i="12"/>
  <c r="M15" i="12"/>
  <c r="O15" i="12"/>
  <c r="Q15" i="12"/>
  <c r="V15" i="12"/>
  <c r="G18" i="12"/>
  <c r="M18" i="12" s="1"/>
  <c r="I18" i="12"/>
  <c r="K18" i="12"/>
  <c r="O18" i="12"/>
  <c r="Q18" i="12"/>
  <c r="V18" i="12"/>
  <c r="G21" i="12"/>
  <c r="I21" i="12"/>
  <c r="G22" i="12"/>
  <c r="AF34" i="12" s="1"/>
  <c r="I22" i="12"/>
  <c r="K22" i="12"/>
  <c r="O22" i="12"/>
  <c r="Q22" i="12"/>
  <c r="V22" i="12"/>
  <c r="V21" i="12" s="1"/>
  <c r="G24" i="12"/>
  <c r="I24" i="12"/>
  <c r="K24" i="12"/>
  <c r="K21" i="12" s="1"/>
  <c r="M24" i="12"/>
  <c r="O24" i="12"/>
  <c r="O21" i="12" s="1"/>
  <c r="Q24" i="12"/>
  <c r="Q21" i="12" s="1"/>
  <c r="V24" i="12"/>
  <c r="G27" i="12"/>
  <c r="I27" i="12"/>
  <c r="K27" i="12"/>
  <c r="M27" i="12"/>
  <c r="O27" i="12"/>
  <c r="Q27" i="12"/>
  <c r="V27" i="12"/>
  <c r="G30" i="12"/>
  <c r="I30" i="12"/>
  <c r="K30" i="12"/>
  <c r="M30" i="12"/>
  <c r="O30" i="12"/>
  <c r="Q30" i="12"/>
  <c r="V30" i="12"/>
  <c r="AE34" i="12"/>
  <c r="I20" i="1"/>
  <c r="I19" i="1"/>
  <c r="I18" i="1"/>
  <c r="I17" i="1"/>
  <c r="I16" i="1"/>
  <c r="I131" i="1"/>
  <c r="J128" i="1" s="1"/>
  <c r="AZ118" i="1"/>
  <c r="AZ117" i="1"/>
  <c r="AZ115" i="1"/>
  <c r="AZ114" i="1"/>
  <c r="AZ112" i="1"/>
  <c r="AZ111" i="1"/>
  <c r="AZ109" i="1"/>
  <c r="AZ107" i="1"/>
  <c r="AZ106" i="1"/>
  <c r="AZ105" i="1"/>
  <c r="AZ103" i="1"/>
  <c r="AZ100" i="1"/>
  <c r="AZ98" i="1"/>
  <c r="AZ94" i="1"/>
  <c r="AZ93" i="1"/>
  <c r="AZ91" i="1"/>
  <c r="AZ90" i="1"/>
  <c r="AZ88" i="1"/>
  <c r="AZ87" i="1"/>
  <c r="AZ86" i="1"/>
  <c r="AZ84" i="1"/>
  <c r="AZ83" i="1"/>
  <c r="AZ81" i="1"/>
  <c r="AZ79" i="1"/>
  <c r="AZ78" i="1"/>
  <c r="AZ76" i="1"/>
  <c r="AZ74" i="1"/>
  <c r="AZ73" i="1"/>
  <c r="AZ71" i="1"/>
  <c r="AZ70" i="1"/>
  <c r="AZ68" i="1"/>
  <c r="AZ67" i="1"/>
  <c r="AZ65" i="1"/>
  <c r="AZ63" i="1"/>
  <c r="AZ62" i="1"/>
  <c r="AZ61" i="1"/>
  <c r="AZ60" i="1"/>
  <c r="AZ59" i="1"/>
  <c r="AZ58" i="1"/>
  <c r="AZ55" i="1"/>
  <c r="AZ53" i="1"/>
  <c r="AZ52" i="1"/>
  <c r="AZ50" i="1"/>
  <c r="AZ48" i="1"/>
  <c r="F46" i="1"/>
  <c r="G23" i="1" s="1"/>
  <c r="G46" i="1"/>
  <c r="G25" i="1" s="1"/>
  <c r="A25" i="1" s="1"/>
  <c r="H44" i="1"/>
  <c r="I44" i="1" s="1"/>
  <c r="H43" i="1"/>
  <c r="I43" i="1" s="1"/>
  <c r="I42" i="1"/>
  <c r="H42" i="1"/>
  <c r="H41" i="1"/>
  <c r="I41" i="1" s="1"/>
  <c r="H40" i="1"/>
  <c r="I40" i="1" s="1"/>
  <c r="H39" i="1"/>
  <c r="I39" i="1" s="1"/>
  <c r="I46" i="1" s="1"/>
  <c r="J129" i="1" l="1"/>
  <c r="J126" i="1"/>
  <c r="J127" i="1"/>
  <c r="J124" i="1"/>
  <c r="J125" i="1"/>
  <c r="J130" i="1"/>
  <c r="A26" i="1"/>
  <c r="G26" i="1"/>
  <c r="A23" i="1"/>
  <c r="G28" i="1"/>
  <c r="M60" i="14"/>
  <c r="M8" i="14"/>
  <c r="AF76" i="14"/>
  <c r="G110" i="13"/>
  <c r="M22" i="12"/>
  <c r="M21" i="12" s="1"/>
  <c r="J42" i="1"/>
  <c r="J44" i="1"/>
  <c r="J40" i="1"/>
  <c r="J45" i="1"/>
  <c r="J41" i="1"/>
  <c r="J39" i="1"/>
  <c r="J46" i="1" s="1"/>
  <c r="J43" i="1"/>
  <c r="H46" i="1"/>
  <c r="I21" i="1"/>
  <c r="J28" i="1"/>
  <c r="J26" i="1"/>
  <c r="G38" i="1"/>
  <c r="F38" i="1"/>
  <c r="J23" i="1"/>
  <c r="J24" i="1"/>
  <c r="J25" i="1"/>
  <c r="J27" i="1"/>
  <c r="E24" i="1"/>
  <c r="E26" i="1"/>
  <c r="J131" i="1" l="1"/>
  <c r="G24" i="1"/>
  <c r="A27" i="1" s="1"/>
  <c r="A24" i="1"/>
  <c r="A29" i="1" l="1"/>
  <c r="G29" i="1"/>
  <c r="G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Kročil</author>
  </authors>
  <commentList>
    <comment ref="S6" authorId="0" shapeId="0" xr:uid="{364825A2-A849-451C-ADCC-8802BFB30055}">
      <text>
        <r>
          <rPr>
            <sz val="9"/>
            <color indexed="81"/>
            <rFont val="Tahoma"/>
            <family val="2"/>
            <charset val="238"/>
          </rPr>
          <t>Jedná se o informaci, zda se jedná o položku, která je do rozpočtu zadána z cenové soustavy RTS, nebo vlastní.</t>
        </r>
      </text>
    </comment>
    <comment ref="T6" authorId="0" shapeId="0" xr:uid="{76CA4309-288F-4DF4-A937-6C44FC07E372}">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Kročil</author>
  </authors>
  <commentList>
    <comment ref="S6" authorId="0" shapeId="0" xr:uid="{35C40616-E02A-4249-A05E-D0818F8E597C}">
      <text>
        <r>
          <rPr>
            <sz val="9"/>
            <color indexed="81"/>
            <rFont val="Tahoma"/>
            <family val="2"/>
            <charset val="238"/>
          </rPr>
          <t>Jedná se o informaci, zda se jedná o položku, která je do rozpočtu zadána z cenové soustavy RTS, nebo vlastní.</t>
        </r>
      </text>
    </comment>
    <comment ref="T6" authorId="0" shapeId="0" xr:uid="{D93B3B61-EED9-454A-8B19-5B2B67027BA9}">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Kročil</author>
  </authors>
  <commentList>
    <comment ref="S6" authorId="0" shapeId="0" xr:uid="{5BEF50F8-FFE5-4BAA-8E4E-577DB7DE2892}">
      <text>
        <r>
          <rPr>
            <sz val="9"/>
            <color indexed="81"/>
            <rFont val="Tahoma"/>
            <family val="2"/>
            <charset val="238"/>
          </rPr>
          <t>Jedná se o informaci, zda se jedná o položku, která je do rozpočtu zadána z cenové soustavy RTS, nebo vlastní.</t>
        </r>
      </text>
    </comment>
    <comment ref="T6" authorId="0" shapeId="0" xr:uid="{16542919-613E-40AE-9C63-F3536BFC2FE9}">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<sst xmlns="http://schemas.openxmlformats.org/spreadsheetml/2006/main" count="926" uniqueCount="327">
  <si>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</si>
  <si>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</si>
  <si>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</si>
  <si>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</si>
  <si>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</si>
  <si>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</si>
  <si>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</si>
  <si>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</si>
  <si>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</si>
  <si>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</si>
  <si>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</si>
  <si>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</si>
  <si>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</si>
  <si>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</si>
  <si>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</si>
  <si>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</si>
  <si>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</si>
  <si>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</si>
  <si>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</si>
  <si>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</si>
  <si>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</si>
  <si>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</si>
  <si>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</si>
  <si>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</si>
  <si>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</si>
  <si>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</si>
  <si>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</si>
  <si>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</si>
  <si>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</si>
  <si>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</si>
  <si>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</si>
  <si>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</si>
  <si>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</si>
  <si>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</si>
  <si>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</si>
  <si>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</si>
  <si>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</si>
  <si>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</si>
  <si>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</si>
  <si>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</si>
  <si>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</si>
  <si>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</si>
  <si>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</si>
  <si>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Ing. Tomáš Kročil</t>
  </si>
  <si>
    <t>Kročil Tomáš, Ing</t>
  </si>
  <si>
    <t>20ZAK1205</t>
  </si>
  <si>
    <t>ZŠ Na Výsluní - zateplení střešního pláště</t>
  </si>
  <si>
    <t>Město Uherský Brod</t>
  </si>
  <si>
    <t>Masarykovo nám. 100</t>
  </si>
  <si>
    <t>Uherský Brod</t>
  </si>
  <si>
    <t>68801</t>
  </si>
  <si>
    <t>00291463</t>
  </si>
  <si>
    <t>CZ00291463</t>
  </si>
  <si>
    <t>K PROJEKT, Kročil s.r.o.</t>
  </si>
  <si>
    <t>Uherskobrodská 984</t>
  </si>
  <si>
    <t>Luhačovice</t>
  </si>
  <si>
    <t>76326</t>
  </si>
  <si>
    <t>02286424</t>
  </si>
  <si>
    <t>CZ02286424</t>
  </si>
  <si>
    <t>Stavba</t>
  </si>
  <si>
    <t>Ostatní a vedlejší náklady</t>
  </si>
  <si>
    <t>ON 00</t>
  </si>
  <si>
    <t>Vedlejší a ostatní náklady</t>
  </si>
  <si>
    <t>Stavební objekt</t>
  </si>
  <si>
    <t>SO 01</t>
  </si>
  <si>
    <t>SO 01.1</t>
  </si>
  <si>
    <t>Zateplení střešního pláště - střecha A</t>
  </si>
  <si>
    <t>SO 01.2</t>
  </si>
  <si>
    <t>Zateplení střešního pláště - střecha F</t>
  </si>
  <si>
    <t>Celkem za stavbu</t>
  </si>
  <si>
    <t>CZK</t>
  </si>
  <si>
    <t>#POPS</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</si>
  <si>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</si>
  <si>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</si>
  <si>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</si>
  <si>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</si>
  <si>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</si>
  <si>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</si>
  <si>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</si>
  <si>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</si>
  <si>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</si>
  <si>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</si>
  <si>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</si>
  <si>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</si>
  <si>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</si>
  <si>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</si>
  <si>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</si>
  <si>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</si>
  <si>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</si>
  <si>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</si>
  <si>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</si>
  <si>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</si>
  <si>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</si>
  <si>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</si>
  <si>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</si>
  <si>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</si>
  <si>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</si>
  <si>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</si>
  <si>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</si>
  <si>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</si>
  <si>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</si>
  <si>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</si>
  <si>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</si>
  <si>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</si>
  <si>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</si>
  <si>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</si>
  <si>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</si>
  <si>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</si>
  <si>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</si>
  <si>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</si>
  <si>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</si>
  <si>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</si>
  <si>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</si>
  <si>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</si>
  <si>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</si>
  <si>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</si>
  <si>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</si>
  <si>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</si>
  <si>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712</t>
  </si>
  <si>
    <t>Povlakové krytiny</t>
  </si>
  <si>
    <t>713</t>
  </si>
  <si>
    <t>Izolace tepelné</t>
  </si>
  <si>
    <t>762</t>
  </si>
  <si>
    <t>Konstrukce tesařské</t>
  </si>
  <si>
    <t>764</t>
  </si>
  <si>
    <t>Konstrukce klempířské</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</si>
  <si>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</si>
  <si>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</si>
  <si>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</si>
  <si>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</si>
  <si>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</si>
  <si>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</si>
  <si>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</si>
  <si>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</si>
  <si>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</si>
  <si>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</si>
  <si>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</si>
  <si>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</si>
  <si>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</si>
  <si>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</si>
  <si>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</si>
  <si>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</si>
  <si>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</si>
  <si>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</si>
  <si>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</si>
  <si>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</si>
  <si>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</si>
  <si>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</si>
  <si>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</si>
  <si>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</si>
  <si>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</si>
  <si>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</si>
  <si>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</si>
  <si>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</si>
  <si>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</si>
  <si>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</si>
  <si>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</si>
  <si>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</si>
  <si>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</si>
  <si>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</si>
  <si>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005121010R</t>
  </si>
  <si>
    <t>Vybudování zařízení staveniště</t>
  </si>
  <si>
    <t>Soubor</t>
  </si>
  <si>
    <t>RTS 20/ I</t>
  </si>
  <si>
    <t>Indiv</t>
  </si>
  <si>
    <t>VRN</t>
  </si>
  <si>
    <t>POL99_2</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</si>
  <si>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</si>
  <si>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POP</t>
  </si>
  <si>
    <t>SPU</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</si>
  <si>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</si>
  <si>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</si>
  <si>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</si>
  <si>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</si>
  <si>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</si>
  <si>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</si>
  <si>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005124010R</t>
  </si>
  <si>
    <t>Koordinační činnost</t>
  </si>
  <si>
    <t>Koordinace stavebních a technologických dodávek stavby.</t>
  </si>
  <si>
    <t>005211030R</t>
  </si>
  <si>
    <t xml:space="preserve">Dočasná dopravní opatření </t>
  </si>
  <si>
    <t>005211010R</t>
  </si>
  <si>
    <t>Předání a převzetí staveniště</t>
  </si>
  <si>
    <t>Náklady spojené s účastí zhotovitele na předání a převzetí staveniště.</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</si>
  <si>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</si>
  <si>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</si>
  <si>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</si>
  <si>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005241010R</t>
  </si>
  <si>
    <t xml:space="preserve">Dokumentace skutečného provedení </t>
  </si>
  <si>
    <t>Náklady na vyhotovení dokumentace skutečného provedení stavby a její předání objednateli v požadované formě a požadovaném počtu.</t>
  </si>
  <si>
    <t>SUM</t>
  </si>
  <si>
    <t>END</t>
  </si>
  <si>
    <t>Položkový soupis prací a dodávek</t>
  </si>
  <si>
    <t>712300831RT1</t>
  </si>
  <si>
    <t>Odstranění povlakové krytiny a mechu na střechách plochých do 10° povlakové krytiny_x000D_
 jednovrstvé, z ploch jednotlivě do 10 m</t>
  </si>
  <si>
    <t>m2</t>
  </si>
  <si>
    <t>800-711</t>
  </si>
  <si>
    <t>Práce</t>
  </si>
  <si>
    <t>POL1_</t>
  </si>
  <si>
    <t xml:space="preserve">Střecha A1 : </t>
  </si>
  <si>
    <t>VV</t>
  </si>
  <si>
    <t>aplikační otvory průběžné : 48,49*0,50*2</t>
  </si>
  <si>
    <t>36,10*0,50*1</t>
  </si>
  <si>
    <t>odvětrávací komínky : 0,40*0,40*(24*2)</t>
  </si>
  <si>
    <t xml:space="preserve">Střecha A2 : </t>
  </si>
  <si>
    <t>aplikační otvory průběžné : 0</t>
  </si>
  <si>
    <t>0</t>
  </si>
  <si>
    <t>odvětrávací komínky : 0</t>
  </si>
  <si>
    <t>712341559RV1</t>
  </si>
  <si>
    <t>Povlakové krytiny střech do 10° pásy přitavením v celé ploše, 1 vrstva, včetně dodávky pásu izolačního z oxidovaného asfaltu natavitelného; nosná vložka skelná tkanina</t>
  </si>
  <si>
    <t>aplikační otvory průběžné : 48,49*(0,50+2*0,30)*2</t>
  </si>
  <si>
    <t>36,10*(0,50+2*0,30)*1</t>
  </si>
  <si>
    <t>odvětrávací komínky : 0,70*0,70*(24*2)</t>
  </si>
  <si>
    <t>aplikační otvory průběžné : 36,15*(0,50+2*0,30)*2</t>
  </si>
  <si>
    <t>6,20*(0,50+2*0,30)*1</t>
  </si>
  <si>
    <t>odvětrávací komínky : 0,70*0,70*(18*2)</t>
  </si>
  <si>
    <t>712348102RT2</t>
  </si>
  <si>
    <t>Doplňkové konstrukce k povlakovým krytinám z asfaltových pásů Komínek odvětrání střešního souvrství, průměru 75 mm, s manžetou z modifikovaného asfaltového pásu</t>
  </si>
  <si>
    <t>kus</t>
  </si>
  <si>
    <t>včetně dodávek výrobků</t>
  </si>
  <si>
    <t>SPI</t>
  </si>
  <si>
    <t>delší pole : (5)*18</t>
  </si>
  <si>
    <t>kratší pole : (4)*6</t>
  </si>
  <si>
    <t>delší pole : (5)*3</t>
  </si>
  <si>
    <t>kratší pole : (4)*15</t>
  </si>
  <si>
    <t>998712101R00</t>
  </si>
  <si>
    <t>Přesun hmot pro povlakové krytiny v objektech výšky do 6 m</t>
  </si>
  <si>
    <t>t</t>
  </si>
  <si>
    <t>Přesun hmot</t>
  </si>
  <si>
    <t>POL7_</t>
  </si>
  <si>
    <t>50 m vodorovně</t>
  </si>
  <si>
    <t>713181113R00</t>
  </si>
  <si>
    <t>Izolace foukaná do střešních konstrukcí, minerální</t>
  </si>
  <si>
    <t>m3</t>
  </si>
  <si>
    <t>800-713</t>
  </si>
  <si>
    <t>Začátek provozního součtu</t>
  </si>
  <si>
    <t xml:space="preserve">  delší pole : (22,57+11,47)*18*1,05</t>
  </si>
  <si>
    <t xml:space="preserve">  kratší pole : (11,47+11,47)*6*1,05</t>
  </si>
  <si>
    <t xml:space="preserve">  Mezisoučet</t>
  </si>
  <si>
    <t>Konec provozního součtu</t>
  </si>
  <si>
    <t>787,87800*0,20</t>
  </si>
  <si>
    <t xml:space="preserve">  delší pole : (22,57+11,47)*3*1,05</t>
  </si>
  <si>
    <t xml:space="preserve">  kratší pole : (11,47+11,47)*15*1,05</t>
  </si>
  <si>
    <t>468,53100*0,20</t>
  </si>
  <si>
    <t>998713101R00</t>
  </si>
  <si>
    <t>Přesun hmot pro izolace tepelné v objektech výšky do 6 m</t>
  </si>
  <si>
    <t>762811811R00</t>
  </si>
  <si>
    <t>Demontáž záklopů stropů vrchních, zapuštěných z hrubých prken tloušťky do 32 mm</t>
  </si>
  <si>
    <t>800-762</t>
  </si>
  <si>
    <t>aplikační otvory průběžné : 36,15*0,50*2</t>
  </si>
  <si>
    <t>6,20*0,50*1</t>
  </si>
  <si>
    <t>odvětrávací komínky : 0,40*0,40*(18*2)</t>
  </si>
  <si>
    <t>763613121RT6</t>
  </si>
  <si>
    <t>Montáž záklop stropů, z desek tl. 18 mm, na sraz, sponkováním, včetně dodávky desky dřevoštěpkové</t>
  </si>
  <si>
    <t>800-763</t>
  </si>
  <si>
    <t>vč. dodávky a montáže spojovacího materiálu</t>
  </si>
  <si>
    <t>aplikační otvory průběžné : 48,49*0,50*2*1,10</t>
  </si>
  <si>
    <t>36,10*0,50*1*1,10</t>
  </si>
  <si>
    <t>odvětrávací komínky : 0,40*0,40*(24*2)*1,10</t>
  </si>
  <si>
    <t>aplikační otvory průběžné : 36,15*0,50*2*1,10</t>
  </si>
  <si>
    <t>6,20*0,50*1*1,10</t>
  </si>
  <si>
    <t>odvětrávací komínky : 0,40*0,40*(18*2)*1,10</t>
  </si>
  <si>
    <t>998762102R00</t>
  </si>
  <si>
    <t>Přesun hmot pro konstrukce tesařské v objektech výšky do 12 m</t>
  </si>
  <si>
    <t>764311821R00</t>
  </si>
  <si>
    <t xml:space="preserve">Demontáž krytiny hladké střešní z tabulí 2 x 1 m, plochy do 25 m, sklonu do 30° </t>
  </si>
  <si>
    <t>800-764</t>
  </si>
  <si>
    <t>764CP001</t>
  </si>
  <si>
    <t>Těsnění spár styků tmelením, včetně materiálu</t>
  </si>
  <si>
    <t>m</t>
  </si>
  <si>
    <t>Vlastní</t>
  </si>
  <si>
    <t>aplikační otvory průběžné : (36,15*2+2*0,50)*2</t>
  </si>
  <si>
    <t>(6,20*2+2*0,50)*1</t>
  </si>
  <si>
    <t>odvětrávací komínky : 0,70*4*(18*2)</t>
  </si>
  <si>
    <t>998764101R00</t>
  </si>
  <si>
    <t>Přesun hmot pro konstrukce klempířské v objektech výšky do 6 m</t>
  </si>
  <si>
    <t>979990121R00</t>
  </si>
  <si>
    <t>Poplatek za skládku suti - asfaltové pásy</t>
  </si>
  <si>
    <t>801-3</t>
  </si>
  <si>
    <t>Odkaz na dem. hmot. položky pořadí 1 : 0,44532</t>
  </si>
  <si>
    <t>979990001R00</t>
  </si>
  <si>
    <t>Poplatek za skládku stavební suti</t>
  </si>
  <si>
    <t>celkem : 2,44401</t>
  </si>
  <si>
    <t>odečet asf.pásy : -0,44532</t>
  </si>
  <si>
    <t>979081111R00</t>
  </si>
  <si>
    <t>Odvoz suti a vybouraných hmot na skládku Odvoz suti a vybour. hmot na skládku do 1 km</t>
  </si>
  <si>
    <t>Přesun suti</t>
  </si>
  <si>
    <t>POL8_</t>
  </si>
  <si>
    <t>Včetně naložení na dopravní prostředek a složení na skládku, bez poplatku za skládku.</t>
  </si>
  <si>
    <t>979081121R00</t>
  </si>
  <si>
    <t>Odvoz suti a vybouraných hmot na skládku Příplatek k odvozu za každý další 1 km, 10 km</t>
  </si>
  <si>
    <t>979093111R00</t>
  </si>
  <si>
    <t>Uložení suti na skládku bez zhutnění</t>
  </si>
  <si>
    <t>JKSO:</t>
  </si>
  <si>
    <t>802.43</t>
  </si>
  <si>
    <t>haly pro výuku a výchovu</t>
  </si>
  <si>
    <t>JKSO</t>
  </si>
  <si>
    <t xml:space="preserve"> m3</t>
  </si>
  <si>
    <t>svislá nosná konstrukce monolitická betonová tyčová</t>
  </si>
  <si>
    <t>JKSOChar</t>
  </si>
  <si>
    <t>ostatní stavební akce</t>
  </si>
  <si>
    <t>JKSOAkce</t>
  </si>
  <si>
    <t xml:space="preserve">Střecha F : </t>
  </si>
  <si>
    <t>aplikační otvory průběžné : 54,40*0,50*3</t>
  </si>
  <si>
    <t>odvětrávací komínky : 0,40*0,40*(44*2)</t>
  </si>
  <si>
    <t>aplikační otvory průběžné : 54,40*(0,50+2*0,30)*3*1,10</t>
  </si>
  <si>
    <t>odvětrávací komínky : 0,70*0,70*(44*2)*1,10</t>
  </si>
  <si>
    <t>Střecha F : 219</t>
  </si>
  <si>
    <t>998712102R00</t>
  </si>
  <si>
    <t>Přesun hmot pro povlakové krytiny v objektech výšky přes 6 do 12 m</t>
  </si>
  <si>
    <t xml:space="preserve">  Střecha F - plocha : 987,736</t>
  </si>
  <si>
    <t xml:space="preserve">  odečet prostupy : 4*0,562*-1</t>
  </si>
  <si>
    <t xml:space="preserve">  2*0,360*-1</t>
  </si>
  <si>
    <t xml:space="preserve">  1*0,810*-1</t>
  </si>
  <si>
    <t xml:space="preserve">  4*0,880*-1</t>
  </si>
  <si>
    <t xml:space="preserve">  1*1,350*-1</t>
  </si>
  <si>
    <t xml:space="preserve">  1*1,682*-1</t>
  </si>
  <si>
    <t xml:space="preserve">  3*4,200*-1</t>
  </si>
  <si>
    <t xml:space="preserve">  1*13,000*-1</t>
  </si>
  <si>
    <t>pi pr.tloušťce dle PD : 951,80600*0,2275</t>
  </si>
  <si>
    <t>998713102R00</t>
  </si>
  <si>
    <t>Přesun hmot pro izolace tepelné v objektech výšky do 12 m</t>
  </si>
  <si>
    <t>aplikační otvory průběžné : 54,40*0,50*3*1,10</t>
  </si>
  <si>
    <t>odvětrávací komínky : 0,40*0,40*(44*2)*1,10</t>
  </si>
  <si>
    <t>Odkaz na dem. hmot. položky pořadí 1 : 0,57408</t>
  </si>
  <si>
    <t>Celkem : 1,91360</t>
  </si>
  <si>
    <t>odečet asf.pásy : -0,57408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</si>
</sst>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
      <sz val="8"/>
      <color indexed="21"/>
      <name val="Arial CE"/>
      <charset val="238"/>
    </font>
    <font>
      <sz val="8"/>
      <color rgb="FFDE3801"/>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6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9" fillId="0" borderId="0" xfId="0" applyNumberFormat="1" applyFont="1" applyAlignment="1">
      <alignment wrapText="1"/>
    </xf>
    <xf numFmtId="0" fontId="18" fillId="0" borderId="18" xfId="0" applyNumberFormat="1" applyFont="1" applyBorder="1" applyAlignment="1">
      <alignment vertical="top" wrapText="1"/>
    </xf>
    <xf numFmtId="49" fontId="17" fillId="4" borderId="0" xfId="0" applyNumberFormat="1" applyFont="1" applyFill="1" applyBorder="1" applyAlignment="1" applyProtection="1">
      <alignment vertical="top"/>
      <protection locked="0"/>
    </xf>
    <xf numFmtId="49" fontId="17" fillId="4" borderId="18" xfId="0" applyNumberFormat="1" applyFont="1" applyFill="1" applyBorder="1" applyAlignment="1" applyProtection="1">
      <alignment vertical="top"/>
      <protection locked="0"/>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17" fillId="4" borderId="0" xfId="0" applyNumberFormat="1" applyFont="1" applyFill="1" applyBorder="1" applyAlignment="1" applyProtection="1">
      <alignment horizontal="left" vertical="top" wrapText="1"/>
      <protection locked="0"/>
    </xf>
    <xf numFmtId="49" fontId="17" fillId="4" borderId="18" xfId="0" applyNumberFormat="1" applyFont="1" applyFill="1" applyBorder="1" applyAlignment="1" applyProtection="1">
      <alignment horizontal="left" vertical="top" wrapText="1"/>
      <protection locked="0"/>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0" fillId="0" borderId="18" xfId="0" applyBorder="1" applyAlignment="1">
      <alignment vertical="top"/>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164" fontId="22" fillId="0" borderId="0" xfId="0" applyNumberFormat="1" applyFont="1" applyBorder="1" applyAlignment="1">
      <alignment horizontal="center" vertical="top" wrapText="1" shrinkToFit="1"/>
    </xf>
    <xf numFmtId="164" fontId="22" fillId="0" borderId="0" xfId="0" applyNumberFormat="1" applyFont="1" applyBorder="1" applyAlignment="1">
      <alignment vertical="top" wrapText="1" shrinkToFit="1"/>
    </xf>
    <xf numFmtId="0" fontId="17" fillId="0" borderId="18" xfId="0" applyNumberFormat="1" applyFont="1" applyBorder="1" applyAlignment="1">
      <alignment vertical="top" wrapText="1"/>
    </xf>
    <xf numFmtId="164" fontId="20" fillId="0" borderId="0" xfId="0" quotePrefix="1" applyNumberFormat="1" applyFont="1" applyBorder="1" applyAlignment="1">
      <alignment horizontal="left" vertical="top" wrapText="1"/>
    </xf>
    <xf numFmtId="0" fontId="17" fillId="0" borderId="18" xfId="0" applyNumberFormat="1" applyFont="1" applyBorder="1" applyAlignment="1">
      <alignment horizontal="left" vertical="top" wrapText="1"/>
    </xf>
    <xf numFmtId="164" fontId="21" fillId="0" borderId="0" xfId="0"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xf numFmtId="164" fontId="22" fillId="0" borderId="0" xfId="0" quotePrefix="1" applyNumberFormat="1" applyFont="1" applyBorder="1"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2" t="s">
        <v>39</v>
      </c>
      <c r="B2" s="72"/>
      <c r="C2" s="72"/>
      <c r="D2" s="72"/>
      <c r="E2" s="72"/>
      <c r="F2" s="72"/>
      <c r="G2" s="72"/>
    </row>
  </sheetData>
  <sheetProtection algorithmName="SHA-512" hashValue="36vPOzuacJa81pwfoqovoH+r4ySWekHfo+P3OEjnYEu4xolO77tGIOYKChgPX+RfA21110144PgOG28pzGC7Bw==" saltValue="qq/O14H6upxJB/dlwj35l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34"/>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73" t="s">
        <v>41</v>
      </c>
      <c r="C1" s="74"/>
      <c r="D1" s="74"/>
      <c r="E1" s="74"/>
      <c r="F1" s="74"/>
      <c r="G1" s="74"/>
      <c r="H1" s="74"/>
      <c r="I1" s="74"/>
      <c r="J1" s="75"/>
    </row>
    <row r="2" spans="1:15" ht="36" customHeight="1" x14ac:dyDescent="0.2">
      <c r="A2" s="2"/>
      <c r="B2" s="104" t="s">
        <v>22</v>
      </c>
      <c r="C2" s="105"/>
      <c r="D2" s="106" t="s">
        <v>45</v>
      </c>
      <c r="E2" s="107" t="s">
        <v>46</v>
      </c>
      <c r="F2" s="108"/>
      <c r="G2" s="108"/>
      <c r="H2" s="108"/>
      <c r="I2" s="108"/>
      <c r="J2" s="109"/>
      <c r="O2" s="1"/>
    </row>
    <row r="3" spans="1:15" ht="27" hidden="1" customHeight="1" x14ac:dyDescent="0.2">
      <c r="A3" s="2"/>
      <c r="B3" s="110"/>
      <c r="C3" s="105"/>
      <c r="D3" s="111"/>
      <c r="E3" s="112"/>
      <c r="F3" s="113"/>
      <c r="G3" s="113"/>
      <c r="H3" s="113"/>
      <c r="I3" s="113"/>
      <c r="J3" s="114"/>
    </row>
    <row r="4" spans="1:15" ht="23.25" customHeight="1" x14ac:dyDescent="0.2">
      <c r="A4" s="2"/>
      <c r="B4" s="115"/>
      <c r="C4" s="116"/>
      <c r="D4" s="117"/>
      <c r="E4" s="118"/>
      <c r="F4" s="118"/>
      <c r="G4" s="118"/>
      <c r="H4" s="118"/>
      <c r="I4" s="118"/>
      <c r="J4" s="119"/>
    </row>
    <row r="5" spans="1:15" ht="24" customHeight="1" x14ac:dyDescent="0.2">
      <c r="A5" s="2"/>
      <c r="B5" s="30" t="s">
        <v>42</v>
      </c>
      <c r="D5" s="120" t="s">
        <v>47</v>
      </c>
      <c r="E5" s="87"/>
      <c r="F5" s="87"/>
      <c r="G5" s="87"/>
      <c r="H5" s="18" t="s">
        <v>40</v>
      </c>
      <c r="I5" s="124" t="s">
        <v>51</v>
      </c>
      <c r="J5" s="8"/>
    </row>
    <row r="6" spans="1:15" ht="15.75" customHeight="1" x14ac:dyDescent="0.2">
      <c r="A6" s="2"/>
      <c r="B6" s="27"/>
      <c r="C6" s="52"/>
      <c r="D6" s="121" t="s">
        <v>48</v>
      </c>
      <c r="E6" s="88"/>
      <c r="F6" s="88"/>
      <c r="G6" s="88"/>
      <c r="H6" s="18" t="s">
        <v>34</v>
      </c>
      <c r="I6" s="124" t="s">
        <v>52</v>
      </c>
      <c r="J6" s="8"/>
    </row>
    <row r="7" spans="1:15" ht="15.75" customHeight="1" x14ac:dyDescent="0.2">
      <c r="A7" s="2"/>
      <c r="B7" s="28"/>
      <c r="C7" s="53"/>
      <c r="D7" s="123" t="s">
        <v>50</v>
      </c>
      <c r="E7" s="122" t="s">
        <v>49</v>
      </c>
      <c r="F7" s="89"/>
      <c r="G7" s="89"/>
      <c r="H7" s="23"/>
      <c r="I7" s="22"/>
      <c r="J7" s="33"/>
    </row>
    <row r="8" spans="1:15" ht="24" hidden="1" customHeight="1" x14ac:dyDescent="0.2">
      <c r="A8" s="2"/>
      <c r="B8" s="30" t="s">
        <v>20</v>
      </c>
      <c r="D8" s="125" t="s">
        <v>53</v>
      </c>
      <c r="H8" s="18" t="s">
        <v>40</v>
      </c>
      <c r="I8" s="124" t="s">
        <v>57</v>
      </c>
      <c r="J8" s="8"/>
    </row>
    <row r="9" spans="1:15" ht="15.75" hidden="1" customHeight="1" x14ac:dyDescent="0.2">
      <c r="A9" s="2"/>
      <c r="B9" s="2"/>
      <c r="D9" s="125" t="s">
        <v>54</v>
      </c>
      <c r="H9" s="18" t="s">
        <v>34</v>
      </c>
      <c r="I9" s="124" t="s">
        <v>58</v>
      </c>
      <c r="J9" s="8"/>
    </row>
    <row r="10" spans="1:15" ht="15.75" hidden="1" customHeight="1" x14ac:dyDescent="0.2">
      <c r="A10" s="2"/>
      <c r="B10" s="34"/>
      <c r="C10" s="53"/>
      <c r="D10" s="123" t="s">
        <v>56</v>
      </c>
      <c r="E10" s="126" t="s">
        <v>55</v>
      </c>
      <c r="F10" s="23"/>
      <c r="G10" s="14"/>
      <c r="H10" s="14"/>
      <c r="I10" s="35"/>
      <c r="J10" s="33"/>
    </row>
    <row r="11" spans="1:15" ht="24" customHeight="1" x14ac:dyDescent="0.2">
      <c r="A11" s="2"/>
      <c r="B11" s="30" t="s">
        <v>19</v>
      </c>
      <c r="D11" s="127"/>
      <c r="E11" s="127"/>
      <c r="F11" s="127"/>
      <c r="G11" s="127"/>
      <c r="H11" s="18" t="s">
        <v>40</v>
      </c>
      <c r="I11" s="132"/>
      <c r="J11" s="8"/>
    </row>
    <row r="12" spans="1:15" ht="15.75" customHeight="1" x14ac:dyDescent="0.2">
      <c r="A12" s="2"/>
      <c r="B12" s="27"/>
      <c r="C12" s="52"/>
      <c r="D12" s="128"/>
      <c r="E12" s="128"/>
      <c r="F12" s="128"/>
      <c r="G12" s="128"/>
      <c r="H12" s="18" t="s">
        <v>34</v>
      </c>
      <c r="I12" s="132"/>
      <c r="J12" s="8"/>
    </row>
    <row r="13" spans="1:15" ht="15.75" customHeight="1" x14ac:dyDescent="0.2">
      <c r="A13" s="2"/>
      <c r="B13" s="28"/>
      <c r="C13" s="53"/>
      <c r="D13" s="131"/>
      <c r="E13" s="129"/>
      <c r="F13" s="130"/>
      <c r="G13" s="130"/>
      <c r="H13" s="19"/>
      <c r="I13" s="22"/>
      <c r="J13" s="33"/>
    </row>
    <row r="14" spans="1:15" ht="24" customHeight="1" x14ac:dyDescent="0.2">
      <c r="A14" s="2"/>
      <c r="B14" s="42" t="s">
        <v>21</v>
      </c>
      <c r="C14" s="54"/>
      <c r="D14" s="55" t="s">
        <v>43</v>
      </c>
      <c r="E14" s="56"/>
      <c r="F14" s="43"/>
      <c r="G14" s="43"/>
      <c r="H14" s="44"/>
      <c r="I14" s="43"/>
      <c r="J14" s="45"/>
    </row>
    <row r="15" spans="1:15" ht="32.25" customHeight="1" x14ac:dyDescent="0.2">
      <c r="A15" s="2"/>
      <c r="B15" s="34" t="s">
        <v>32</v>
      </c>
      <c r="C15" s="57"/>
      <c r="D15" s="51"/>
      <c r="E15" s="82"/>
      <c r="F15" s="82"/>
      <c r="G15" s="83"/>
      <c r="H15" s="83"/>
      <c r="I15" s="83" t="s">
        <v>29</v>
      </c>
      <c r="J15" s="84"/>
    </row>
    <row r="16" spans="1:15" ht="23.25" customHeight="1" x14ac:dyDescent="0.2">
      <c r="A16" s="196" t="s">
        <v>24</v>
      </c>
      <c r="B16" s="37" t="s">
        <v>24</v>
      </c>
      <c r="C16" s="58"/>
      <c r="D16" s="59"/>
      <c r="E16" s="79"/>
      <c r="F16" s="80"/>
      <c r="G16" s="79"/>
      <c r="H16" s="80"/>
      <c r="I16" s="79">
        <f>SUMIF(F124:F130,A16,I124:I130)+SUMIF(F124:F130,"PSU",I124:I130)</f>
        <v>0</v>
      </c>
      <c r="J16" s="81"/>
    </row>
    <row r="17" spans="1:10" ht="23.25" customHeight="1" x14ac:dyDescent="0.2">
      <c r="A17" s="196" t="s">
        <v>25</v>
      </c>
      <c r="B17" s="37" t="s">
        <v>25</v>
      </c>
      <c r="C17" s="58"/>
      <c r="D17" s="59"/>
      <c r="E17" s="79"/>
      <c r="F17" s="80"/>
      <c r="G17" s="79"/>
      <c r="H17" s="80"/>
      <c r="I17" s="79">
        <f>SUMIF(F124:F130,A17,I124:I130)</f>
        <v>0</v>
      </c>
      <c r="J17" s="81"/>
    </row>
    <row r="18" spans="1:10" ht="23.25" customHeight="1" x14ac:dyDescent="0.2">
      <c r="A18" s="196" t="s">
        <v>26</v>
      </c>
      <c r="B18" s="37" t="s">
        <v>26</v>
      </c>
      <c r="C18" s="58"/>
      <c r="D18" s="59"/>
      <c r="E18" s="79"/>
      <c r="F18" s="80"/>
      <c r="G18" s="79"/>
      <c r="H18" s="80"/>
      <c r="I18" s="79">
        <f>SUMIF(F124:F130,A18,I124:I130)</f>
        <v>0</v>
      </c>
      <c r="J18" s="81"/>
    </row>
    <row r="19" spans="1:10" ht="23.25" customHeight="1" x14ac:dyDescent="0.2">
      <c r="A19" s="196" t="s">
        <v>129</v>
      </c>
      <c r="B19" s="37" t="s">
        <v>27</v>
      </c>
      <c r="C19" s="58"/>
      <c r="D19" s="59"/>
      <c r="E19" s="79"/>
      <c r="F19" s="80"/>
      <c r="G19" s="79"/>
      <c r="H19" s="80"/>
      <c r="I19" s="79">
        <f>SUMIF(F124:F130,A19,I124:I130)</f>
        <v>0</v>
      </c>
      <c r="J19" s="81"/>
    </row>
    <row r="20" spans="1:10" ht="23.25" customHeight="1" x14ac:dyDescent="0.2">
      <c r="A20" s="196" t="s">
        <v>130</v>
      </c>
      <c r="B20" s="37" t="s">
        <v>28</v>
      </c>
      <c r="C20" s="58"/>
      <c r="D20" s="59"/>
      <c r="E20" s="79"/>
      <c r="F20" s="80"/>
      <c r="G20" s="79"/>
      <c r="H20" s="80"/>
      <c r="I20" s="79">
        <f>SUMIF(F124:F130,A20,I124:I130)</f>
        <v>0</v>
      </c>
      <c r="J20" s="81"/>
    </row>
    <row r="21" spans="1:10" ht="23.25" customHeight="1" x14ac:dyDescent="0.2">
      <c r="A21" s="2"/>
      <c r="B21" s="47" t="s">
        <v>29</v>
      </c>
      <c r="C21" s="60"/>
      <c r="D21" s="61"/>
      <c r="E21" s="85"/>
      <c r="F21" s="86"/>
      <c r="G21" s="85"/>
      <c r="H21" s="86"/>
      <c r="I21" s="85">
        <f>SUM(I16:J20)</f>
        <v>0</v>
      </c>
      <c r="J21" s="95"/>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93">
        <f>ZakladDPHSniVypocet</f>
        <v>0</v>
      </c>
      <c r="H23" s="94"/>
      <c r="I23" s="94"/>
      <c r="J23" s="39" t="str">
        <f t="shared" ref="J23:J28" si="0">Mena</f>
        <v>CZK</v>
      </c>
    </row>
    <row r="24" spans="1:10" ht="23.25" customHeight="1" x14ac:dyDescent="0.2">
      <c r="A24" s="2">
        <f>(A23-INT(A23))*100</f>
        <v>0</v>
      </c>
      <c r="B24" s="37" t="s">
        <v>13</v>
      </c>
      <c r="C24" s="58"/>
      <c r="D24" s="59"/>
      <c r="E24" s="63">
        <f>SazbaDPH1</f>
        <v>15</v>
      </c>
      <c r="F24" s="38" t="s">
        <v>0</v>
      </c>
      <c r="G24" s="91">
        <f>A23</f>
        <v>0</v>
      </c>
      <c r="H24" s="92"/>
      <c r="I24" s="92"/>
      <c r="J24" s="39" t="str">
        <f t="shared" si="0"/>
        <v>CZK</v>
      </c>
    </row>
    <row r="25" spans="1:10" ht="23.25" customHeight="1" x14ac:dyDescent="0.2">
      <c r="A25" s="2">
        <f>ZakladDPHZakl*SazbaDPH2/100</f>
        <v>0</v>
      </c>
      <c r="B25" s="37" t="s">
        <v>14</v>
      </c>
      <c r="C25" s="58"/>
      <c r="D25" s="59"/>
      <c r="E25" s="63">
        <v>21</v>
      </c>
      <c r="F25" s="38" t="s">
        <v>0</v>
      </c>
      <c r="G25" s="93">
        <f>ZakladDPHZaklVypocet</f>
        <v>0</v>
      </c>
      <c r="H25" s="94"/>
      <c r="I25" s="94"/>
      <c r="J25" s="39" t="str">
        <f t="shared" si="0"/>
        <v>CZK</v>
      </c>
    </row>
    <row r="26" spans="1:10" ht="23.25" customHeight="1" x14ac:dyDescent="0.2">
      <c r="A26" s="2">
        <f>(A25-INT(A25))*100</f>
        <v>0</v>
      </c>
      <c r="B26" s="31" t="s">
        <v>15</v>
      </c>
      <c r="C26" s="64"/>
      <c r="D26" s="51"/>
      <c r="E26" s="65">
        <f>SazbaDPH2</f>
        <v>21</v>
      </c>
      <c r="F26" s="29" t="s">
        <v>0</v>
      </c>
      <c r="G26" s="76">
        <f>A25</f>
        <v>0</v>
      </c>
      <c r="H26" s="77"/>
      <c r="I26" s="77"/>
      <c r="J26" s="36" t="str">
        <f t="shared" si="0"/>
        <v>CZK</v>
      </c>
    </row>
    <row r="27" spans="1:10" ht="23.25" customHeight="1" thickBot="1" x14ac:dyDescent="0.25">
      <c r="A27" s="2">
        <f>ZakladDPHSni+DPHSni+ZakladDPHZakl+DPHZakl</f>
        <v>0</v>
      </c>
      <c r="B27" s="30" t="s">
        <v>4</v>
      </c>
      <c r="C27" s="66"/>
      <c r="D27" s="67"/>
      <c r="E27" s="66"/>
      <c r="F27" s="16"/>
      <c r="G27" s="78">
        <f>CenaCelkem-(ZakladDPHSni+DPHSni+ZakladDPHZakl+DPHZakl)</f>
        <v>0</v>
      </c>
      <c r="H27" s="78"/>
      <c r="I27" s="78"/>
      <c r="J27" s="40" t="str">
        <f t="shared" si="0"/>
        <v>CZK</v>
      </c>
    </row>
    <row r="28" spans="1:10" ht="27.75" hidden="1" customHeight="1" thickBot="1" x14ac:dyDescent="0.25">
      <c r="A28" s="2"/>
      <c r="B28" s="164" t="s">
        <v>23</v>
      </c>
      <c r="C28" s="165"/>
      <c r="D28" s="165"/>
      <c r="E28" s="166"/>
      <c r="F28" s="167"/>
      <c r="G28" s="168">
        <f>ZakladDPHSniVypocet+ZakladDPHZaklVypocet</f>
        <v>0</v>
      </c>
      <c r="H28" s="168"/>
      <c r="I28" s="168"/>
      <c r="J28" s="169" t="str">
        <f t="shared" si="0"/>
        <v>CZK</v>
      </c>
    </row>
    <row r="29" spans="1:10" ht="27.75" customHeight="1" thickBot="1" x14ac:dyDescent="0.25">
      <c r="A29" s="2">
        <f>(A27-INT(A27))*100</f>
        <v>0</v>
      </c>
      <c r="B29" s="164" t="s">
        <v>35</v>
      </c>
      <c r="C29" s="170"/>
      <c r="D29" s="170"/>
      <c r="E29" s="170"/>
      <c r="F29" s="171"/>
      <c r="G29" s="172">
        <f>A27</f>
        <v>0</v>
      </c>
      <c r="H29" s="172"/>
      <c r="I29" s="172"/>
      <c r="J29" s="173" t="s">
        <v>70</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52" ht="47.25" customHeight="1" x14ac:dyDescent="0.2">
      <c r="A33" s="2"/>
      <c r="B33" s="2"/>
      <c r="J33" s="9"/>
    </row>
    <row r="34" spans="1:52" s="21" customFormat="1" ht="18.75" customHeight="1" x14ac:dyDescent="0.2">
      <c r="A34" s="20"/>
      <c r="B34" s="20"/>
      <c r="C34" s="70"/>
      <c r="D34" s="96" t="s">
        <v>44</v>
      </c>
      <c r="E34" s="97"/>
      <c r="G34" s="98"/>
      <c r="H34" s="99"/>
      <c r="I34" s="99"/>
      <c r="J34" s="24"/>
    </row>
    <row r="35" spans="1:52" ht="12.75" customHeight="1" x14ac:dyDescent="0.2">
      <c r="A35" s="2"/>
      <c r="B35" s="2"/>
      <c r="D35" s="90" t="s">
        <v>2</v>
      </c>
      <c r="E35" s="90"/>
      <c r="H35" s="10" t="s">
        <v>3</v>
      </c>
      <c r="J35" s="9"/>
    </row>
    <row r="36" spans="1:52" ht="13.5" customHeight="1" thickBot="1" x14ac:dyDescent="0.25">
      <c r="A36" s="11"/>
      <c r="B36" s="11"/>
      <c r="C36" s="71"/>
      <c r="D36" s="71"/>
      <c r="E36" s="71"/>
      <c r="F36" s="12"/>
      <c r="G36" s="12"/>
      <c r="H36" s="12"/>
      <c r="I36" s="12"/>
      <c r="J36" s="13"/>
    </row>
    <row r="37" spans="1:52" ht="27" customHeight="1" x14ac:dyDescent="0.2">
      <c r="B37" s="136" t="s">
        <v>16</v>
      </c>
      <c r="C37" s="137"/>
      <c r="D37" s="137"/>
      <c r="E37" s="137"/>
      <c r="F37" s="138"/>
      <c r="G37" s="138"/>
      <c r="H37" s="138"/>
      <c r="I37" s="138"/>
      <c r="J37" s="139"/>
    </row>
    <row r="38" spans="1:52" ht="25.5" customHeight="1" x14ac:dyDescent="0.2">
      <c r="A38" s="135" t="s">
        <v>37</v>
      </c>
      <c r="B38" s="140" t="s">
        <v>17</v>
      </c>
      <c r="C38" s="141" t="s">
        <v>5</v>
      </c>
      <c r="D38" s="141"/>
      <c r="E38" s="141"/>
      <c r="F38" s="142" t="str">
        <f>B23</f>
        <v>Základ pro sníženou DPH</v>
      </c>
      <c r="G38" s="142" t="str">
        <f>B25</f>
        <v>Základ pro základní DPH</v>
      </c>
      <c r="H38" s="143" t="s">
        <v>18</v>
      </c>
      <c r="I38" s="143" t="s">
        <v>1</v>
      </c>
      <c r="J38" s="144" t="s">
        <v>0</v>
      </c>
    </row>
    <row r="39" spans="1:52" ht="25.5" hidden="1" customHeight="1" x14ac:dyDescent="0.2">
      <c r="A39" s="135">
        <v>1</v>
      </c>
      <c r="B39" s="145" t="s">
        <v>59</v>
      </c>
      <c r="C39" s="146"/>
      <c r="D39" s="146"/>
      <c r="E39" s="146"/>
      <c r="F39" s="147">
        <f>'ON 00 ON 00 Naklady'!AE34+'SO 01 SO 01.1 Pol'!AE126+'SO 01 SO 01.2 Pol'!AE76</f>
        <v>0</v>
      </c>
      <c r="G39" s="148">
        <f>'ON 00 ON 00 Naklady'!AF34+'SO 01 SO 01.1 Pol'!AF126+'SO 01 SO 01.2 Pol'!AF76</f>
        <v>0</v>
      </c>
      <c r="H39" s="149">
        <f>(F39*SazbaDPH1/100)+(G39*SazbaDPH2/100)</f>
        <v>0</v>
      </c>
      <c r="I39" s="149">
        <f>F39+G39+H39</f>
        <v>0</v>
      </c>
      <c r="J39" s="150" t="str">
        <f>IF(CenaCelkemVypocet=0,"",I39/CenaCelkemVypocet*100)</f>
        <v/>
      </c>
    </row>
    <row r="40" spans="1:52" ht="25.5" customHeight="1" x14ac:dyDescent="0.2">
      <c r="A40" s="135">
        <v>2</v>
      </c>
      <c r="B40" s="151"/>
      <c r="C40" s="152" t="s">
        <v>60</v>
      </c>
      <c r="D40" s="152"/>
      <c r="E40" s="152"/>
      <c r="F40" s="153">
        <f>'ON 00 ON 00 Naklady'!AE34</f>
        <v>0</v>
      </c>
      <c r="G40" s="154">
        <f>'ON 00 ON 00 Naklady'!AF34</f>
        <v>0</v>
      </c>
      <c r="H40" s="154">
        <f>(F40*SazbaDPH1/100)+(G40*SazbaDPH2/100)</f>
        <v>0</v>
      </c>
      <c r="I40" s="154">
        <f>F40+G40+H40</f>
        <v>0</v>
      </c>
      <c r="J40" s="155" t="str">
        <f>IF(CenaCelkemVypocet=0,"",I40/CenaCelkemVypocet*100)</f>
        <v/>
      </c>
    </row>
    <row r="41" spans="1:52" ht="25.5" customHeight="1" x14ac:dyDescent="0.2">
      <c r="A41" s="135">
        <v>3</v>
      </c>
      <c r="B41" s="156" t="s">
        <v>61</v>
      </c>
      <c r="C41" s="146" t="s">
        <v>62</v>
      </c>
      <c r="D41" s="146"/>
      <c r="E41" s="146"/>
      <c r="F41" s="157">
        <f>'ON 00 ON 00 Naklady'!AE34</f>
        <v>0</v>
      </c>
      <c r="G41" s="149">
        <f>'ON 00 ON 00 Naklady'!AF34</f>
        <v>0</v>
      </c>
      <c r="H41" s="149">
        <f>(F41*SazbaDPH1/100)+(G41*SazbaDPH2/100)</f>
        <v>0</v>
      </c>
      <c r="I41" s="149">
        <f>F41+G41+H41</f>
        <v>0</v>
      </c>
      <c r="J41" s="150" t="str">
        <f>IF(CenaCelkemVypocet=0,"",I41/CenaCelkemVypocet*100)</f>
        <v/>
      </c>
    </row>
    <row r="42" spans="1:52" ht="25.5" customHeight="1" x14ac:dyDescent="0.2">
      <c r="A42" s="135">
        <v>2</v>
      </c>
      <c r="B42" s="151"/>
      <c r="C42" s="152" t="s">
        <v>63</v>
      </c>
      <c r="D42" s="152"/>
      <c r="E42" s="152"/>
      <c r="F42" s="153"/>
      <c r="G42" s="154"/>
      <c r="H42" s="154">
        <f>(F42*SazbaDPH1/100)+(G42*SazbaDPH2/100)</f>
        <v>0</v>
      </c>
      <c r="I42" s="154">
        <f>F42+G42+H42</f>
        <v>0</v>
      </c>
      <c r="J42" s="155" t="str">
        <f>IF(CenaCelkemVypocet=0,"",I42/CenaCelkemVypocet*100)</f>
        <v/>
      </c>
    </row>
    <row r="43" spans="1:52" ht="25.5" customHeight="1" x14ac:dyDescent="0.2">
      <c r="A43" s="135">
        <v>2</v>
      </c>
      <c r="B43" s="151" t="s">
        <v>64</v>
      </c>
      <c r="C43" s="152" t="s">
        <v>46</v>
      </c>
      <c r="D43" s="152"/>
      <c r="E43" s="152"/>
      <c r="F43" s="153">
        <f>'SO 01 SO 01.1 Pol'!AE126+'SO 01 SO 01.2 Pol'!AE76</f>
        <v>0</v>
      </c>
      <c r="G43" s="154">
        <f>'SO 01 SO 01.1 Pol'!AF126+'SO 01 SO 01.2 Pol'!AF76</f>
        <v>0</v>
      </c>
      <c r="H43" s="154">
        <f>(F43*SazbaDPH1/100)+(G43*SazbaDPH2/100)</f>
        <v>0</v>
      </c>
      <c r="I43" s="154">
        <f>F43+G43+H43</f>
        <v>0</v>
      </c>
      <c r="J43" s="155" t="str">
        <f>IF(CenaCelkemVypocet=0,"",I43/CenaCelkemVypocet*100)</f>
        <v/>
      </c>
    </row>
    <row r="44" spans="1:52" ht="25.5" customHeight="1" x14ac:dyDescent="0.2">
      <c r="A44" s="135">
        <v>3</v>
      </c>
      <c r="B44" s="156" t="s">
        <v>65</v>
      </c>
      <c r="C44" s="146" t="s">
        <v>66</v>
      </c>
      <c r="D44" s="146"/>
      <c r="E44" s="146"/>
      <c r="F44" s="157">
        <f>'SO 01 SO 01.1 Pol'!AE126</f>
        <v>0</v>
      </c>
      <c r="G44" s="149">
        <f>'SO 01 SO 01.1 Pol'!AF126</f>
        <v>0</v>
      </c>
      <c r="H44" s="149">
        <f>(F44*SazbaDPH1/100)+(G44*SazbaDPH2/100)</f>
        <v>0</v>
      </c>
      <c r="I44" s="149">
        <f>F44+G44+H44</f>
        <v>0</v>
      </c>
      <c r="J44" s="150" t="str">
        <f>IF(CenaCelkemVypocet=0,"",I44/CenaCelkemVypocet*100)</f>
        <v/>
      </c>
    </row>
    <row r="45" spans="1:52" ht="25.5" customHeight="1" x14ac:dyDescent="0.2">
      <c r="A45" s="135">
        <v>3</v>
      </c>
      <c r="B45" s="156" t="s">
        <v>67</v>
      </c>
      <c r="C45" s="146" t="s">
        <v>68</v>
      </c>
      <c r="D45" s="146"/>
      <c r="E45" s="146"/>
      <c r="F45" s="157">
        <f>'SO 01 SO 01.2 Pol'!AE76</f>
        <v>0</v>
      </c>
      <c r="G45" s="149">
        <f>'SO 01 SO 01.2 Pol'!AF76</f>
        <v>0</v>
      </c>
      <c r="H45" s="149">
        <f>(F45*SazbaDPH1/100)+(G45*SazbaDPH2/100)</f>
        <v>0</v>
      </c>
      <c r="I45" s="149">
        <f>F45+G45+H45</f>
        <v>0</v>
      </c>
      <c r="J45" s="150" t="str">
        <f>IF(CenaCelkemVypocet=0,"",I45/CenaCelkemVypocet*100)</f>
        <v/>
      </c>
    </row>
    <row r="46" spans="1:52" ht="25.5" customHeight="1" x14ac:dyDescent="0.2">
      <c r="A46" s="135"/>
      <c r="B46" s="158" t="s">
        <v>69</v>
      </c>
      <c r="C46" s="159"/>
      <c r="D46" s="159"/>
      <c r="E46" s="160"/>
      <c r="F46" s="161">
        <f>SUMIF(A39:A45,"=1",F39:F45)</f>
        <v>0</v>
      </c>
      <c r="G46" s="162">
        <f>SUMIF(A39:A45,"=1",G39:G45)</f>
        <v>0</v>
      </c>
      <c r="H46" s="162">
        <f>SUMIF(A39:A45,"=1",H39:H45)</f>
        <v>0</v>
      </c>
      <c r="I46" s="162">
        <f>SUMIF(A39:A45,"=1",I39:I45)</f>
        <v>0</v>
      </c>
      <c r="J46" s="163">
        <f>SUMIF(A39:A45,"=1",J39:J45)</f>
        <v>0</v>
      </c>
    </row>
    <row r="48" spans="1:52" x14ac:dyDescent="0.2">
      <c r="A48" t="s">
        <v>71</v>
      </c>
      <c r="B48" s="175" t="s">
        <v>72</v>
      </c>
      <c r="C48" s="175"/>
      <c r="D48" s="175"/>
      <c r="E48" s="175"/>
      <c r="F48" s="175"/>
      <c r="G48" s="175"/>
      <c r="H48" s="175"/>
      <c r="I48" s="175"/>
      <c r="J48" s="175"/>
      <c r="AZ48" s="174" t="str">
        <f>B48</f>
        <v>1. PODMÍNKY PRO ZPRACOVÁNÍ NABÍDKOVÉ CENY</v>
      </c>
    </row>
    <row r="50" spans="2:52" x14ac:dyDescent="0.2">
      <c r="B50" s="175" t="s">
        <v>73</v>
      </c>
      <c r="C50" s="175"/>
      <c r="D50" s="175"/>
      <c r="E50" s="175"/>
      <c r="F50" s="175"/>
      <c r="G50" s="175"/>
      <c r="H50" s="175"/>
      <c r="I50" s="175"/>
      <c r="J50" s="175"/>
      <c r="AZ50" s="174" t="str">
        <f>B50</f>
        <v xml:space="preserve">        Preambule</v>
      </c>
    </row>
    <row r="52" spans="2:52" ht="51" x14ac:dyDescent="0.2">
      <c r="B52" s="175" t="s">
        <v>74</v>
      </c>
      <c r="C52" s="175"/>
      <c r="D52" s="175"/>
      <c r="E52" s="175"/>
      <c r="F52" s="175"/>
      <c r="G52" s="175"/>
      <c r="H52" s="175"/>
      <c r="I52" s="175"/>
      <c r="J52" s="175"/>
      <c r="AZ52" s="174"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1" x14ac:dyDescent="0.2">
      <c r="B53" s="175" t="s">
        <v>75</v>
      </c>
      <c r="C53" s="175"/>
      <c r="D53" s="175"/>
      <c r="E53" s="175"/>
      <c r="F53" s="175"/>
      <c r="G53" s="175"/>
      <c r="H53" s="175"/>
      <c r="I53" s="175"/>
      <c r="J53" s="175"/>
      <c r="AZ53" s="174"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x14ac:dyDescent="0.2">
      <c r="B55" s="175" t="s">
        <v>76</v>
      </c>
      <c r="C55" s="175"/>
      <c r="D55" s="175"/>
      <c r="E55" s="175"/>
      <c r="F55" s="175"/>
      <c r="G55" s="175"/>
      <c r="H55" s="175"/>
      <c r="I55" s="175"/>
      <c r="J55" s="175"/>
      <c r="AZ55" s="174" t="str">
        <f>B55</f>
        <v xml:space="preserve">        Vymezení některých pojmů</v>
      </c>
    </row>
    <row r="58" spans="2:52" x14ac:dyDescent="0.2">
      <c r="B58" s="175" t="s">
        <v>77</v>
      </c>
      <c r="C58" s="175"/>
      <c r="D58" s="175"/>
      <c r="E58" s="175"/>
      <c r="F58" s="175"/>
      <c r="G58" s="175"/>
      <c r="H58" s="175"/>
      <c r="I58" s="175"/>
      <c r="J58" s="175"/>
      <c r="AZ58" s="174" t="str">
        <f>B58</f>
        <v>Pro účely zpracování nabídkové ceny se jsou použity některé pojmy, pod kterými se rozumí:</v>
      </c>
    </row>
    <row r="59" spans="2:52" ht="38.25" x14ac:dyDescent="0.2">
      <c r="B59" s="175" t="s">
        <v>78</v>
      </c>
      <c r="C59" s="175"/>
      <c r="D59" s="175"/>
      <c r="E59" s="175"/>
      <c r="F59" s="175"/>
      <c r="G59" s="175"/>
      <c r="H59" s="175"/>
      <c r="I59" s="175"/>
      <c r="J59" s="175"/>
      <c r="AZ59" s="174" t="str">
        <f>B59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8.25" x14ac:dyDescent="0.2">
      <c r="B60" s="175" t="s">
        <v>79</v>
      </c>
      <c r="C60" s="175"/>
      <c r="D60" s="175"/>
      <c r="E60" s="175"/>
      <c r="F60" s="175"/>
      <c r="G60" s="175"/>
      <c r="H60" s="175"/>
      <c r="I60" s="175"/>
      <c r="J60" s="175"/>
      <c r="AZ60" s="174" t="str">
        <f>B60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1" x14ac:dyDescent="0.2">
      <c r="B61" s="175" t="s">
        <v>80</v>
      </c>
      <c r="C61" s="175"/>
      <c r="D61" s="175"/>
      <c r="E61" s="175"/>
      <c r="F61" s="175"/>
      <c r="G61" s="175"/>
      <c r="H61" s="175"/>
      <c r="I61" s="175"/>
      <c r="J61" s="175"/>
      <c r="AZ61" s="174" t="str">
        <f>B61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6.5" x14ac:dyDescent="0.2">
      <c r="B62" s="175" t="s">
        <v>81</v>
      </c>
      <c r="C62" s="175"/>
      <c r="D62" s="175"/>
      <c r="E62" s="175"/>
      <c r="F62" s="175"/>
      <c r="G62" s="175"/>
      <c r="H62" s="175"/>
      <c r="I62" s="175"/>
      <c r="J62" s="175"/>
      <c r="AZ62" s="174" t="str">
        <f>B62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1" x14ac:dyDescent="0.2">
      <c r="B63" s="175" t="s">
        <v>82</v>
      </c>
      <c r="C63" s="175"/>
      <c r="D63" s="175"/>
      <c r="E63" s="175"/>
      <c r="F63" s="175"/>
      <c r="G63" s="175"/>
      <c r="H63" s="175"/>
      <c r="I63" s="175"/>
      <c r="J63" s="175"/>
      <c r="AZ63" s="174" t="str">
        <f>B63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x14ac:dyDescent="0.2">
      <c r="B65" s="175" t="s">
        <v>83</v>
      </c>
      <c r="C65" s="175"/>
      <c r="D65" s="175"/>
      <c r="E65" s="175"/>
      <c r="F65" s="175"/>
      <c r="G65" s="175"/>
      <c r="H65" s="175"/>
      <c r="I65" s="175"/>
      <c r="J65" s="175"/>
      <c r="AZ65" s="174" t="str">
        <f>B65</f>
        <v xml:space="preserve">        Cenová soustava</v>
      </c>
    </row>
    <row r="67" spans="2:52" x14ac:dyDescent="0.2">
      <c r="B67" s="175" t="s">
        <v>84</v>
      </c>
      <c r="C67" s="175"/>
      <c r="D67" s="175"/>
      <c r="E67" s="175"/>
      <c r="F67" s="175"/>
      <c r="G67" s="175"/>
      <c r="H67" s="175"/>
      <c r="I67" s="175"/>
      <c r="J67" s="175"/>
      <c r="AZ67" s="174" t="str">
        <f>B67</f>
        <v xml:space="preserve">        Použitá cenová soustava</v>
      </c>
    </row>
    <row r="68" spans="2:52" ht="38.25" x14ac:dyDescent="0.2">
      <c r="B68" s="175" t="s">
        <v>85</v>
      </c>
      <c r="C68" s="175"/>
      <c r="D68" s="175"/>
      <c r="E68" s="175"/>
      <c r="F68" s="175"/>
      <c r="G68" s="175"/>
      <c r="H68" s="175"/>
      <c r="I68" s="175"/>
      <c r="J68" s="175"/>
      <c r="AZ68" s="174" t="str">
        <f>B68</f>
        <v>Soupisy stavebních prací, dodávek a služeb jsou zpracovány s použitím cenové soustavy zpracované společností RTS, a.s.. Položky z cenové soustavy mají uveden odkaz na cenovou soustavu včetně označení příslušného ceníku.</v>
      </c>
    </row>
    <row r="70" spans="2:52" x14ac:dyDescent="0.2">
      <c r="B70" s="175" t="s">
        <v>86</v>
      </c>
      <c r="C70" s="175"/>
      <c r="D70" s="175"/>
      <c r="E70" s="175"/>
      <c r="F70" s="175"/>
      <c r="G70" s="175"/>
      <c r="H70" s="175"/>
      <c r="I70" s="175"/>
      <c r="J70" s="175"/>
      <c r="AZ70" s="174" t="str">
        <f>B70</f>
        <v xml:space="preserve">        Technické podmínky</v>
      </c>
    </row>
    <row r="71" spans="2:52" ht="38.25" x14ac:dyDescent="0.2">
      <c r="B71" s="175" t="s">
        <v>87</v>
      </c>
      <c r="C71" s="175"/>
      <c r="D71" s="175"/>
      <c r="E71" s="175"/>
      <c r="F71" s="175"/>
      <c r="G71" s="175"/>
      <c r="H71" s="175"/>
      <c r="I71" s="175"/>
      <c r="J71" s="175"/>
      <c r="AZ71" s="174"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x14ac:dyDescent="0.2">
      <c r="B73" s="175" t="s">
        <v>88</v>
      </c>
      <c r="C73" s="175"/>
      <c r="D73" s="175"/>
      <c r="E73" s="175"/>
      <c r="F73" s="175"/>
      <c r="G73" s="175"/>
      <c r="H73" s="175"/>
      <c r="I73" s="175"/>
      <c r="J73" s="175"/>
      <c r="AZ73" s="174" t="str">
        <f>B73</f>
        <v>Individuální položky</v>
      </c>
    </row>
    <row r="74" spans="2:52" ht="38.25" x14ac:dyDescent="0.2">
      <c r="B74" s="175" t="s">
        <v>89</v>
      </c>
      <c r="C74" s="175"/>
      <c r="D74" s="175"/>
      <c r="E74" s="175"/>
      <c r="F74" s="175"/>
      <c r="G74" s="175"/>
      <c r="H74" s="175"/>
      <c r="I74" s="175"/>
      <c r="J74" s="175"/>
      <c r="AZ74" s="174" t="str">
        <f>B74</f>
        <v>Položky soupisu prací, které cenová soustava neobsahuje, jsou označeny popisem „vlastní“. Pro tyto položky jsou cenové a technické podmínky definovány jejich popisem, případně odkazem na konkrétní část příslušné dokumentace.</v>
      </c>
    </row>
    <row r="76" spans="2:52" x14ac:dyDescent="0.2">
      <c r="B76" s="175" t="s">
        <v>90</v>
      </c>
      <c r="C76" s="175"/>
      <c r="D76" s="175"/>
      <c r="E76" s="175"/>
      <c r="F76" s="175"/>
      <c r="G76" s="175"/>
      <c r="H76" s="175"/>
      <c r="I76" s="175"/>
      <c r="J76" s="175"/>
      <c r="AZ76" s="174" t="str">
        <f>B76</f>
        <v xml:space="preserve">        Závaznost a změna soupisu</v>
      </c>
    </row>
    <row r="78" spans="2:52" x14ac:dyDescent="0.2">
      <c r="B78" s="175" t="s">
        <v>91</v>
      </c>
      <c r="C78" s="175"/>
      <c r="D78" s="175"/>
      <c r="E78" s="175"/>
      <c r="F78" s="175"/>
      <c r="G78" s="175"/>
      <c r="H78" s="175"/>
      <c r="I78" s="175"/>
      <c r="J78" s="175"/>
      <c r="AZ78" s="174" t="str">
        <f>B78</f>
        <v xml:space="preserve">        Závaznost soupisu</v>
      </c>
    </row>
    <row r="79" spans="2:52" ht="38.25" x14ac:dyDescent="0.2">
      <c r="B79" s="175" t="s">
        <v>92</v>
      </c>
      <c r="C79" s="175"/>
      <c r="D79" s="175"/>
      <c r="E79" s="175"/>
      <c r="F79" s="175"/>
      <c r="G79" s="175"/>
      <c r="H79" s="175"/>
      <c r="I79" s="175"/>
      <c r="J79" s="175"/>
      <c r="AZ79" s="174"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x14ac:dyDescent="0.2">
      <c r="B81" s="175" t="s">
        <v>93</v>
      </c>
      <c r="C81" s="175"/>
      <c r="D81" s="175"/>
      <c r="E81" s="175"/>
      <c r="F81" s="175"/>
      <c r="G81" s="175"/>
      <c r="H81" s="175"/>
      <c r="I81" s="175"/>
      <c r="J81" s="175"/>
      <c r="AZ81" s="174" t="str">
        <f>B81</f>
        <v xml:space="preserve">        Zvláštní podmínky pro stanovení nabídkové ceny</v>
      </c>
    </row>
    <row r="83" spans="2:52" x14ac:dyDescent="0.2">
      <c r="B83" s="175" t="s">
        <v>94</v>
      </c>
      <c r="C83" s="175"/>
      <c r="D83" s="175"/>
      <c r="E83" s="175"/>
      <c r="F83" s="175"/>
      <c r="G83" s="175"/>
      <c r="H83" s="175"/>
      <c r="I83" s="175"/>
      <c r="J83" s="175"/>
      <c r="AZ83" s="174" t="str">
        <f>B83</f>
        <v xml:space="preserve">        Přeprava vybouraných hmot, suti a vytěžené zeminy</v>
      </c>
    </row>
    <row r="84" spans="2:52" ht="76.5" x14ac:dyDescent="0.2">
      <c r="B84" s="175" t="s">
        <v>95</v>
      </c>
      <c r="C84" s="175"/>
      <c r="D84" s="175"/>
      <c r="E84" s="175"/>
      <c r="F84" s="175"/>
      <c r="G84" s="175"/>
      <c r="H84" s="175"/>
      <c r="I84" s="175"/>
      <c r="J84" s="175"/>
      <c r="AZ84" s="174"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x14ac:dyDescent="0.2">
      <c r="B86" s="175" t="s">
        <v>96</v>
      </c>
      <c r="C86" s="175"/>
      <c r="D86" s="175"/>
      <c r="E86" s="175"/>
      <c r="F86" s="175"/>
      <c r="G86" s="175"/>
      <c r="H86" s="175"/>
      <c r="I86" s="175"/>
      <c r="J86" s="175"/>
      <c r="AZ86" s="174" t="str">
        <f>B86</f>
        <v xml:space="preserve">        Vnitrostaveništní přesun stavebního materiálu</v>
      </c>
    </row>
    <row r="87" spans="2:52" ht="51" x14ac:dyDescent="0.2">
      <c r="B87" s="175" t="s">
        <v>97</v>
      </c>
      <c r="C87" s="175"/>
      <c r="D87" s="175"/>
      <c r="E87" s="175"/>
      <c r="F87" s="175"/>
      <c r="G87" s="175"/>
      <c r="H87" s="175"/>
      <c r="I87" s="175"/>
      <c r="J87" s="175"/>
      <c r="AZ87" s="174"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1" x14ac:dyDescent="0.2">
      <c r="B88" s="175" t="s">
        <v>98</v>
      </c>
      <c r="C88" s="175"/>
      <c r="D88" s="175"/>
      <c r="E88" s="175"/>
      <c r="F88" s="175"/>
      <c r="G88" s="175"/>
      <c r="H88" s="175"/>
      <c r="I88" s="175"/>
      <c r="J88" s="175"/>
      <c r="AZ88" s="174"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x14ac:dyDescent="0.2">
      <c r="B90" s="175" t="s">
        <v>99</v>
      </c>
      <c r="C90" s="175"/>
      <c r="D90" s="175"/>
      <c r="E90" s="175"/>
      <c r="F90" s="175"/>
      <c r="G90" s="175"/>
      <c r="H90" s="175"/>
      <c r="I90" s="175"/>
      <c r="J90" s="175"/>
      <c r="AZ90" s="174" t="str">
        <f>B90</f>
        <v xml:space="preserve">        Příplatky za ztížené podmínky prací</v>
      </c>
    </row>
    <row r="91" spans="2:52" ht="25.5" x14ac:dyDescent="0.2">
      <c r="B91" s="175" t="s">
        <v>100</v>
      </c>
      <c r="C91" s="175"/>
      <c r="D91" s="175"/>
      <c r="E91" s="175"/>
      <c r="F91" s="175"/>
      <c r="G91" s="175"/>
      <c r="H91" s="175"/>
      <c r="I91" s="175"/>
      <c r="J91" s="175"/>
      <c r="AZ91" s="174" t="str">
        <f>B91</f>
        <v>Pokud soupis položku příplatku za ztížené podmínky obsahuje, je dodavatel povinen ji ocenit bez ohledu na to, že tento příplatek dodavatel standardně neuplatňuje.</v>
      </c>
    </row>
    <row r="93" spans="2:52" x14ac:dyDescent="0.2">
      <c r="B93" s="175" t="s">
        <v>101</v>
      </c>
      <c r="C93" s="175"/>
      <c r="D93" s="175"/>
      <c r="E93" s="175"/>
      <c r="F93" s="175"/>
      <c r="G93" s="175"/>
      <c r="H93" s="175"/>
      <c r="I93" s="175"/>
      <c r="J93" s="175"/>
      <c r="AZ93" s="174" t="str">
        <f>B93</f>
        <v xml:space="preserve">        Vedlejší a ostatní náklady</v>
      </c>
    </row>
    <row r="94" spans="2:52" ht="25.5" x14ac:dyDescent="0.2">
      <c r="B94" s="175" t="s">
        <v>102</v>
      </c>
      <c r="C94" s="175"/>
      <c r="D94" s="175"/>
      <c r="E94" s="175"/>
      <c r="F94" s="175"/>
      <c r="G94" s="175"/>
      <c r="H94" s="175"/>
      <c r="I94" s="175"/>
      <c r="J94" s="175"/>
      <c r="AZ94" s="174" t="str">
        <f>B94</f>
        <v>Tyto náklady jsou popsány v samostatném soupisu stavebních prací, dodávek a služeb s tím, že dodavatel je povinen v rámci těchto nákladů ocenit všechny definované náklady souhrnně pro celou stavbu.</v>
      </c>
    </row>
    <row r="98" spans="2:52" x14ac:dyDescent="0.2">
      <c r="B98" s="175" t="s">
        <v>103</v>
      </c>
      <c r="C98" s="175"/>
      <c r="D98" s="175"/>
      <c r="E98" s="175"/>
      <c r="F98" s="175"/>
      <c r="G98" s="175"/>
      <c r="H98" s="175"/>
      <c r="I98" s="175"/>
      <c r="J98" s="175"/>
      <c r="AZ98" s="174" t="str">
        <f>B98</f>
        <v>2. SPECIFICKÉ PODMÍNKY PRO ZPRACOVÁNÍ NABÍDKOVÉ CENY</v>
      </c>
    </row>
    <row r="100" spans="2:52" x14ac:dyDescent="0.2">
      <c r="B100" s="175" t="s">
        <v>104</v>
      </c>
      <c r="C100" s="175"/>
      <c r="D100" s="175"/>
      <c r="E100" s="175"/>
      <c r="F100" s="175"/>
      <c r="G100" s="175"/>
      <c r="H100" s="175"/>
      <c r="I100" s="175"/>
      <c r="J100" s="175"/>
      <c r="AZ100" s="174" t="str">
        <f>B100</f>
        <v>Zde doplní zpracovatel soupisu  případná specifika týkající se konkrétní zakázky.</v>
      </c>
    </row>
    <row r="103" spans="2:52" x14ac:dyDescent="0.2">
      <c r="B103" s="175" t="s">
        <v>105</v>
      </c>
      <c r="C103" s="175"/>
      <c r="D103" s="175"/>
      <c r="E103" s="175"/>
      <c r="F103" s="175"/>
      <c r="G103" s="175"/>
      <c r="H103" s="175"/>
      <c r="I103" s="175"/>
      <c r="J103" s="175"/>
      <c r="AZ103" s="174" t="str">
        <f>B103</f>
        <v>3. ELEKTRONICKÁ PODOBA SOUPISU</v>
      </c>
    </row>
    <row r="105" spans="2:52" x14ac:dyDescent="0.2">
      <c r="B105" s="175" t="s">
        <v>106</v>
      </c>
      <c r="C105" s="175"/>
      <c r="D105" s="175"/>
      <c r="E105" s="175"/>
      <c r="F105" s="175"/>
      <c r="G105" s="175"/>
      <c r="H105" s="175"/>
      <c r="I105" s="175"/>
      <c r="J105" s="175"/>
      <c r="AZ105" s="174" t="str">
        <f>B105</f>
        <v xml:space="preserve">        Elektronická podoba soupisu</v>
      </c>
    </row>
    <row r="106" spans="2:52" ht="25.5" x14ac:dyDescent="0.2">
      <c r="B106" s="175" t="s">
        <v>107</v>
      </c>
      <c r="C106" s="175"/>
      <c r="D106" s="175"/>
      <c r="E106" s="175"/>
      <c r="F106" s="175"/>
      <c r="G106" s="175"/>
      <c r="H106" s="175"/>
      <c r="I106" s="175"/>
      <c r="J106" s="175"/>
      <c r="AZ106" s="174" t="str">
        <f>B106</f>
        <v>V souladu se zákonem jsou předložené soupisy zpracovány i v elektronické podobě.  Elektronickou podobou soupisu stavebních prací, dodávek a služeb je formát MS EXCEL.</v>
      </c>
    </row>
    <row r="107" spans="2:52" x14ac:dyDescent="0.2">
      <c r="B107" s="175" t="s">
        <v>108</v>
      </c>
      <c r="C107" s="175"/>
      <c r="D107" s="175"/>
      <c r="E107" s="175"/>
      <c r="F107" s="175"/>
      <c r="G107" s="175"/>
      <c r="H107" s="175"/>
      <c r="I107" s="175"/>
      <c r="J107" s="175"/>
      <c r="AZ107" s="174" t="str">
        <f>B107</f>
        <v>Popis formátu soupisu odpovídá svou strukturou vzorovému soupisu volně dostupnému na internetové adrese:</v>
      </c>
    </row>
    <row r="109" spans="2:52" x14ac:dyDescent="0.2">
      <c r="B109" s="175" t="s">
        <v>109</v>
      </c>
      <c r="C109" s="175"/>
      <c r="D109" s="175"/>
      <c r="E109" s="175"/>
      <c r="F109" s="175"/>
      <c r="G109" s="175"/>
      <c r="H109" s="175"/>
      <c r="I109" s="175"/>
      <c r="J109" s="175"/>
      <c r="AZ109" s="174" t="str">
        <f>B109</f>
        <v>www.stavebnionline.cz/soupis</v>
      </c>
    </row>
    <row r="111" spans="2:52" x14ac:dyDescent="0.2">
      <c r="B111" s="175" t="s">
        <v>110</v>
      </c>
      <c r="C111" s="175"/>
      <c r="D111" s="175"/>
      <c r="E111" s="175"/>
      <c r="F111" s="175"/>
      <c r="G111" s="175"/>
      <c r="H111" s="175"/>
      <c r="I111" s="175"/>
      <c r="J111" s="175"/>
      <c r="AZ111" s="174" t="str">
        <f>B111</f>
        <v xml:space="preserve">        Zpracování elektronické podoby soupisu</v>
      </c>
    </row>
    <row r="112" spans="2:52" ht="51" x14ac:dyDescent="0.2">
      <c r="B112" s="175" t="s">
        <v>111</v>
      </c>
      <c r="C112" s="175"/>
      <c r="D112" s="175"/>
      <c r="E112" s="175"/>
      <c r="F112" s="175"/>
      <c r="G112" s="175"/>
      <c r="H112" s="175"/>
      <c r="I112" s="175"/>
      <c r="J112" s="175"/>
      <c r="AZ112" s="174"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x14ac:dyDescent="0.2">
      <c r="B114" s="175" t="s">
        <v>112</v>
      </c>
      <c r="C114" s="175"/>
      <c r="D114" s="175"/>
      <c r="E114" s="175"/>
      <c r="F114" s="175"/>
      <c r="G114" s="175"/>
      <c r="H114" s="175"/>
      <c r="I114" s="175"/>
      <c r="J114" s="175"/>
      <c r="AZ114" s="174" t="str">
        <f>B114</f>
        <v xml:space="preserve">        Jiný formát soupisu</v>
      </c>
    </row>
    <row r="115" spans="1:52" ht="38.25" x14ac:dyDescent="0.2">
      <c r="B115" s="175" t="s">
        <v>113</v>
      </c>
      <c r="C115" s="175"/>
      <c r="D115" s="175"/>
      <c r="E115" s="175"/>
      <c r="F115" s="175"/>
      <c r="G115" s="175"/>
      <c r="H115" s="175"/>
      <c r="I115" s="175"/>
      <c r="J115" s="175"/>
      <c r="AZ115" s="174"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x14ac:dyDescent="0.2">
      <c r="B117" s="175" t="s">
        <v>114</v>
      </c>
      <c r="C117" s="175"/>
      <c r="D117" s="175"/>
      <c r="E117" s="175"/>
      <c r="F117" s="175"/>
      <c r="G117" s="175"/>
      <c r="H117" s="175"/>
      <c r="I117" s="175"/>
      <c r="J117" s="175"/>
      <c r="AZ117" s="174" t="str">
        <f>B117</f>
        <v xml:space="preserve">        Závěrečné ustanovení</v>
      </c>
    </row>
    <row r="118" spans="1:52" x14ac:dyDescent="0.2">
      <c r="B118" s="175" t="s">
        <v>115</v>
      </c>
      <c r="C118" s="175"/>
      <c r="D118" s="175"/>
      <c r="E118" s="175"/>
      <c r="F118" s="175"/>
      <c r="G118" s="175"/>
      <c r="H118" s="175"/>
      <c r="I118" s="175"/>
      <c r="J118" s="175"/>
      <c r="AZ118" s="174" t="str">
        <f>B118</f>
        <v>Ostatní podmínky vztahující se ke zpracování nabídkové ceny jsou uvedeny v zadávací dokumentaci.</v>
      </c>
    </row>
    <row r="121" spans="1:52" ht="15.75" x14ac:dyDescent="0.25">
      <c r="B121" s="176" t="s">
        <v>116</v>
      </c>
    </row>
    <row r="123" spans="1:52" ht="25.5" customHeight="1" x14ac:dyDescent="0.2">
      <c r="A123" s="178"/>
      <c r="B123" s="181" t="s">
        <v>17</v>
      </c>
      <c r="C123" s="181" t="s">
        <v>5</v>
      </c>
      <c r="D123" s="182"/>
      <c r="E123" s="182"/>
      <c r="F123" s="183" t="s">
        <v>117</v>
      </c>
      <c r="G123" s="183"/>
      <c r="H123" s="183"/>
      <c r="I123" s="183" t="s">
        <v>29</v>
      </c>
      <c r="J123" s="183" t="s">
        <v>0</v>
      </c>
    </row>
    <row r="124" spans="1:52" ht="36.75" customHeight="1" x14ac:dyDescent="0.2">
      <c r="A124" s="179"/>
      <c r="B124" s="184" t="s">
        <v>118</v>
      </c>
      <c r="C124" s="185" t="s">
        <v>119</v>
      </c>
      <c r="D124" s="186"/>
      <c r="E124" s="186"/>
      <c r="F124" s="192" t="s">
        <v>25</v>
      </c>
      <c r="G124" s="193"/>
      <c r="H124" s="193"/>
      <c r="I124" s="193">
        <f>'SO 01 SO 01.1 Pol'!G8+'SO 01 SO 01.2 Pol'!G8</f>
        <v>0</v>
      </c>
      <c r="J124" s="190" t="str">
        <f>IF(I131=0,"",I124/I131*100)</f>
        <v/>
      </c>
    </row>
    <row r="125" spans="1:52" ht="36.75" customHeight="1" x14ac:dyDescent="0.2">
      <c r="A125" s="179"/>
      <c r="B125" s="184" t="s">
        <v>120</v>
      </c>
      <c r="C125" s="185" t="s">
        <v>121</v>
      </c>
      <c r="D125" s="186"/>
      <c r="E125" s="186"/>
      <c r="F125" s="192" t="s">
        <v>25</v>
      </c>
      <c r="G125" s="193"/>
      <c r="H125" s="193"/>
      <c r="I125" s="193">
        <f>'SO 01 SO 01.1 Pol'!G41+'SO 01 SO 01.2 Pol'!G26</f>
        <v>0</v>
      </c>
      <c r="J125" s="190" t="str">
        <f>IF(I131=0,"",I125/I131*100)</f>
        <v/>
      </c>
    </row>
    <row r="126" spans="1:52" ht="36.75" customHeight="1" x14ac:dyDescent="0.2">
      <c r="A126" s="179"/>
      <c r="B126" s="184" t="s">
        <v>122</v>
      </c>
      <c r="C126" s="185" t="s">
        <v>123</v>
      </c>
      <c r="D126" s="186"/>
      <c r="E126" s="186"/>
      <c r="F126" s="192" t="s">
        <v>25</v>
      </c>
      <c r="G126" s="193"/>
      <c r="H126" s="193"/>
      <c r="I126" s="193">
        <f>'SO 01 SO 01.1 Pol'!G61+'SO 01 SO 01.2 Pol'!G45</f>
        <v>0</v>
      </c>
      <c r="J126" s="190" t="str">
        <f>IF(I131=0,"",I126/I131*100)</f>
        <v/>
      </c>
    </row>
    <row r="127" spans="1:52" ht="36.75" customHeight="1" x14ac:dyDescent="0.2">
      <c r="A127" s="179"/>
      <c r="B127" s="184" t="s">
        <v>124</v>
      </c>
      <c r="C127" s="185" t="s">
        <v>125</v>
      </c>
      <c r="D127" s="186"/>
      <c r="E127" s="186"/>
      <c r="F127" s="192" t="s">
        <v>25</v>
      </c>
      <c r="G127" s="193"/>
      <c r="H127" s="193"/>
      <c r="I127" s="193">
        <f>'SO 01 SO 01.1 Pol'!G86</f>
        <v>0</v>
      </c>
      <c r="J127" s="190" t="str">
        <f>IF(I131=0,"",I127/I131*100)</f>
        <v/>
      </c>
    </row>
    <row r="128" spans="1:52" ht="36.75" customHeight="1" x14ac:dyDescent="0.2">
      <c r="A128" s="179"/>
      <c r="B128" s="184" t="s">
        <v>126</v>
      </c>
      <c r="C128" s="185" t="s">
        <v>127</v>
      </c>
      <c r="D128" s="186"/>
      <c r="E128" s="186"/>
      <c r="F128" s="192" t="s">
        <v>128</v>
      </c>
      <c r="G128" s="193"/>
      <c r="H128" s="193"/>
      <c r="I128" s="193">
        <f>'SO 01 SO 01.1 Pol'!G110+'SO 01 SO 01.2 Pol'!G60</f>
        <v>0</v>
      </c>
      <c r="J128" s="190" t="str">
        <f>IF(I131=0,"",I128/I131*100)</f>
        <v/>
      </c>
    </row>
    <row r="129" spans="1:10" ht="36.75" customHeight="1" x14ac:dyDescent="0.2">
      <c r="A129" s="179"/>
      <c r="B129" s="184" t="s">
        <v>129</v>
      </c>
      <c r="C129" s="185" t="s">
        <v>27</v>
      </c>
      <c r="D129" s="186"/>
      <c r="E129" s="186"/>
      <c r="F129" s="192" t="s">
        <v>129</v>
      </c>
      <c r="G129" s="193"/>
      <c r="H129" s="193"/>
      <c r="I129" s="193">
        <f>'ON 00 ON 00 Naklady'!G8</f>
        <v>0</v>
      </c>
      <c r="J129" s="190" t="str">
        <f>IF(I131=0,"",I129/I131*100)</f>
        <v/>
      </c>
    </row>
    <row r="130" spans="1:10" ht="36.75" customHeight="1" x14ac:dyDescent="0.2">
      <c r="A130" s="179"/>
      <c r="B130" s="184" t="s">
        <v>130</v>
      </c>
      <c r="C130" s="185" t="s">
        <v>28</v>
      </c>
      <c r="D130" s="186"/>
      <c r="E130" s="186"/>
      <c r="F130" s="192" t="s">
        <v>130</v>
      </c>
      <c r="G130" s="193"/>
      <c r="H130" s="193"/>
      <c r="I130" s="193">
        <f>'ON 00 ON 00 Naklady'!G21</f>
        <v>0</v>
      </c>
      <c r="J130" s="190" t="str">
        <f>IF(I131=0,"",I130/I131*100)</f>
        <v/>
      </c>
    </row>
    <row r="131" spans="1:10" ht="25.5" customHeight="1" x14ac:dyDescent="0.2">
      <c r="A131" s="180"/>
      <c r="B131" s="187" t="s">
        <v>1</v>
      </c>
      <c r="C131" s="188"/>
      <c r="D131" s="189"/>
      <c r="E131" s="189"/>
      <c r="F131" s="194"/>
      <c r="G131" s="195"/>
      <c r="H131" s="195"/>
      <c r="I131" s="195">
        <f>SUM(I124:I130)</f>
        <v>0</v>
      </c>
      <c r="J131" s="191">
        <f>SUM(J124:J130)</f>
        <v>0</v>
      </c>
    </row>
    <row r="132" spans="1:10" x14ac:dyDescent="0.2">
      <c r="F132" s="133"/>
      <c r="G132" s="133"/>
      <c r="H132" s="133"/>
      <c r="I132" s="133"/>
      <c r="J132" s="134"/>
    </row>
    <row r="133" spans="1:10" x14ac:dyDescent="0.2">
      <c r="F133" s="133"/>
      <c r="G133" s="133"/>
      <c r="H133" s="133"/>
      <c r="I133" s="133"/>
      <c r="J133" s="134"/>
    </row>
    <row r="134" spans="1:10" x14ac:dyDescent="0.2">
      <c r="F134" s="133"/>
      <c r="G134" s="133"/>
      <c r="H134" s="133"/>
      <c r="I134" s="133"/>
      <c r="J134" s="134"/>
    </row>
  </sheetData>
  <sheetProtection algorithmName="SHA-512" hashValue="z9YIHVC3bD3p4hzPk7v9UL45W1SdZhNyUm6bh0cVkI9Hngc1K4+jJVD+YHSPZPBj7eXfRKMoE2FIBN8cfzmHMQ==" saltValue="LeCCzaMgcfxfX5I21eSJDQ=="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0">
    <mergeCell ref="C127:E127"/>
    <mergeCell ref="C128:E128"/>
    <mergeCell ref="C129:E129"/>
    <mergeCell ref="C130:E130"/>
    <mergeCell ref="B117:J117"/>
    <mergeCell ref="B118:J118"/>
    <mergeCell ref="C124:E124"/>
    <mergeCell ref="C125:E125"/>
    <mergeCell ref="C126:E126"/>
    <mergeCell ref="B109:J109"/>
    <mergeCell ref="B111:J111"/>
    <mergeCell ref="B112:J112"/>
    <mergeCell ref="B114:J114"/>
    <mergeCell ref="B115:J115"/>
    <mergeCell ref="B100:J100"/>
    <mergeCell ref="B103:J103"/>
    <mergeCell ref="B105:J105"/>
    <mergeCell ref="B106:J106"/>
    <mergeCell ref="B107:J107"/>
    <mergeCell ref="B90:J90"/>
    <mergeCell ref="B91:J91"/>
    <mergeCell ref="B93:J93"/>
    <mergeCell ref="B94:J94"/>
    <mergeCell ref="B98:J98"/>
    <mergeCell ref="B83:J83"/>
    <mergeCell ref="B84:J84"/>
    <mergeCell ref="B86:J86"/>
    <mergeCell ref="B87:J87"/>
    <mergeCell ref="B88:J88"/>
    <mergeCell ref="B74:J74"/>
    <mergeCell ref="B76:J76"/>
    <mergeCell ref="B78:J78"/>
    <mergeCell ref="B79:J79"/>
    <mergeCell ref="B81:J81"/>
    <mergeCell ref="B67:J67"/>
    <mergeCell ref="B68:J68"/>
    <mergeCell ref="B70:J70"/>
    <mergeCell ref="B71:J71"/>
    <mergeCell ref="B73:J73"/>
    <mergeCell ref="B60:J60"/>
    <mergeCell ref="B61:J61"/>
    <mergeCell ref="B62:J62"/>
    <mergeCell ref="B63:J63"/>
    <mergeCell ref="B65:J65"/>
    <mergeCell ref="B52:J52"/>
    <mergeCell ref="B53:J53"/>
    <mergeCell ref="B55:J55"/>
    <mergeCell ref="B58:J58"/>
    <mergeCell ref="B59:J59"/>
    <mergeCell ref="C44:E44"/>
    <mergeCell ref="C45:E45"/>
    <mergeCell ref="B46:E46"/>
    <mergeCell ref="B48:J48"/>
    <mergeCell ref="B50:J50"/>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6</v>
      </c>
      <c r="B1" s="100"/>
      <c r="C1" s="101"/>
      <c r="D1" s="100"/>
      <c r="E1" s="100"/>
      <c r="F1" s="100"/>
      <c r="G1" s="100"/>
    </row>
    <row r="2" spans="1:7" ht="24.95" customHeight="1" x14ac:dyDescent="0.2">
      <c r="A2" s="49" t="s">
        <v>7</v>
      </c>
      <c r="B2" s="48"/>
      <c r="C2" s="102"/>
      <c r="D2" s="102"/>
      <c r="E2" s="102"/>
      <c r="F2" s="102"/>
      <c r="G2" s="103"/>
    </row>
    <row r="3" spans="1:7" ht="24.95" customHeight="1" x14ac:dyDescent="0.2">
      <c r="A3" s="49" t="s">
        <v>8</v>
      </c>
      <c r="B3" s="48"/>
      <c r="C3" s="102"/>
      <c r="D3" s="102"/>
      <c r="E3" s="102"/>
      <c r="F3" s="102"/>
      <c r="G3" s="103"/>
    </row>
    <row r="4" spans="1:7" ht="24.95" customHeight="1" x14ac:dyDescent="0.2">
      <c r="A4" s="49" t="s">
        <v>9</v>
      </c>
      <c r="B4" s="48"/>
      <c r="C4" s="102"/>
      <c r="D4" s="102"/>
      <c r="E4" s="102"/>
      <c r="F4" s="102"/>
      <c r="G4" s="103"/>
    </row>
    <row r="5" spans="1:7" x14ac:dyDescent="0.2">
      <c r="B5" s="4"/>
      <c r="C5" s="5"/>
      <c r="D5" s="6"/>
    </row>
  </sheetData>
  <sheetProtection algorithmName="SHA-512" hashValue="pap+caKvsqoQcfDUOtRCF9KRg95lW7XawfPVKa0Ws1u5/s/28kXmV/cnv+jd5i+nKCG4SM5nqkaI4rm0i2uCBQ==" saltValue="/NWOEAP/Qwy47kclAFUHN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77680-6B24-4222-A506-1A3BE2EC2F58}">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7" t="s">
        <v>131</v>
      </c>
      <c r="B1" s="197"/>
      <c r="C1" s="197"/>
      <c r="D1" s="197"/>
      <c r="E1" s="197"/>
      <c r="F1" s="197"/>
      <c r="G1" s="197"/>
      <c r="AG1" t="s">
        <v>132</v>
      </c>
    </row>
    <row r="2" spans="1:60" ht="24.95" customHeight="1" x14ac:dyDescent="0.2">
      <c r="A2" s="198" t="s">
        <v>7</v>
      </c>
      <c r="B2" s="48" t="s">
        <v>45</v>
      </c>
      <c r="C2" s="201" t="s">
        <v>46</v>
      </c>
      <c r="D2" s="199"/>
      <c r="E2" s="199"/>
      <c r="F2" s="199"/>
      <c r="G2" s="200"/>
      <c r="AG2" t="s">
        <v>133</v>
      </c>
    </row>
    <row r="3" spans="1:60" ht="24.95" customHeight="1" x14ac:dyDescent="0.2">
      <c r="A3" s="198" t="s">
        <v>8</v>
      </c>
      <c r="B3" s="48" t="s">
        <v>61</v>
      </c>
      <c r="C3" s="201" t="s">
        <v>62</v>
      </c>
      <c r="D3" s="199"/>
      <c r="E3" s="199"/>
      <c r="F3" s="199"/>
      <c r="G3" s="200"/>
      <c r="AC3" s="177" t="s">
        <v>134</v>
      </c>
      <c r="AG3" t="s">
        <v>135</v>
      </c>
    </row>
    <row r="4" spans="1:60" ht="24.95" customHeight="1" x14ac:dyDescent="0.2">
      <c r="A4" s="202" t="s">
        <v>9</v>
      </c>
      <c r="B4" s="203" t="s">
        <v>61</v>
      </c>
      <c r="C4" s="204" t="s">
        <v>62</v>
      </c>
      <c r="D4" s="205"/>
      <c r="E4" s="205"/>
      <c r="F4" s="205"/>
      <c r="G4" s="206"/>
      <c r="AG4" t="s">
        <v>136</v>
      </c>
    </row>
    <row r="5" spans="1:60" x14ac:dyDescent="0.2">
      <c r="D5" s="10"/>
    </row>
    <row r="6" spans="1:60" ht="38.25" x14ac:dyDescent="0.2">
      <c r="A6" s="208" t="s">
        <v>137</v>
      </c>
      <c r="B6" s="210" t="s">
        <v>138</v>
      </c>
      <c r="C6" s="210" t="s">
        <v>139</v>
      </c>
      <c r="D6" s="209" t="s">
        <v>140</v>
      </c>
      <c r="E6" s="208" t="s">
        <v>141</v>
      </c>
      <c r="F6" s="207" t="s">
        <v>142</v>
      </c>
      <c r="G6" s="208" t="s">
        <v>29</v>
      </c>
      <c r="H6" s="211" t="s">
        <v>30</v>
      </c>
      <c r="I6" s="211" t="s">
        <v>143</v>
      </c>
      <c r="J6" s="211" t="s">
        <v>31</v>
      </c>
      <c r="K6" s="211" t="s">
        <v>144</v>
      </c>
      <c r="L6" s="211" t="s">
        <v>145</v>
      </c>
      <c r="M6" s="211" t="s">
        <v>146</v>
      </c>
      <c r="N6" s="211" t="s">
        <v>147</v>
      </c>
      <c r="O6" s="211" t="s">
        <v>148</v>
      </c>
      <c r="P6" s="211" t="s">
        <v>149</v>
      </c>
      <c r="Q6" s="211" t="s">
        <v>150</v>
      </c>
      <c r="R6" s="211" t="s">
        <v>151</v>
      </c>
      <c r="S6" s="211" t="s">
        <v>152</v>
      </c>
      <c r="T6" s="211" t="s">
        <v>153</v>
      </c>
      <c r="U6" s="211" t="s">
        <v>154</v>
      </c>
      <c r="V6" s="211" t="s">
        <v>155</v>
      </c>
      <c r="W6" s="211" t="s">
        <v>156</v>
      </c>
      <c r="X6" s="211" t="s">
        <v>157</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23" t="s">
        <v>158</v>
      </c>
      <c r="B8" s="224" t="s">
        <v>129</v>
      </c>
      <c r="C8" s="241" t="s">
        <v>27</v>
      </c>
      <c r="D8" s="225"/>
      <c r="E8" s="226"/>
      <c r="F8" s="227"/>
      <c r="G8" s="227">
        <f>SUMIF(AG9:AG20,"&lt;&gt;NOR",G9:G20)</f>
        <v>0</v>
      </c>
      <c r="H8" s="227"/>
      <c r="I8" s="227">
        <f>SUM(I9:I20)</f>
        <v>0</v>
      </c>
      <c r="J8" s="227"/>
      <c r="K8" s="227">
        <f>SUM(K9:K20)</f>
        <v>0</v>
      </c>
      <c r="L8" s="227"/>
      <c r="M8" s="227">
        <f>SUM(M9:M20)</f>
        <v>0</v>
      </c>
      <c r="N8" s="227"/>
      <c r="O8" s="227">
        <f>SUM(O9:O20)</f>
        <v>0</v>
      </c>
      <c r="P8" s="227"/>
      <c r="Q8" s="227">
        <f>SUM(Q9:Q20)</f>
        <v>0</v>
      </c>
      <c r="R8" s="227"/>
      <c r="S8" s="227"/>
      <c r="T8" s="228"/>
      <c r="U8" s="222"/>
      <c r="V8" s="222">
        <f>SUM(V9:V20)</f>
        <v>0</v>
      </c>
      <c r="W8" s="222"/>
      <c r="X8" s="222"/>
      <c r="AG8" t="s">
        <v>159</v>
      </c>
    </row>
    <row r="9" spans="1:60" outlineLevel="1" x14ac:dyDescent="0.2">
      <c r="A9" s="229">
        <v>1</v>
      </c>
      <c r="B9" s="230" t="s">
        <v>160</v>
      </c>
      <c r="C9" s="242" t="s">
        <v>161</v>
      </c>
      <c r="D9" s="231" t="s">
        <v>162</v>
      </c>
      <c r="E9" s="232">
        <v>1</v>
      </c>
      <c r="F9" s="233"/>
      <c r="G9" s="234">
        <f>ROUND(E9*F9,2)</f>
        <v>0</v>
      </c>
      <c r="H9" s="233"/>
      <c r="I9" s="234">
        <f>ROUND(E9*H9,2)</f>
        <v>0</v>
      </c>
      <c r="J9" s="233"/>
      <c r="K9" s="234">
        <f>ROUND(E9*J9,2)</f>
        <v>0</v>
      </c>
      <c r="L9" s="234">
        <v>21</v>
      </c>
      <c r="M9" s="234">
        <f>G9*(1+L9/100)</f>
        <v>0</v>
      </c>
      <c r="N9" s="234">
        <v>0</v>
      </c>
      <c r="O9" s="234">
        <f>ROUND(E9*N9,2)</f>
        <v>0</v>
      </c>
      <c r="P9" s="234">
        <v>0</v>
      </c>
      <c r="Q9" s="234">
        <f>ROUND(E9*P9,2)</f>
        <v>0</v>
      </c>
      <c r="R9" s="234"/>
      <c r="S9" s="234" t="s">
        <v>163</v>
      </c>
      <c r="T9" s="235" t="s">
        <v>164</v>
      </c>
      <c r="U9" s="221">
        <v>0</v>
      </c>
      <c r="V9" s="221">
        <f>ROUND(E9*U9,2)</f>
        <v>0</v>
      </c>
      <c r="W9" s="221"/>
      <c r="X9" s="221" t="s">
        <v>165</v>
      </c>
      <c r="Y9" s="212"/>
      <c r="Z9" s="212"/>
      <c r="AA9" s="212"/>
      <c r="AB9" s="212"/>
      <c r="AC9" s="212"/>
      <c r="AD9" s="212"/>
      <c r="AE9" s="212"/>
      <c r="AF9" s="212"/>
      <c r="AG9" s="212" t="s">
        <v>166</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ht="22.5" outlineLevel="1" x14ac:dyDescent="0.2">
      <c r="A10" s="219"/>
      <c r="B10" s="220"/>
      <c r="C10" s="243" t="s">
        <v>167</v>
      </c>
      <c r="D10" s="237"/>
      <c r="E10" s="237"/>
      <c r="F10" s="237"/>
      <c r="G10" s="237"/>
      <c r="H10" s="221"/>
      <c r="I10" s="221"/>
      <c r="J10" s="221"/>
      <c r="K10" s="221"/>
      <c r="L10" s="221"/>
      <c r="M10" s="221"/>
      <c r="N10" s="221"/>
      <c r="O10" s="221"/>
      <c r="P10" s="221"/>
      <c r="Q10" s="221"/>
      <c r="R10" s="221"/>
      <c r="S10" s="221"/>
      <c r="T10" s="221"/>
      <c r="U10" s="221"/>
      <c r="V10" s="221"/>
      <c r="W10" s="221"/>
      <c r="X10" s="221"/>
      <c r="Y10" s="212"/>
      <c r="Z10" s="212"/>
      <c r="AA10" s="212"/>
      <c r="AB10" s="212"/>
      <c r="AC10" s="212"/>
      <c r="AD10" s="212"/>
      <c r="AE10" s="212"/>
      <c r="AF10" s="212"/>
      <c r="AG10" s="212" t="s">
        <v>168</v>
      </c>
      <c r="AH10" s="212"/>
      <c r="AI10" s="212"/>
      <c r="AJ10" s="212"/>
      <c r="AK10" s="212"/>
      <c r="AL10" s="212"/>
      <c r="AM10" s="212"/>
      <c r="AN10" s="212"/>
      <c r="AO10" s="212"/>
      <c r="AP10" s="212"/>
      <c r="AQ10" s="212"/>
      <c r="AR10" s="212"/>
      <c r="AS10" s="212"/>
      <c r="AT10" s="212"/>
      <c r="AU10" s="212"/>
      <c r="AV10" s="212"/>
      <c r="AW10" s="212"/>
      <c r="AX10" s="212"/>
      <c r="AY10" s="212"/>
      <c r="AZ10" s="212"/>
      <c r="BA10" s="236" t="str">
        <f>C10</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0" s="212"/>
      <c r="BC10" s="212"/>
      <c r="BD10" s="212"/>
      <c r="BE10" s="212"/>
      <c r="BF10" s="212"/>
      <c r="BG10" s="212"/>
      <c r="BH10" s="212"/>
    </row>
    <row r="11" spans="1:60" outlineLevel="1" x14ac:dyDescent="0.2">
      <c r="A11" s="219"/>
      <c r="B11" s="220"/>
      <c r="C11" s="244"/>
      <c r="D11" s="238"/>
      <c r="E11" s="238"/>
      <c r="F11" s="238"/>
      <c r="G11" s="238"/>
      <c r="H11" s="221"/>
      <c r="I11" s="221"/>
      <c r="J11" s="221"/>
      <c r="K11" s="221"/>
      <c r="L11" s="221"/>
      <c r="M11" s="221"/>
      <c r="N11" s="221"/>
      <c r="O11" s="221"/>
      <c r="P11" s="221"/>
      <c r="Q11" s="221"/>
      <c r="R11" s="221"/>
      <c r="S11" s="221"/>
      <c r="T11" s="221"/>
      <c r="U11" s="221"/>
      <c r="V11" s="221"/>
      <c r="W11" s="221"/>
      <c r="X11" s="221"/>
      <c r="Y11" s="212"/>
      <c r="Z11" s="212"/>
      <c r="AA11" s="212"/>
      <c r="AB11" s="212"/>
      <c r="AC11" s="212"/>
      <c r="AD11" s="212"/>
      <c r="AE11" s="212"/>
      <c r="AF11" s="212"/>
      <c r="AG11" s="212" t="s">
        <v>169</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
      <c r="A12" s="229">
        <v>2</v>
      </c>
      <c r="B12" s="230" t="s">
        <v>170</v>
      </c>
      <c r="C12" s="242" t="s">
        <v>171</v>
      </c>
      <c r="D12" s="231" t="s">
        <v>162</v>
      </c>
      <c r="E12" s="232">
        <v>1</v>
      </c>
      <c r="F12" s="233"/>
      <c r="G12" s="234">
        <f>ROUND(E12*F12,2)</f>
        <v>0</v>
      </c>
      <c r="H12" s="233"/>
      <c r="I12" s="234">
        <f>ROUND(E12*H12,2)</f>
        <v>0</v>
      </c>
      <c r="J12" s="233"/>
      <c r="K12" s="234">
        <f>ROUND(E12*J12,2)</f>
        <v>0</v>
      </c>
      <c r="L12" s="234">
        <v>21</v>
      </c>
      <c r="M12" s="234">
        <f>G12*(1+L12/100)</f>
        <v>0</v>
      </c>
      <c r="N12" s="234">
        <v>0</v>
      </c>
      <c r="O12" s="234">
        <f>ROUND(E12*N12,2)</f>
        <v>0</v>
      </c>
      <c r="P12" s="234">
        <v>0</v>
      </c>
      <c r="Q12" s="234">
        <f>ROUND(E12*P12,2)</f>
        <v>0</v>
      </c>
      <c r="R12" s="234"/>
      <c r="S12" s="234" t="s">
        <v>163</v>
      </c>
      <c r="T12" s="235" t="s">
        <v>164</v>
      </c>
      <c r="U12" s="221">
        <v>0</v>
      </c>
      <c r="V12" s="221">
        <f>ROUND(E12*U12,2)</f>
        <v>0</v>
      </c>
      <c r="W12" s="221"/>
      <c r="X12" s="221" t="s">
        <v>165</v>
      </c>
      <c r="Y12" s="212"/>
      <c r="Z12" s="212"/>
      <c r="AA12" s="212"/>
      <c r="AB12" s="212"/>
      <c r="AC12" s="212"/>
      <c r="AD12" s="212"/>
      <c r="AE12" s="212"/>
      <c r="AF12" s="212"/>
      <c r="AG12" s="212" t="s">
        <v>166</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ht="33.75" outlineLevel="1" x14ac:dyDescent="0.2">
      <c r="A13" s="219"/>
      <c r="B13" s="220"/>
      <c r="C13" s="243" t="s">
        <v>172</v>
      </c>
      <c r="D13" s="237"/>
      <c r="E13" s="237"/>
      <c r="F13" s="237"/>
      <c r="G13" s="237"/>
      <c r="H13" s="221"/>
      <c r="I13" s="221"/>
      <c r="J13" s="221"/>
      <c r="K13" s="221"/>
      <c r="L13" s="221"/>
      <c r="M13" s="221"/>
      <c r="N13" s="221"/>
      <c r="O13" s="221"/>
      <c r="P13" s="221"/>
      <c r="Q13" s="221"/>
      <c r="R13" s="221"/>
      <c r="S13" s="221"/>
      <c r="T13" s="221"/>
      <c r="U13" s="221"/>
      <c r="V13" s="221"/>
      <c r="W13" s="221"/>
      <c r="X13" s="221"/>
      <c r="Y13" s="212"/>
      <c r="Z13" s="212"/>
      <c r="AA13" s="212"/>
      <c r="AB13" s="212"/>
      <c r="AC13" s="212"/>
      <c r="AD13" s="212"/>
      <c r="AE13" s="212"/>
      <c r="AF13" s="212"/>
      <c r="AG13" s="212" t="s">
        <v>168</v>
      </c>
      <c r="AH13" s="212"/>
      <c r="AI13" s="212"/>
      <c r="AJ13" s="212"/>
      <c r="AK13" s="212"/>
      <c r="AL13" s="212"/>
      <c r="AM13" s="212"/>
      <c r="AN13" s="212"/>
      <c r="AO13" s="212"/>
      <c r="AP13" s="212"/>
      <c r="AQ13" s="212"/>
      <c r="AR13" s="212"/>
      <c r="AS13" s="212"/>
      <c r="AT13" s="212"/>
      <c r="AU13" s="212"/>
      <c r="AV13" s="212"/>
      <c r="AW13" s="212"/>
      <c r="AX13" s="212"/>
      <c r="AY13" s="212"/>
      <c r="AZ13" s="212"/>
      <c r="BA13" s="236" t="str">
        <f>C13</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3" s="212"/>
      <c r="BC13" s="212"/>
      <c r="BD13" s="212"/>
      <c r="BE13" s="212"/>
      <c r="BF13" s="212"/>
      <c r="BG13" s="212"/>
      <c r="BH13" s="212"/>
    </row>
    <row r="14" spans="1:60" outlineLevel="1" x14ac:dyDescent="0.2">
      <c r="A14" s="219"/>
      <c r="B14" s="220"/>
      <c r="C14" s="244"/>
      <c r="D14" s="238"/>
      <c r="E14" s="238"/>
      <c r="F14" s="238"/>
      <c r="G14" s="238"/>
      <c r="H14" s="221"/>
      <c r="I14" s="221"/>
      <c r="J14" s="221"/>
      <c r="K14" s="221"/>
      <c r="L14" s="221"/>
      <c r="M14" s="221"/>
      <c r="N14" s="221"/>
      <c r="O14" s="221"/>
      <c r="P14" s="221"/>
      <c r="Q14" s="221"/>
      <c r="R14" s="221"/>
      <c r="S14" s="221"/>
      <c r="T14" s="221"/>
      <c r="U14" s="221"/>
      <c r="V14" s="221"/>
      <c r="W14" s="221"/>
      <c r="X14" s="221"/>
      <c r="Y14" s="212"/>
      <c r="Z14" s="212"/>
      <c r="AA14" s="212"/>
      <c r="AB14" s="212"/>
      <c r="AC14" s="212"/>
      <c r="AD14" s="212"/>
      <c r="AE14" s="212"/>
      <c r="AF14" s="212"/>
      <c r="AG14" s="212" t="s">
        <v>169</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29">
        <v>3</v>
      </c>
      <c r="B15" s="230" t="s">
        <v>173</v>
      </c>
      <c r="C15" s="242" t="s">
        <v>174</v>
      </c>
      <c r="D15" s="231" t="s">
        <v>162</v>
      </c>
      <c r="E15" s="232">
        <v>1</v>
      </c>
      <c r="F15" s="233"/>
      <c r="G15" s="234">
        <f>ROUND(E15*F15,2)</f>
        <v>0</v>
      </c>
      <c r="H15" s="233"/>
      <c r="I15" s="234">
        <f>ROUND(E15*H15,2)</f>
        <v>0</v>
      </c>
      <c r="J15" s="233"/>
      <c r="K15" s="234">
        <f>ROUND(E15*J15,2)</f>
        <v>0</v>
      </c>
      <c r="L15" s="234">
        <v>21</v>
      </c>
      <c r="M15" s="234">
        <f>G15*(1+L15/100)</f>
        <v>0</v>
      </c>
      <c r="N15" s="234">
        <v>0</v>
      </c>
      <c r="O15" s="234">
        <f>ROUND(E15*N15,2)</f>
        <v>0</v>
      </c>
      <c r="P15" s="234">
        <v>0</v>
      </c>
      <c r="Q15" s="234">
        <f>ROUND(E15*P15,2)</f>
        <v>0</v>
      </c>
      <c r="R15" s="234"/>
      <c r="S15" s="234" t="s">
        <v>163</v>
      </c>
      <c r="T15" s="235" t="s">
        <v>164</v>
      </c>
      <c r="U15" s="221">
        <v>0</v>
      </c>
      <c r="V15" s="221">
        <f>ROUND(E15*U15,2)</f>
        <v>0</v>
      </c>
      <c r="W15" s="221"/>
      <c r="X15" s="221" t="s">
        <v>165</v>
      </c>
      <c r="Y15" s="212"/>
      <c r="Z15" s="212"/>
      <c r="AA15" s="212"/>
      <c r="AB15" s="212"/>
      <c r="AC15" s="212"/>
      <c r="AD15" s="212"/>
      <c r="AE15" s="212"/>
      <c r="AF15" s="212"/>
      <c r="AG15" s="212" t="s">
        <v>166</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ht="22.5" outlineLevel="1" x14ac:dyDescent="0.2">
      <c r="A16" s="219"/>
      <c r="B16" s="220"/>
      <c r="C16" s="243" t="s">
        <v>175</v>
      </c>
      <c r="D16" s="237"/>
      <c r="E16" s="237"/>
      <c r="F16" s="237"/>
      <c r="G16" s="237"/>
      <c r="H16" s="221"/>
      <c r="I16" s="221"/>
      <c r="J16" s="221"/>
      <c r="K16" s="221"/>
      <c r="L16" s="221"/>
      <c r="M16" s="221"/>
      <c r="N16" s="221"/>
      <c r="O16" s="221"/>
      <c r="P16" s="221"/>
      <c r="Q16" s="221"/>
      <c r="R16" s="221"/>
      <c r="S16" s="221"/>
      <c r="T16" s="221"/>
      <c r="U16" s="221"/>
      <c r="V16" s="221"/>
      <c r="W16" s="221"/>
      <c r="X16" s="221"/>
      <c r="Y16" s="212"/>
      <c r="Z16" s="212"/>
      <c r="AA16" s="212"/>
      <c r="AB16" s="212"/>
      <c r="AC16" s="212"/>
      <c r="AD16" s="212"/>
      <c r="AE16" s="212"/>
      <c r="AF16" s="212"/>
      <c r="AG16" s="212" t="s">
        <v>168</v>
      </c>
      <c r="AH16" s="212"/>
      <c r="AI16" s="212"/>
      <c r="AJ16" s="212"/>
      <c r="AK16" s="212"/>
      <c r="AL16" s="212"/>
      <c r="AM16" s="212"/>
      <c r="AN16" s="212"/>
      <c r="AO16" s="212"/>
      <c r="AP16" s="212"/>
      <c r="AQ16" s="212"/>
      <c r="AR16" s="212"/>
      <c r="AS16" s="212"/>
      <c r="AT16" s="212"/>
      <c r="AU16" s="212"/>
      <c r="AV16" s="212"/>
      <c r="AW16" s="212"/>
      <c r="AX16" s="212"/>
      <c r="AY16" s="212"/>
      <c r="AZ16" s="212"/>
      <c r="BA16" s="236" t="str">
        <f>C16</f>
        <v>Odstranění objektů zařízení staveniště včetně přípojek energií a jejich odvoz. Položka zahrnuje i náklady na úpravu povrchů po odstranění zařízení staveniště a úklid ploch, na kterých bylo zařízení staveniště provozováno.</v>
      </c>
      <c r="BB16" s="212"/>
      <c r="BC16" s="212"/>
      <c r="BD16" s="212"/>
      <c r="BE16" s="212"/>
      <c r="BF16" s="212"/>
      <c r="BG16" s="212"/>
      <c r="BH16" s="212"/>
    </row>
    <row r="17" spans="1:60" outlineLevel="1" x14ac:dyDescent="0.2">
      <c r="A17" s="219"/>
      <c r="B17" s="220"/>
      <c r="C17" s="244"/>
      <c r="D17" s="238"/>
      <c r="E17" s="238"/>
      <c r="F17" s="238"/>
      <c r="G17" s="238"/>
      <c r="H17" s="221"/>
      <c r="I17" s="221"/>
      <c r="J17" s="221"/>
      <c r="K17" s="221"/>
      <c r="L17" s="221"/>
      <c r="M17" s="221"/>
      <c r="N17" s="221"/>
      <c r="O17" s="221"/>
      <c r="P17" s="221"/>
      <c r="Q17" s="221"/>
      <c r="R17" s="221"/>
      <c r="S17" s="221"/>
      <c r="T17" s="221"/>
      <c r="U17" s="221"/>
      <c r="V17" s="221"/>
      <c r="W17" s="221"/>
      <c r="X17" s="221"/>
      <c r="Y17" s="212"/>
      <c r="Z17" s="212"/>
      <c r="AA17" s="212"/>
      <c r="AB17" s="212"/>
      <c r="AC17" s="212"/>
      <c r="AD17" s="212"/>
      <c r="AE17" s="212"/>
      <c r="AF17" s="212"/>
      <c r="AG17" s="212" t="s">
        <v>169</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29">
        <v>4</v>
      </c>
      <c r="B18" s="230" t="s">
        <v>176</v>
      </c>
      <c r="C18" s="242" t="s">
        <v>177</v>
      </c>
      <c r="D18" s="231" t="s">
        <v>162</v>
      </c>
      <c r="E18" s="232">
        <v>1</v>
      </c>
      <c r="F18" s="233"/>
      <c r="G18" s="234">
        <f>ROUND(E18*F18,2)</f>
        <v>0</v>
      </c>
      <c r="H18" s="233"/>
      <c r="I18" s="234">
        <f>ROUND(E18*H18,2)</f>
        <v>0</v>
      </c>
      <c r="J18" s="233"/>
      <c r="K18" s="234">
        <f>ROUND(E18*J18,2)</f>
        <v>0</v>
      </c>
      <c r="L18" s="234">
        <v>21</v>
      </c>
      <c r="M18" s="234">
        <f>G18*(1+L18/100)</f>
        <v>0</v>
      </c>
      <c r="N18" s="234">
        <v>0</v>
      </c>
      <c r="O18" s="234">
        <f>ROUND(E18*N18,2)</f>
        <v>0</v>
      </c>
      <c r="P18" s="234">
        <v>0</v>
      </c>
      <c r="Q18" s="234">
        <f>ROUND(E18*P18,2)</f>
        <v>0</v>
      </c>
      <c r="R18" s="234"/>
      <c r="S18" s="234" t="s">
        <v>163</v>
      </c>
      <c r="T18" s="235" t="s">
        <v>164</v>
      </c>
      <c r="U18" s="221">
        <v>0</v>
      </c>
      <c r="V18" s="221">
        <f>ROUND(E18*U18,2)</f>
        <v>0</v>
      </c>
      <c r="W18" s="221"/>
      <c r="X18" s="221" t="s">
        <v>165</v>
      </c>
      <c r="Y18" s="212"/>
      <c r="Z18" s="212"/>
      <c r="AA18" s="212"/>
      <c r="AB18" s="212"/>
      <c r="AC18" s="212"/>
      <c r="AD18" s="212"/>
      <c r="AE18" s="212"/>
      <c r="AF18" s="212"/>
      <c r="AG18" s="212" t="s">
        <v>166</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19"/>
      <c r="B19" s="220"/>
      <c r="C19" s="243" t="s">
        <v>178</v>
      </c>
      <c r="D19" s="237"/>
      <c r="E19" s="237"/>
      <c r="F19" s="237"/>
      <c r="G19" s="237"/>
      <c r="H19" s="221"/>
      <c r="I19" s="221"/>
      <c r="J19" s="221"/>
      <c r="K19" s="221"/>
      <c r="L19" s="221"/>
      <c r="M19" s="221"/>
      <c r="N19" s="221"/>
      <c r="O19" s="221"/>
      <c r="P19" s="221"/>
      <c r="Q19" s="221"/>
      <c r="R19" s="221"/>
      <c r="S19" s="221"/>
      <c r="T19" s="221"/>
      <c r="U19" s="221"/>
      <c r="V19" s="221"/>
      <c r="W19" s="221"/>
      <c r="X19" s="221"/>
      <c r="Y19" s="212"/>
      <c r="Z19" s="212"/>
      <c r="AA19" s="212"/>
      <c r="AB19" s="212"/>
      <c r="AC19" s="212"/>
      <c r="AD19" s="212"/>
      <c r="AE19" s="212"/>
      <c r="AF19" s="212"/>
      <c r="AG19" s="212" t="s">
        <v>168</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19"/>
      <c r="B20" s="220"/>
      <c r="C20" s="244"/>
      <c r="D20" s="238"/>
      <c r="E20" s="238"/>
      <c r="F20" s="238"/>
      <c r="G20" s="238"/>
      <c r="H20" s="221"/>
      <c r="I20" s="221"/>
      <c r="J20" s="221"/>
      <c r="K20" s="221"/>
      <c r="L20" s="221"/>
      <c r="M20" s="221"/>
      <c r="N20" s="221"/>
      <c r="O20" s="221"/>
      <c r="P20" s="221"/>
      <c r="Q20" s="221"/>
      <c r="R20" s="221"/>
      <c r="S20" s="221"/>
      <c r="T20" s="221"/>
      <c r="U20" s="221"/>
      <c r="V20" s="221"/>
      <c r="W20" s="221"/>
      <c r="X20" s="221"/>
      <c r="Y20" s="212"/>
      <c r="Z20" s="212"/>
      <c r="AA20" s="212"/>
      <c r="AB20" s="212"/>
      <c r="AC20" s="212"/>
      <c r="AD20" s="212"/>
      <c r="AE20" s="212"/>
      <c r="AF20" s="212"/>
      <c r="AG20" s="212" t="s">
        <v>169</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x14ac:dyDescent="0.2">
      <c r="A21" s="223" t="s">
        <v>158</v>
      </c>
      <c r="B21" s="224" t="s">
        <v>130</v>
      </c>
      <c r="C21" s="241" t="s">
        <v>28</v>
      </c>
      <c r="D21" s="225"/>
      <c r="E21" s="226"/>
      <c r="F21" s="227"/>
      <c r="G21" s="227">
        <f>SUMIF(AG22:AG32,"&lt;&gt;NOR",G22:G32)</f>
        <v>0</v>
      </c>
      <c r="H21" s="227"/>
      <c r="I21" s="227">
        <f>SUM(I22:I32)</f>
        <v>0</v>
      </c>
      <c r="J21" s="227"/>
      <c r="K21" s="227">
        <f>SUM(K22:K32)</f>
        <v>0</v>
      </c>
      <c r="L21" s="227"/>
      <c r="M21" s="227">
        <f>SUM(M22:M32)</f>
        <v>0</v>
      </c>
      <c r="N21" s="227"/>
      <c r="O21" s="227">
        <f>SUM(O22:O32)</f>
        <v>0</v>
      </c>
      <c r="P21" s="227"/>
      <c r="Q21" s="227">
        <f>SUM(Q22:Q32)</f>
        <v>0</v>
      </c>
      <c r="R21" s="227"/>
      <c r="S21" s="227"/>
      <c r="T21" s="228"/>
      <c r="U21" s="222"/>
      <c r="V21" s="222">
        <f>SUM(V22:V32)</f>
        <v>0</v>
      </c>
      <c r="W21" s="222"/>
      <c r="X21" s="222"/>
      <c r="AG21" t="s">
        <v>159</v>
      </c>
    </row>
    <row r="22" spans="1:60" outlineLevel="1" x14ac:dyDescent="0.2">
      <c r="A22" s="229">
        <v>5</v>
      </c>
      <c r="B22" s="230" t="s">
        <v>179</v>
      </c>
      <c r="C22" s="242" t="s">
        <v>180</v>
      </c>
      <c r="D22" s="231" t="s">
        <v>162</v>
      </c>
      <c r="E22" s="232">
        <v>1</v>
      </c>
      <c r="F22" s="233"/>
      <c r="G22" s="234">
        <f>ROUND(E22*F22,2)</f>
        <v>0</v>
      </c>
      <c r="H22" s="233"/>
      <c r="I22" s="234">
        <f>ROUND(E22*H22,2)</f>
        <v>0</v>
      </c>
      <c r="J22" s="233"/>
      <c r="K22" s="234">
        <f>ROUND(E22*J22,2)</f>
        <v>0</v>
      </c>
      <c r="L22" s="234">
        <v>21</v>
      </c>
      <c r="M22" s="234">
        <f>G22*(1+L22/100)</f>
        <v>0</v>
      </c>
      <c r="N22" s="234">
        <v>0</v>
      </c>
      <c r="O22" s="234">
        <f>ROUND(E22*N22,2)</f>
        <v>0</v>
      </c>
      <c r="P22" s="234">
        <v>0</v>
      </c>
      <c r="Q22" s="234">
        <f>ROUND(E22*P22,2)</f>
        <v>0</v>
      </c>
      <c r="R22" s="234"/>
      <c r="S22" s="234" t="s">
        <v>163</v>
      </c>
      <c r="T22" s="235" t="s">
        <v>164</v>
      </c>
      <c r="U22" s="221">
        <v>0</v>
      </c>
      <c r="V22" s="221">
        <f>ROUND(E22*U22,2)</f>
        <v>0</v>
      </c>
      <c r="W22" s="221"/>
      <c r="X22" s="221" t="s">
        <v>165</v>
      </c>
      <c r="Y22" s="212"/>
      <c r="Z22" s="212"/>
      <c r="AA22" s="212"/>
      <c r="AB22" s="212"/>
      <c r="AC22" s="212"/>
      <c r="AD22" s="212"/>
      <c r="AE22" s="212"/>
      <c r="AF22" s="212"/>
      <c r="AG22" s="212" t="s">
        <v>166</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1" x14ac:dyDescent="0.2">
      <c r="A23" s="219"/>
      <c r="B23" s="220"/>
      <c r="C23" s="245"/>
      <c r="D23" s="239"/>
      <c r="E23" s="239"/>
      <c r="F23" s="239"/>
      <c r="G23" s="239"/>
      <c r="H23" s="221"/>
      <c r="I23" s="221"/>
      <c r="J23" s="221"/>
      <c r="K23" s="221"/>
      <c r="L23" s="221"/>
      <c r="M23" s="221"/>
      <c r="N23" s="221"/>
      <c r="O23" s="221"/>
      <c r="P23" s="221"/>
      <c r="Q23" s="221"/>
      <c r="R23" s="221"/>
      <c r="S23" s="221"/>
      <c r="T23" s="221"/>
      <c r="U23" s="221"/>
      <c r="V23" s="221"/>
      <c r="W23" s="221"/>
      <c r="X23" s="221"/>
      <c r="Y23" s="212"/>
      <c r="Z23" s="212"/>
      <c r="AA23" s="212"/>
      <c r="AB23" s="212"/>
      <c r="AC23" s="212"/>
      <c r="AD23" s="212"/>
      <c r="AE23" s="212"/>
      <c r="AF23" s="212"/>
      <c r="AG23" s="212" t="s">
        <v>169</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1" x14ac:dyDescent="0.2">
      <c r="A24" s="229">
        <v>6</v>
      </c>
      <c r="B24" s="230" t="s">
        <v>181</v>
      </c>
      <c r="C24" s="242" t="s">
        <v>182</v>
      </c>
      <c r="D24" s="231" t="s">
        <v>162</v>
      </c>
      <c r="E24" s="232">
        <v>1</v>
      </c>
      <c r="F24" s="233"/>
      <c r="G24" s="234">
        <f>ROUND(E24*F24,2)</f>
        <v>0</v>
      </c>
      <c r="H24" s="233"/>
      <c r="I24" s="234">
        <f>ROUND(E24*H24,2)</f>
        <v>0</v>
      </c>
      <c r="J24" s="233"/>
      <c r="K24" s="234">
        <f>ROUND(E24*J24,2)</f>
        <v>0</v>
      </c>
      <c r="L24" s="234">
        <v>21</v>
      </c>
      <c r="M24" s="234">
        <f>G24*(1+L24/100)</f>
        <v>0</v>
      </c>
      <c r="N24" s="234">
        <v>0</v>
      </c>
      <c r="O24" s="234">
        <f>ROUND(E24*N24,2)</f>
        <v>0</v>
      </c>
      <c r="P24" s="234">
        <v>0</v>
      </c>
      <c r="Q24" s="234">
        <f>ROUND(E24*P24,2)</f>
        <v>0</v>
      </c>
      <c r="R24" s="234"/>
      <c r="S24" s="234" t="s">
        <v>163</v>
      </c>
      <c r="T24" s="235" t="s">
        <v>164</v>
      </c>
      <c r="U24" s="221">
        <v>0</v>
      </c>
      <c r="V24" s="221">
        <f>ROUND(E24*U24,2)</f>
        <v>0</v>
      </c>
      <c r="W24" s="221"/>
      <c r="X24" s="221" t="s">
        <v>165</v>
      </c>
      <c r="Y24" s="212"/>
      <c r="Z24" s="212"/>
      <c r="AA24" s="212"/>
      <c r="AB24" s="212"/>
      <c r="AC24" s="212"/>
      <c r="AD24" s="212"/>
      <c r="AE24" s="212"/>
      <c r="AF24" s="212"/>
      <c r="AG24" s="212" t="s">
        <v>166</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
      <c r="A25" s="219"/>
      <c r="B25" s="220"/>
      <c r="C25" s="243" t="s">
        <v>183</v>
      </c>
      <c r="D25" s="237"/>
      <c r="E25" s="237"/>
      <c r="F25" s="237"/>
      <c r="G25" s="237"/>
      <c r="H25" s="221"/>
      <c r="I25" s="221"/>
      <c r="J25" s="221"/>
      <c r="K25" s="221"/>
      <c r="L25" s="221"/>
      <c r="M25" s="221"/>
      <c r="N25" s="221"/>
      <c r="O25" s="221"/>
      <c r="P25" s="221"/>
      <c r="Q25" s="221"/>
      <c r="R25" s="221"/>
      <c r="S25" s="221"/>
      <c r="T25" s="221"/>
      <c r="U25" s="221"/>
      <c r="V25" s="221"/>
      <c r="W25" s="221"/>
      <c r="X25" s="221"/>
      <c r="Y25" s="212"/>
      <c r="Z25" s="212"/>
      <c r="AA25" s="212"/>
      <c r="AB25" s="212"/>
      <c r="AC25" s="212"/>
      <c r="AD25" s="212"/>
      <c r="AE25" s="212"/>
      <c r="AF25" s="212"/>
      <c r="AG25" s="212" t="s">
        <v>168</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19"/>
      <c r="B26" s="220"/>
      <c r="C26" s="244"/>
      <c r="D26" s="238"/>
      <c r="E26" s="238"/>
      <c r="F26" s="238"/>
      <c r="G26" s="238"/>
      <c r="H26" s="221"/>
      <c r="I26" s="221"/>
      <c r="J26" s="221"/>
      <c r="K26" s="221"/>
      <c r="L26" s="221"/>
      <c r="M26" s="221"/>
      <c r="N26" s="221"/>
      <c r="O26" s="221"/>
      <c r="P26" s="221"/>
      <c r="Q26" s="221"/>
      <c r="R26" s="221"/>
      <c r="S26" s="221"/>
      <c r="T26" s="221"/>
      <c r="U26" s="221"/>
      <c r="V26" s="221"/>
      <c r="W26" s="221"/>
      <c r="X26" s="221"/>
      <c r="Y26" s="212"/>
      <c r="Z26" s="212"/>
      <c r="AA26" s="212"/>
      <c r="AB26" s="212"/>
      <c r="AC26" s="212"/>
      <c r="AD26" s="212"/>
      <c r="AE26" s="212"/>
      <c r="AF26" s="212"/>
      <c r="AG26" s="212" t="s">
        <v>169</v>
      </c>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1" x14ac:dyDescent="0.2">
      <c r="A27" s="229">
        <v>7</v>
      </c>
      <c r="B27" s="230" t="s">
        <v>184</v>
      </c>
      <c r="C27" s="242" t="s">
        <v>185</v>
      </c>
      <c r="D27" s="231" t="s">
        <v>162</v>
      </c>
      <c r="E27" s="232">
        <v>1</v>
      </c>
      <c r="F27" s="233"/>
      <c r="G27" s="234">
        <f>ROUND(E27*F27,2)</f>
        <v>0</v>
      </c>
      <c r="H27" s="233"/>
      <c r="I27" s="234">
        <f>ROUND(E27*H27,2)</f>
        <v>0</v>
      </c>
      <c r="J27" s="233"/>
      <c r="K27" s="234">
        <f>ROUND(E27*J27,2)</f>
        <v>0</v>
      </c>
      <c r="L27" s="234">
        <v>21</v>
      </c>
      <c r="M27" s="234">
        <f>G27*(1+L27/100)</f>
        <v>0</v>
      </c>
      <c r="N27" s="234">
        <v>0</v>
      </c>
      <c r="O27" s="234">
        <f>ROUND(E27*N27,2)</f>
        <v>0</v>
      </c>
      <c r="P27" s="234">
        <v>0</v>
      </c>
      <c r="Q27" s="234">
        <f>ROUND(E27*P27,2)</f>
        <v>0</v>
      </c>
      <c r="R27" s="234"/>
      <c r="S27" s="234" t="s">
        <v>163</v>
      </c>
      <c r="T27" s="235" t="s">
        <v>164</v>
      </c>
      <c r="U27" s="221">
        <v>0</v>
      </c>
      <c r="V27" s="221">
        <f>ROUND(E27*U27,2)</f>
        <v>0</v>
      </c>
      <c r="W27" s="221"/>
      <c r="X27" s="221" t="s">
        <v>165</v>
      </c>
      <c r="Y27" s="212"/>
      <c r="Z27" s="212"/>
      <c r="AA27" s="212"/>
      <c r="AB27" s="212"/>
      <c r="AC27" s="212"/>
      <c r="AD27" s="212"/>
      <c r="AE27" s="212"/>
      <c r="AF27" s="212"/>
      <c r="AG27" s="212" t="s">
        <v>166</v>
      </c>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ht="33.75" outlineLevel="1" x14ac:dyDescent="0.2">
      <c r="A28" s="219"/>
      <c r="B28" s="220"/>
      <c r="C28" s="243" t="s">
        <v>186</v>
      </c>
      <c r="D28" s="237"/>
      <c r="E28" s="237"/>
      <c r="F28" s="237"/>
      <c r="G28" s="237"/>
      <c r="H28" s="221"/>
      <c r="I28" s="221"/>
      <c r="J28" s="221"/>
      <c r="K28" s="221"/>
      <c r="L28" s="221"/>
      <c r="M28" s="221"/>
      <c r="N28" s="221"/>
      <c r="O28" s="221"/>
      <c r="P28" s="221"/>
      <c r="Q28" s="221"/>
      <c r="R28" s="221"/>
      <c r="S28" s="221"/>
      <c r="T28" s="221"/>
      <c r="U28" s="221"/>
      <c r="V28" s="221"/>
      <c r="W28" s="221"/>
      <c r="X28" s="221"/>
      <c r="Y28" s="212"/>
      <c r="Z28" s="212"/>
      <c r="AA28" s="212"/>
      <c r="AB28" s="212"/>
      <c r="AC28" s="212"/>
      <c r="AD28" s="212"/>
      <c r="AE28" s="212"/>
      <c r="AF28" s="212"/>
      <c r="AG28" s="212" t="s">
        <v>168</v>
      </c>
      <c r="AH28" s="212"/>
      <c r="AI28" s="212"/>
      <c r="AJ28" s="212"/>
      <c r="AK28" s="212"/>
      <c r="AL28" s="212"/>
      <c r="AM28" s="212"/>
      <c r="AN28" s="212"/>
      <c r="AO28" s="212"/>
      <c r="AP28" s="212"/>
      <c r="AQ28" s="212"/>
      <c r="AR28" s="212"/>
      <c r="AS28" s="212"/>
      <c r="AT28" s="212"/>
      <c r="AU28" s="212"/>
      <c r="AV28" s="212"/>
      <c r="AW28" s="212"/>
      <c r="AX28" s="212"/>
      <c r="AY28" s="212"/>
      <c r="AZ28" s="212"/>
      <c r="BA28" s="236" t="str">
        <f>C28</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28" s="212"/>
      <c r="BC28" s="212"/>
      <c r="BD28" s="212"/>
      <c r="BE28" s="212"/>
      <c r="BF28" s="212"/>
      <c r="BG28" s="212"/>
      <c r="BH28" s="212"/>
    </row>
    <row r="29" spans="1:60" outlineLevel="1" x14ac:dyDescent="0.2">
      <c r="A29" s="219"/>
      <c r="B29" s="220"/>
      <c r="C29" s="244"/>
      <c r="D29" s="238"/>
      <c r="E29" s="238"/>
      <c r="F29" s="238"/>
      <c r="G29" s="238"/>
      <c r="H29" s="221"/>
      <c r="I29" s="221"/>
      <c r="J29" s="221"/>
      <c r="K29" s="221"/>
      <c r="L29" s="221"/>
      <c r="M29" s="221"/>
      <c r="N29" s="221"/>
      <c r="O29" s="221"/>
      <c r="P29" s="221"/>
      <c r="Q29" s="221"/>
      <c r="R29" s="221"/>
      <c r="S29" s="221"/>
      <c r="T29" s="221"/>
      <c r="U29" s="221"/>
      <c r="V29" s="221"/>
      <c r="W29" s="221"/>
      <c r="X29" s="221"/>
      <c r="Y29" s="212"/>
      <c r="Z29" s="212"/>
      <c r="AA29" s="212"/>
      <c r="AB29" s="212"/>
      <c r="AC29" s="212"/>
      <c r="AD29" s="212"/>
      <c r="AE29" s="212"/>
      <c r="AF29" s="212"/>
      <c r="AG29" s="212" t="s">
        <v>169</v>
      </c>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
      <c r="A30" s="229">
        <v>8</v>
      </c>
      <c r="B30" s="230" t="s">
        <v>187</v>
      </c>
      <c r="C30" s="242" t="s">
        <v>188</v>
      </c>
      <c r="D30" s="231" t="s">
        <v>162</v>
      </c>
      <c r="E30" s="232">
        <v>1</v>
      </c>
      <c r="F30" s="233"/>
      <c r="G30" s="234">
        <f>ROUND(E30*F30,2)</f>
        <v>0</v>
      </c>
      <c r="H30" s="233"/>
      <c r="I30" s="234">
        <f>ROUND(E30*H30,2)</f>
        <v>0</v>
      </c>
      <c r="J30" s="233"/>
      <c r="K30" s="234">
        <f>ROUND(E30*J30,2)</f>
        <v>0</v>
      </c>
      <c r="L30" s="234">
        <v>21</v>
      </c>
      <c r="M30" s="234">
        <f>G30*(1+L30/100)</f>
        <v>0</v>
      </c>
      <c r="N30" s="234">
        <v>0</v>
      </c>
      <c r="O30" s="234">
        <f>ROUND(E30*N30,2)</f>
        <v>0</v>
      </c>
      <c r="P30" s="234">
        <v>0</v>
      </c>
      <c r="Q30" s="234">
        <f>ROUND(E30*P30,2)</f>
        <v>0</v>
      </c>
      <c r="R30" s="234"/>
      <c r="S30" s="234" t="s">
        <v>163</v>
      </c>
      <c r="T30" s="235" t="s">
        <v>164</v>
      </c>
      <c r="U30" s="221">
        <v>0</v>
      </c>
      <c r="V30" s="221">
        <f>ROUND(E30*U30,2)</f>
        <v>0</v>
      </c>
      <c r="W30" s="221"/>
      <c r="X30" s="221" t="s">
        <v>165</v>
      </c>
      <c r="Y30" s="212"/>
      <c r="Z30" s="212"/>
      <c r="AA30" s="212"/>
      <c r="AB30" s="212"/>
      <c r="AC30" s="212"/>
      <c r="AD30" s="212"/>
      <c r="AE30" s="212"/>
      <c r="AF30" s="212"/>
      <c r="AG30" s="212" t="s">
        <v>166</v>
      </c>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19"/>
      <c r="B31" s="220"/>
      <c r="C31" s="243" t="s">
        <v>189</v>
      </c>
      <c r="D31" s="237"/>
      <c r="E31" s="237"/>
      <c r="F31" s="237"/>
      <c r="G31" s="237"/>
      <c r="H31" s="221"/>
      <c r="I31" s="221"/>
      <c r="J31" s="221"/>
      <c r="K31" s="221"/>
      <c r="L31" s="221"/>
      <c r="M31" s="221"/>
      <c r="N31" s="221"/>
      <c r="O31" s="221"/>
      <c r="P31" s="221"/>
      <c r="Q31" s="221"/>
      <c r="R31" s="221"/>
      <c r="S31" s="221"/>
      <c r="T31" s="221"/>
      <c r="U31" s="221"/>
      <c r="V31" s="221"/>
      <c r="W31" s="221"/>
      <c r="X31" s="221"/>
      <c r="Y31" s="212"/>
      <c r="Z31" s="212"/>
      <c r="AA31" s="212"/>
      <c r="AB31" s="212"/>
      <c r="AC31" s="212"/>
      <c r="AD31" s="212"/>
      <c r="AE31" s="212"/>
      <c r="AF31" s="212"/>
      <c r="AG31" s="212" t="s">
        <v>168</v>
      </c>
      <c r="AH31" s="212"/>
      <c r="AI31" s="212"/>
      <c r="AJ31" s="212"/>
      <c r="AK31" s="212"/>
      <c r="AL31" s="212"/>
      <c r="AM31" s="212"/>
      <c r="AN31" s="212"/>
      <c r="AO31" s="212"/>
      <c r="AP31" s="212"/>
      <c r="AQ31" s="212"/>
      <c r="AR31" s="212"/>
      <c r="AS31" s="212"/>
      <c r="AT31" s="212"/>
      <c r="AU31" s="212"/>
      <c r="AV31" s="212"/>
      <c r="AW31" s="212"/>
      <c r="AX31" s="212"/>
      <c r="AY31" s="212"/>
      <c r="AZ31" s="212"/>
      <c r="BA31" s="236" t="str">
        <f>C31</f>
        <v>Náklady na vyhotovení dokumentace skutečného provedení stavby a její předání objednateli v požadované formě a požadovaném počtu.</v>
      </c>
      <c r="BB31" s="212"/>
      <c r="BC31" s="212"/>
      <c r="BD31" s="212"/>
      <c r="BE31" s="212"/>
      <c r="BF31" s="212"/>
      <c r="BG31" s="212"/>
      <c r="BH31" s="212"/>
    </row>
    <row r="32" spans="1:60" outlineLevel="1" x14ac:dyDescent="0.2">
      <c r="A32" s="219"/>
      <c r="B32" s="220"/>
      <c r="C32" s="244"/>
      <c r="D32" s="238"/>
      <c r="E32" s="238"/>
      <c r="F32" s="238"/>
      <c r="G32" s="238"/>
      <c r="H32" s="221"/>
      <c r="I32" s="221"/>
      <c r="J32" s="221"/>
      <c r="K32" s="221"/>
      <c r="L32" s="221"/>
      <c r="M32" s="221"/>
      <c r="N32" s="221"/>
      <c r="O32" s="221"/>
      <c r="P32" s="221"/>
      <c r="Q32" s="221"/>
      <c r="R32" s="221"/>
      <c r="S32" s="221"/>
      <c r="T32" s="221"/>
      <c r="U32" s="221"/>
      <c r="V32" s="221"/>
      <c r="W32" s="221"/>
      <c r="X32" s="221"/>
      <c r="Y32" s="212"/>
      <c r="Z32" s="212"/>
      <c r="AA32" s="212"/>
      <c r="AB32" s="212"/>
      <c r="AC32" s="212"/>
      <c r="AD32" s="212"/>
      <c r="AE32" s="212"/>
      <c r="AF32" s="212"/>
      <c r="AG32" s="212" t="s">
        <v>169</v>
      </c>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33" x14ac:dyDescent="0.2">
      <c r="A33" s="3"/>
      <c r="B33" s="4"/>
      <c r="C33" s="246"/>
      <c r="D33" s="6"/>
      <c r="E33" s="3"/>
      <c r="F33" s="3"/>
      <c r="G33" s="3"/>
      <c r="H33" s="3"/>
      <c r="I33" s="3"/>
      <c r="J33" s="3"/>
      <c r="K33" s="3"/>
      <c r="L33" s="3"/>
      <c r="M33" s="3"/>
      <c r="N33" s="3"/>
      <c r="O33" s="3"/>
      <c r="P33" s="3"/>
      <c r="Q33" s="3"/>
      <c r="R33" s="3"/>
      <c r="S33" s="3"/>
      <c r="T33" s="3"/>
      <c r="U33" s="3"/>
      <c r="V33" s="3"/>
      <c r="W33" s="3"/>
      <c r="X33" s="3"/>
      <c r="AE33">
        <v>15</v>
      </c>
      <c r="AF33">
        <v>21</v>
      </c>
      <c r="AG33" t="s">
        <v>145</v>
      </c>
    </row>
    <row r="34" spans="1:33" x14ac:dyDescent="0.2">
      <c r="A34" s="215"/>
      <c r="B34" s="216" t="s">
        <v>29</v>
      </c>
      <c r="C34" s="247"/>
      <c r="D34" s="217"/>
      <c r="E34" s="218"/>
      <c r="F34" s="218"/>
      <c r="G34" s="240">
        <f>G8+G21</f>
        <v>0</v>
      </c>
      <c r="H34" s="3"/>
      <c r="I34" s="3"/>
      <c r="J34" s="3"/>
      <c r="K34" s="3"/>
      <c r="L34" s="3"/>
      <c r="M34" s="3"/>
      <c r="N34" s="3"/>
      <c r="O34" s="3"/>
      <c r="P34" s="3"/>
      <c r="Q34" s="3"/>
      <c r="R34" s="3"/>
      <c r="S34" s="3"/>
      <c r="T34" s="3"/>
      <c r="U34" s="3"/>
      <c r="V34" s="3"/>
      <c r="W34" s="3"/>
      <c r="X34" s="3"/>
      <c r="AE34">
        <f>SUMIF(L7:L32,AE33,G7:G32)</f>
        <v>0</v>
      </c>
      <c r="AF34">
        <f>SUMIF(L7:L32,AF33,G7:G32)</f>
        <v>0</v>
      </c>
      <c r="AG34" t="s">
        <v>190</v>
      </c>
    </row>
    <row r="35" spans="1:33" x14ac:dyDescent="0.2">
      <c r="C35" s="248"/>
      <c r="D35" s="10"/>
      <c r="AG35" t="s">
        <v>191</v>
      </c>
    </row>
    <row r="36" spans="1:33" x14ac:dyDescent="0.2">
      <c r="D36" s="10"/>
    </row>
    <row r="37" spans="1:33" x14ac:dyDescent="0.2">
      <c r="D37" s="10"/>
    </row>
    <row r="38" spans="1:33" x14ac:dyDescent="0.2">
      <c r="D38" s="10"/>
    </row>
    <row r="39" spans="1:33" x14ac:dyDescent="0.2">
      <c r="D39" s="10"/>
    </row>
    <row r="40" spans="1:33" x14ac:dyDescent="0.2">
      <c r="D40" s="10"/>
    </row>
    <row r="41" spans="1:33" x14ac:dyDescent="0.2">
      <c r="D41" s="10"/>
    </row>
    <row r="42" spans="1:33" x14ac:dyDescent="0.2">
      <c r="D42" s="10"/>
    </row>
    <row r="43" spans="1:33" x14ac:dyDescent="0.2">
      <c r="D43" s="10"/>
    </row>
    <row r="44" spans="1:33" x14ac:dyDescent="0.2">
      <c r="D44" s="10"/>
    </row>
    <row r="45" spans="1:33" x14ac:dyDescent="0.2">
      <c r="D45" s="10"/>
    </row>
    <row r="46" spans="1:33" x14ac:dyDescent="0.2">
      <c r="D46" s="10"/>
    </row>
    <row r="47" spans="1:33" x14ac:dyDescent="0.2">
      <c r="D47" s="10"/>
    </row>
    <row r="48" spans="1:33"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xrHRm8zxDgvzbGoBCM8VKjEjw6O2s6bTl+YMlFDwwnkEit7Xxwh0h+9QCOdRPZq2pNyArTvzi7Hayr6CjKY8Ow==" saltValue="ooOBlcfiC0Mj33ZIxjA1nQ==" spinCount="100000" sheet="1"/>
  <mergeCells count="19">
    <mergeCell ref="C32:G32"/>
    <mergeCell ref="C23:G23"/>
    <mergeCell ref="C25:G25"/>
    <mergeCell ref="C26:G26"/>
    <mergeCell ref="C28:G28"/>
    <mergeCell ref="C29:G29"/>
    <mergeCell ref="C31:G31"/>
    <mergeCell ref="C13:G13"/>
    <mergeCell ref="C14:G14"/>
    <mergeCell ref="C16:G16"/>
    <mergeCell ref="C17:G17"/>
    <mergeCell ref="C19:G19"/>
    <mergeCell ref="C20:G20"/>
    <mergeCell ref="A1:G1"/>
    <mergeCell ref="C2:G2"/>
    <mergeCell ref="C3:G3"/>
    <mergeCell ref="C4:G4"/>
    <mergeCell ref="C10:G10"/>
    <mergeCell ref="C11:G1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C9E80-AD91-4598-BB2C-F515B74A4E4F}">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197" t="s">
        <v>192</v>
      </c>
      <c r="B1" s="197"/>
      <c r="C1" s="197"/>
      <c r="D1" s="197"/>
      <c r="E1" s="197"/>
      <c r="F1" s="197"/>
      <c r="G1" s="197"/>
      <c r="AG1" t="s">
        <v>132</v>
      </c>
    </row>
    <row r="2" spans="1:60" ht="24.95" customHeight="1" x14ac:dyDescent="0.2">
      <c r="A2" s="198" t="s">
        <v>7</v>
      </c>
      <c r="B2" s="48" t="s">
        <v>45</v>
      </c>
      <c r="C2" s="201" t="s">
        <v>46</v>
      </c>
      <c r="D2" s="199"/>
      <c r="E2" s="199"/>
      <c r="F2" s="199"/>
      <c r="G2" s="200"/>
      <c r="AG2" t="s">
        <v>133</v>
      </c>
    </row>
    <row r="3" spans="1:60" ht="24.95" customHeight="1" x14ac:dyDescent="0.2">
      <c r="A3" s="198" t="s">
        <v>8</v>
      </c>
      <c r="B3" s="48" t="s">
        <v>64</v>
      </c>
      <c r="C3" s="201" t="s">
        <v>46</v>
      </c>
      <c r="D3" s="199"/>
      <c r="E3" s="199"/>
      <c r="F3" s="199"/>
      <c r="G3" s="200"/>
      <c r="AC3" s="177" t="s">
        <v>133</v>
      </c>
      <c r="AG3" t="s">
        <v>135</v>
      </c>
    </row>
    <row r="4" spans="1:60" ht="24.95" customHeight="1" x14ac:dyDescent="0.2">
      <c r="A4" s="202" t="s">
        <v>9</v>
      </c>
      <c r="B4" s="203" t="s">
        <v>65</v>
      </c>
      <c r="C4" s="204" t="s">
        <v>66</v>
      </c>
      <c r="D4" s="205"/>
      <c r="E4" s="205"/>
      <c r="F4" s="205"/>
      <c r="G4" s="206"/>
      <c r="AG4" t="s">
        <v>136</v>
      </c>
    </row>
    <row r="5" spans="1:60" x14ac:dyDescent="0.2">
      <c r="D5" s="10"/>
    </row>
    <row r="6" spans="1:60" ht="38.25" x14ac:dyDescent="0.2">
      <c r="A6" s="208" t="s">
        <v>137</v>
      </c>
      <c r="B6" s="210" t="s">
        <v>138</v>
      </c>
      <c r="C6" s="210" t="s">
        <v>139</v>
      </c>
      <c r="D6" s="209" t="s">
        <v>140</v>
      </c>
      <c r="E6" s="208" t="s">
        <v>141</v>
      </c>
      <c r="F6" s="207" t="s">
        <v>142</v>
      </c>
      <c r="G6" s="208" t="s">
        <v>29</v>
      </c>
      <c r="H6" s="211" t="s">
        <v>30</v>
      </c>
      <c r="I6" s="211" t="s">
        <v>143</v>
      </c>
      <c r="J6" s="211" t="s">
        <v>31</v>
      </c>
      <c r="K6" s="211" t="s">
        <v>144</v>
      </c>
      <c r="L6" s="211" t="s">
        <v>145</v>
      </c>
      <c r="M6" s="211" t="s">
        <v>146</v>
      </c>
      <c r="N6" s="211" t="s">
        <v>147</v>
      </c>
      <c r="O6" s="211" t="s">
        <v>148</v>
      </c>
      <c r="P6" s="211" t="s">
        <v>149</v>
      </c>
      <c r="Q6" s="211" t="s">
        <v>150</v>
      </c>
      <c r="R6" s="211" t="s">
        <v>151</v>
      </c>
      <c r="S6" s="211" t="s">
        <v>152</v>
      </c>
      <c r="T6" s="211" t="s">
        <v>153</v>
      </c>
      <c r="U6" s="211" t="s">
        <v>154</v>
      </c>
      <c r="V6" s="211" t="s">
        <v>155</v>
      </c>
      <c r="W6" s="211" t="s">
        <v>156</v>
      </c>
      <c r="X6" s="211" t="s">
        <v>157</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23" t="s">
        <v>158</v>
      </c>
      <c r="B8" s="224" t="s">
        <v>118</v>
      </c>
      <c r="C8" s="241" t="s">
        <v>119</v>
      </c>
      <c r="D8" s="225"/>
      <c r="E8" s="226"/>
      <c r="F8" s="227"/>
      <c r="G8" s="227">
        <f>SUMIF(AG9:AG40,"&lt;&gt;NOR",G9:G40)</f>
        <v>0</v>
      </c>
      <c r="H8" s="227"/>
      <c r="I8" s="227">
        <f>SUM(I9:I40)</f>
        <v>0</v>
      </c>
      <c r="J8" s="227"/>
      <c r="K8" s="227">
        <f>SUM(K9:K40)</f>
        <v>0</v>
      </c>
      <c r="L8" s="227"/>
      <c r="M8" s="227">
        <f>SUM(M9:M40)</f>
        <v>0</v>
      </c>
      <c r="N8" s="227"/>
      <c r="O8" s="227">
        <f>SUM(O9:O40)</f>
        <v>2.0499999999999998</v>
      </c>
      <c r="P8" s="227"/>
      <c r="Q8" s="227">
        <f>SUM(Q9:Q40)</f>
        <v>0.45</v>
      </c>
      <c r="R8" s="227"/>
      <c r="S8" s="227"/>
      <c r="T8" s="228"/>
      <c r="U8" s="222"/>
      <c r="V8" s="222">
        <f>SUM(V9:V40)</f>
        <v>177.57999999999998</v>
      </c>
      <c r="W8" s="222"/>
      <c r="X8" s="222"/>
      <c r="AG8" t="s">
        <v>159</v>
      </c>
    </row>
    <row r="9" spans="1:60" ht="22.5" outlineLevel="1" x14ac:dyDescent="0.2">
      <c r="A9" s="229">
        <v>1</v>
      </c>
      <c r="B9" s="230" t="s">
        <v>193</v>
      </c>
      <c r="C9" s="242" t="s">
        <v>194</v>
      </c>
      <c r="D9" s="231" t="s">
        <v>195</v>
      </c>
      <c r="E9" s="232">
        <v>74.22</v>
      </c>
      <c r="F9" s="233"/>
      <c r="G9" s="234">
        <f>ROUND(E9*F9,2)</f>
        <v>0</v>
      </c>
      <c r="H9" s="233"/>
      <c r="I9" s="234">
        <f>ROUND(E9*H9,2)</f>
        <v>0</v>
      </c>
      <c r="J9" s="233"/>
      <c r="K9" s="234">
        <f>ROUND(E9*J9,2)</f>
        <v>0</v>
      </c>
      <c r="L9" s="234">
        <v>21</v>
      </c>
      <c r="M9" s="234">
        <f>G9*(1+L9/100)</f>
        <v>0</v>
      </c>
      <c r="N9" s="234">
        <v>0</v>
      </c>
      <c r="O9" s="234">
        <f>ROUND(E9*N9,2)</f>
        <v>0</v>
      </c>
      <c r="P9" s="234">
        <v>6.0000000000000001E-3</v>
      </c>
      <c r="Q9" s="234">
        <f>ROUND(E9*P9,2)</f>
        <v>0.45</v>
      </c>
      <c r="R9" s="234" t="s">
        <v>196</v>
      </c>
      <c r="S9" s="234" t="s">
        <v>163</v>
      </c>
      <c r="T9" s="235" t="s">
        <v>163</v>
      </c>
      <c r="U9" s="221">
        <v>7.0000000000000007E-2</v>
      </c>
      <c r="V9" s="221">
        <f>ROUND(E9*U9,2)</f>
        <v>5.2</v>
      </c>
      <c r="W9" s="221"/>
      <c r="X9" s="221" t="s">
        <v>197</v>
      </c>
      <c r="Y9" s="212"/>
      <c r="Z9" s="212"/>
      <c r="AA9" s="212"/>
      <c r="AB9" s="212"/>
      <c r="AC9" s="212"/>
      <c r="AD9" s="212"/>
      <c r="AE9" s="212"/>
      <c r="AF9" s="212"/>
      <c r="AG9" s="212" t="s">
        <v>198</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19"/>
      <c r="B10" s="220"/>
      <c r="C10" s="257" t="s">
        <v>199</v>
      </c>
      <c r="D10" s="250"/>
      <c r="E10" s="251"/>
      <c r="F10" s="221"/>
      <c r="G10" s="221"/>
      <c r="H10" s="221"/>
      <c r="I10" s="221"/>
      <c r="J10" s="221"/>
      <c r="K10" s="221"/>
      <c r="L10" s="221"/>
      <c r="M10" s="221"/>
      <c r="N10" s="221"/>
      <c r="O10" s="221"/>
      <c r="P10" s="221"/>
      <c r="Q10" s="221"/>
      <c r="R10" s="221"/>
      <c r="S10" s="221"/>
      <c r="T10" s="221"/>
      <c r="U10" s="221"/>
      <c r="V10" s="221"/>
      <c r="W10" s="221"/>
      <c r="X10" s="221"/>
      <c r="Y10" s="212"/>
      <c r="Z10" s="212"/>
      <c r="AA10" s="212"/>
      <c r="AB10" s="212"/>
      <c r="AC10" s="212"/>
      <c r="AD10" s="212"/>
      <c r="AE10" s="212"/>
      <c r="AF10" s="212"/>
      <c r="AG10" s="212" t="s">
        <v>200</v>
      </c>
      <c r="AH10" s="212">
        <v>0</v>
      </c>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1" x14ac:dyDescent="0.2">
      <c r="A11" s="219"/>
      <c r="B11" s="220"/>
      <c r="C11" s="257" t="s">
        <v>201</v>
      </c>
      <c r="D11" s="250"/>
      <c r="E11" s="251">
        <v>48.49</v>
      </c>
      <c r="F11" s="221"/>
      <c r="G11" s="221"/>
      <c r="H11" s="221"/>
      <c r="I11" s="221"/>
      <c r="J11" s="221"/>
      <c r="K11" s="221"/>
      <c r="L11" s="221"/>
      <c r="M11" s="221"/>
      <c r="N11" s="221"/>
      <c r="O11" s="221"/>
      <c r="P11" s="221"/>
      <c r="Q11" s="221"/>
      <c r="R11" s="221"/>
      <c r="S11" s="221"/>
      <c r="T11" s="221"/>
      <c r="U11" s="221"/>
      <c r="V11" s="221"/>
      <c r="W11" s="221"/>
      <c r="X11" s="221"/>
      <c r="Y11" s="212"/>
      <c r="Z11" s="212"/>
      <c r="AA11" s="212"/>
      <c r="AB11" s="212"/>
      <c r="AC11" s="212"/>
      <c r="AD11" s="212"/>
      <c r="AE11" s="212"/>
      <c r="AF11" s="212"/>
      <c r="AG11" s="212" t="s">
        <v>200</v>
      </c>
      <c r="AH11" s="212">
        <v>0</v>
      </c>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
      <c r="A12" s="219"/>
      <c r="B12" s="220"/>
      <c r="C12" s="257" t="s">
        <v>202</v>
      </c>
      <c r="D12" s="250"/>
      <c r="E12" s="251">
        <v>18.05</v>
      </c>
      <c r="F12" s="221"/>
      <c r="G12" s="221"/>
      <c r="H12" s="221"/>
      <c r="I12" s="221"/>
      <c r="J12" s="221"/>
      <c r="K12" s="221"/>
      <c r="L12" s="221"/>
      <c r="M12" s="221"/>
      <c r="N12" s="221"/>
      <c r="O12" s="221"/>
      <c r="P12" s="221"/>
      <c r="Q12" s="221"/>
      <c r="R12" s="221"/>
      <c r="S12" s="221"/>
      <c r="T12" s="221"/>
      <c r="U12" s="221"/>
      <c r="V12" s="221"/>
      <c r="W12" s="221"/>
      <c r="X12" s="221"/>
      <c r="Y12" s="212"/>
      <c r="Z12" s="212"/>
      <c r="AA12" s="212"/>
      <c r="AB12" s="212"/>
      <c r="AC12" s="212"/>
      <c r="AD12" s="212"/>
      <c r="AE12" s="212"/>
      <c r="AF12" s="212"/>
      <c r="AG12" s="212" t="s">
        <v>200</v>
      </c>
      <c r="AH12" s="212">
        <v>0</v>
      </c>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1" x14ac:dyDescent="0.2">
      <c r="A13" s="219"/>
      <c r="B13" s="220"/>
      <c r="C13" s="257" t="s">
        <v>203</v>
      </c>
      <c r="D13" s="250"/>
      <c r="E13" s="251">
        <v>7.68</v>
      </c>
      <c r="F13" s="221"/>
      <c r="G13" s="221"/>
      <c r="H13" s="221"/>
      <c r="I13" s="221"/>
      <c r="J13" s="221"/>
      <c r="K13" s="221"/>
      <c r="L13" s="221"/>
      <c r="M13" s="221"/>
      <c r="N13" s="221"/>
      <c r="O13" s="221"/>
      <c r="P13" s="221"/>
      <c r="Q13" s="221"/>
      <c r="R13" s="221"/>
      <c r="S13" s="221"/>
      <c r="T13" s="221"/>
      <c r="U13" s="221"/>
      <c r="V13" s="221"/>
      <c r="W13" s="221"/>
      <c r="X13" s="221"/>
      <c r="Y13" s="212"/>
      <c r="Z13" s="212"/>
      <c r="AA13" s="212"/>
      <c r="AB13" s="212"/>
      <c r="AC13" s="212"/>
      <c r="AD13" s="212"/>
      <c r="AE13" s="212"/>
      <c r="AF13" s="212"/>
      <c r="AG13" s="212" t="s">
        <v>200</v>
      </c>
      <c r="AH13" s="212">
        <v>0</v>
      </c>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1" x14ac:dyDescent="0.2">
      <c r="A14" s="219"/>
      <c r="B14" s="220"/>
      <c r="C14" s="257" t="s">
        <v>204</v>
      </c>
      <c r="D14" s="250"/>
      <c r="E14" s="251"/>
      <c r="F14" s="221"/>
      <c r="G14" s="221"/>
      <c r="H14" s="221"/>
      <c r="I14" s="221"/>
      <c r="J14" s="221"/>
      <c r="K14" s="221"/>
      <c r="L14" s="221"/>
      <c r="M14" s="221"/>
      <c r="N14" s="221"/>
      <c r="O14" s="221"/>
      <c r="P14" s="221"/>
      <c r="Q14" s="221"/>
      <c r="R14" s="221"/>
      <c r="S14" s="221"/>
      <c r="T14" s="221"/>
      <c r="U14" s="221"/>
      <c r="V14" s="221"/>
      <c r="W14" s="221"/>
      <c r="X14" s="221"/>
      <c r="Y14" s="212"/>
      <c r="Z14" s="212"/>
      <c r="AA14" s="212"/>
      <c r="AB14" s="212"/>
      <c r="AC14" s="212"/>
      <c r="AD14" s="212"/>
      <c r="AE14" s="212"/>
      <c r="AF14" s="212"/>
      <c r="AG14" s="212" t="s">
        <v>200</v>
      </c>
      <c r="AH14" s="212">
        <v>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19"/>
      <c r="B15" s="220"/>
      <c r="C15" s="257" t="s">
        <v>205</v>
      </c>
      <c r="D15" s="250"/>
      <c r="E15" s="251"/>
      <c r="F15" s="221"/>
      <c r="G15" s="221"/>
      <c r="H15" s="221"/>
      <c r="I15" s="221"/>
      <c r="J15" s="221"/>
      <c r="K15" s="221"/>
      <c r="L15" s="221"/>
      <c r="M15" s="221"/>
      <c r="N15" s="221"/>
      <c r="O15" s="221"/>
      <c r="P15" s="221"/>
      <c r="Q15" s="221"/>
      <c r="R15" s="221"/>
      <c r="S15" s="221"/>
      <c r="T15" s="221"/>
      <c r="U15" s="221"/>
      <c r="V15" s="221"/>
      <c r="W15" s="221"/>
      <c r="X15" s="221"/>
      <c r="Y15" s="212"/>
      <c r="Z15" s="212"/>
      <c r="AA15" s="212"/>
      <c r="AB15" s="212"/>
      <c r="AC15" s="212"/>
      <c r="AD15" s="212"/>
      <c r="AE15" s="212"/>
      <c r="AF15" s="212"/>
      <c r="AG15" s="212" t="s">
        <v>200</v>
      </c>
      <c r="AH15" s="212">
        <v>0</v>
      </c>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1" x14ac:dyDescent="0.2">
      <c r="A16" s="219"/>
      <c r="B16" s="220"/>
      <c r="C16" s="257" t="s">
        <v>206</v>
      </c>
      <c r="D16" s="250"/>
      <c r="E16" s="251"/>
      <c r="F16" s="221"/>
      <c r="G16" s="221"/>
      <c r="H16" s="221"/>
      <c r="I16" s="221"/>
      <c r="J16" s="221"/>
      <c r="K16" s="221"/>
      <c r="L16" s="221"/>
      <c r="M16" s="221"/>
      <c r="N16" s="221"/>
      <c r="O16" s="221"/>
      <c r="P16" s="221"/>
      <c r="Q16" s="221"/>
      <c r="R16" s="221"/>
      <c r="S16" s="221"/>
      <c r="T16" s="221"/>
      <c r="U16" s="221"/>
      <c r="V16" s="221"/>
      <c r="W16" s="221"/>
      <c r="X16" s="221"/>
      <c r="Y16" s="212"/>
      <c r="Z16" s="212"/>
      <c r="AA16" s="212"/>
      <c r="AB16" s="212"/>
      <c r="AC16" s="212"/>
      <c r="AD16" s="212"/>
      <c r="AE16" s="212"/>
      <c r="AF16" s="212"/>
      <c r="AG16" s="212" t="s">
        <v>200</v>
      </c>
      <c r="AH16" s="212">
        <v>0</v>
      </c>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19"/>
      <c r="B17" s="220"/>
      <c r="C17" s="257" t="s">
        <v>207</v>
      </c>
      <c r="D17" s="250"/>
      <c r="E17" s="251"/>
      <c r="F17" s="221"/>
      <c r="G17" s="221"/>
      <c r="H17" s="221"/>
      <c r="I17" s="221"/>
      <c r="J17" s="221"/>
      <c r="K17" s="221"/>
      <c r="L17" s="221"/>
      <c r="M17" s="221"/>
      <c r="N17" s="221"/>
      <c r="O17" s="221"/>
      <c r="P17" s="221"/>
      <c r="Q17" s="221"/>
      <c r="R17" s="221"/>
      <c r="S17" s="221"/>
      <c r="T17" s="221"/>
      <c r="U17" s="221"/>
      <c r="V17" s="221"/>
      <c r="W17" s="221"/>
      <c r="X17" s="221"/>
      <c r="Y17" s="212"/>
      <c r="Z17" s="212"/>
      <c r="AA17" s="212"/>
      <c r="AB17" s="212"/>
      <c r="AC17" s="212"/>
      <c r="AD17" s="212"/>
      <c r="AE17" s="212"/>
      <c r="AF17" s="212"/>
      <c r="AG17" s="212" t="s">
        <v>200</v>
      </c>
      <c r="AH17" s="212">
        <v>0</v>
      </c>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19"/>
      <c r="B18" s="220"/>
      <c r="C18" s="244"/>
      <c r="D18" s="238"/>
      <c r="E18" s="238"/>
      <c r="F18" s="238"/>
      <c r="G18" s="238"/>
      <c r="H18" s="221"/>
      <c r="I18" s="221"/>
      <c r="J18" s="221"/>
      <c r="K18" s="221"/>
      <c r="L18" s="221"/>
      <c r="M18" s="221"/>
      <c r="N18" s="221"/>
      <c r="O18" s="221"/>
      <c r="P18" s="221"/>
      <c r="Q18" s="221"/>
      <c r="R18" s="221"/>
      <c r="S18" s="221"/>
      <c r="T18" s="221"/>
      <c r="U18" s="221"/>
      <c r="V18" s="221"/>
      <c r="W18" s="221"/>
      <c r="X18" s="221"/>
      <c r="Y18" s="212"/>
      <c r="Z18" s="212"/>
      <c r="AA18" s="212"/>
      <c r="AB18" s="212"/>
      <c r="AC18" s="212"/>
      <c r="AD18" s="212"/>
      <c r="AE18" s="212"/>
      <c r="AF18" s="212"/>
      <c r="AG18" s="212" t="s">
        <v>169</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ht="22.5" outlineLevel="1" x14ac:dyDescent="0.2">
      <c r="A19" s="229">
        <v>2</v>
      </c>
      <c r="B19" s="230" t="s">
        <v>208</v>
      </c>
      <c r="C19" s="242" t="s">
        <v>209</v>
      </c>
      <c r="D19" s="231" t="s">
        <v>195</v>
      </c>
      <c r="E19" s="232">
        <v>273.89800000000002</v>
      </c>
      <c r="F19" s="233"/>
      <c r="G19" s="234">
        <f>ROUND(E19*F19,2)</f>
        <v>0</v>
      </c>
      <c r="H19" s="233"/>
      <c r="I19" s="234">
        <f>ROUND(E19*H19,2)</f>
        <v>0</v>
      </c>
      <c r="J19" s="233"/>
      <c r="K19" s="234">
        <f>ROUND(E19*J19,2)</f>
        <v>0</v>
      </c>
      <c r="L19" s="234">
        <v>21</v>
      </c>
      <c r="M19" s="234">
        <f>G19*(1+L19/100)</f>
        <v>0</v>
      </c>
      <c r="N19" s="234">
        <v>5.3E-3</v>
      </c>
      <c r="O19" s="234">
        <f>ROUND(E19*N19,2)</f>
        <v>1.45</v>
      </c>
      <c r="P19" s="234">
        <v>0</v>
      </c>
      <c r="Q19" s="234">
        <f>ROUND(E19*P19,2)</f>
        <v>0</v>
      </c>
      <c r="R19" s="234" t="s">
        <v>196</v>
      </c>
      <c r="S19" s="234" t="s">
        <v>163</v>
      </c>
      <c r="T19" s="235" t="s">
        <v>163</v>
      </c>
      <c r="U19" s="221">
        <v>0.2</v>
      </c>
      <c r="V19" s="221">
        <f>ROUND(E19*U19,2)</f>
        <v>54.78</v>
      </c>
      <c r="W19" s="221"/>
      <c r="X19" s="221" t="s">
        <v>197</v>
      </c>
      <c r="Y19" s="212"/>
      <c r="Z19" s="212"/>
      <c r="AA19" s="212"/>
      <c r="AB19" s="212"/>
      <c r="AC19" s="212"/>
      <c r="AD19" s="212"/>
      <c r="AE19" s="212"/>
      <c r="AF19" s="212"/>
      <c r="AG19" s="212" t="s">
        <v>198</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19"/>
      <c r="B20" s="220"/>
      <c r="C20" s="257" t="s">
        <v>199</v>
      </c>
      <c r="D20" s="250"/>
      <c r="E20" s="251"/>
      <c r="F20" s="221"/>
      <c r="G20" s="221"/>
      <c r="H20" s="221"/>
      <c r="I20" s="221"/>
      <c r="J20" s="221"/>
      <c r="K20" s="221"/>
      <c r="L20" s="221"/>
      <c r="M20" s="221"/>
      <c r="N20" s="221"/>
      <c r="O20" s="221"/>
      <c r="P20" s="221"/>
      <c r="Q20" s="221"/>
      <c r="R20" s="221"/>
      <c r="S20" s="221"/>
      <c r="T20" s="221"/>
      <c r="U20" s="221"/>
      <c r="V20" s="221"/>
      <c r="W20" s="221"/>
      <c r="X20" s="221"/>
      <c r="Y20" s="212"/>
      <c r="Z20" s="212"/>
      <c r="AA20" s="212"/>
      <c r="AB20" s="212"/>
      <c r="AC20" s="212"/>
      <c r="AD20" s="212"/>
      <c r="AE20" s="212"/>
      <c r="AF20" s="212"/>
      <c r="AG20" s="212" t="s">
        <v>200</v>
      </c>
      <c r="AH20" s="212">
        <v>0</v>
      </c>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1" x14ac:dyDescent="0.2">
      <c r="A21" s="219"/>
      <c r="B21" s="220"/>
      <c r="C21" s="257" t="s">
        <v>210</v>
      </c>
      <c r="D21" s="250"/>
      <c r="E21" s="251">
        <v>106.678</v>
      </c>
      <c r="F21" s="221"/>
      <c r="G21" s="221"/>
      <c r="H21" s="221"/>
      <c r="I21" s="221"/>
      <c r="J21" s="221"/>
      <c r="K21" s="221"/>
      <c r="L21" s="221"/>
      <c r="M21" s="221"/>
      <c r="N21" s="221"/>
      <c r="O21" s="221"/>
      <c r="P21" s="221"/>
      <c r="Q21" s="221"/>
      <c r="R21" s="221"/>
      <c r="S21" s="221"/>
      <c r="T21" s="221"/>
      <c r="U21" s="221"/>
      <c r="V21" s="221"/>
      <c r="W21" s="221"/>
      <c r="X21" s="221"/>
      <c r="Y21" s="212"/>
      <c r="Z21" s="212"/>
      <c r="AA21" s="212"/>
      <c r="AB21" s="212"/>
      <c r="AC21" s="212"/>
      <c r="AD21" s="212"/>
      <c r="AE21" s="212"/>
      <c r="AF21" s="212"/>
      <c r="AG21" s="212" t="s">
        <v>200</v>
      </c>
      <c r="AH21" s="212">
        <v>0</v>
      </c>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
      <c r="A22" s="219"/>
      <c r="B22" s="220"/>
      <c r="C22" s="257" t="s">
        <v>211</v>
      </c>
      <c r="D22" s="250"/>
      <c r="E22" s="251">
        <v>39.71</v>
      </c>
      <c r="F22" s="221"/>
      <c r="G22" s="221"/>
      <c r="H22" s="221"/>
      <c r="I22" s="221"/>
      <c r="J22" s="221"/>
      <c r="K22" s="221"/>
      <c r="L22" s="221"/>
      <c r="M22" s="221"/>
      <c r="N22" s="221"/>
      <c r="O22" s="221"/>
      <c r="P22" s="221"/>
      <c r="Q22" s="221"/>
      <c r="R22" s="221"/>
      <c r="S22" s="221"/>
      <c r="T22" s="221"/>
      <c r="U22" s="221"/>
      <c r="V22" s="221"/>
      <c r="W22" s="221"/>
      <c r="X22" s="221"/>
      <c r="Y22" s="212"/>
      <c r="Z22" s="212"/>
      <c r="AA22" s="212"/>
      <c r="AB22" s="212"/>
      <c r="AC22" s="212"/>
      <c r="AD22" s="212"/>
      <c r="AE22" s="212"/>
      <c r="AF22" s="212"/>
      <c r="AG22" s="212" t="s">
        <v>200</v>
      </c>
      <c r="AH22" s="212">
        <v>0</v>
      </c>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1" x14ac:dyDescent="0.2">
      <c r="A23" s="219"/>
      <c r="B23" s="220"/>
      <c r="C23" s="257" t="s">
        <v>212</v>
      </c>
      <c r="D23" s="250"/>
      <c r="E23" s="251">
        <v>23.52</v>
      </c>
      <c r="F23" s="221"/>
      <c r="G23" s="221"/>
      <c r="H23" s="221"/>
      <c r="I23" s="221"/>
      <c r="J23" s="221"/>
      <c r="K23" s="221"/>
      <c r="L23" s="221"/>
      <c r="M23" s="221"/>
      <c r="N23" s="221"/>
      <c r="O23" s="221"/>
      <c r="P23" s="221"/>
      <c r="Q23" s="221"/>
      <c r="R23" s="221"/>
      <c r="S23" s="221"/>
      <c r="T23" s="221"/>
      <c r="U23" s="221"/>
      <c r="V23" s="221"/>
      <c r="W23" s="221"/>
      <c r="X23" s="221"/>
      <c r="Y23" s="212"/>
      <c r="Z23" s="212"/>
      <c r="AA23" s="212"/>
      <c r="AB23" s="212"/>
      <c r="AC23" s="212"/>
      <c r="AD23" s="212"/>
      <c r="AE23" s="212"/>
      <c r="AF23" s="212"/>
      <c r="AG23" s="212" t="s">
        <v>200</v>
      </c>
      <c r="AH23" s="212">
        <v>0</v>
      </c>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1" x14ac:dyDescent="0.2">
      <c r="A24" s="219"/>
      <c r="B24" s="220"/>
      <c r="C24" s="257" t="s">
        <v>204</v>
      </c>
      <c r="D24" s="250"/>
      <c r="E24" s="251"/>
      <c r="F24" s="221"/>
      <c r="G24" s="221"/>
      <c r="H24" s="221"/>
      <c r="I24" s="221"/>
      <c r="J24" s="221"/>
      <c r="K24" s="221"/>
      <c r="L24" s="221"/>
      <c r="M24" s="221"/>
      <c r="N24" s="221"/>
      <c r="O24" s="221"/>
      <c r="P24" s="221"/>
      <c r="Q24" s="221"/>
      <c r="R24" s="221"/>
      <c r="S24" s="221"/>
      <c r="T24" s="221"/>
      <c r="U24" s="221"/>
      <c r="V24" s="221"/>
      <c r="W24" s="221"/>
      <c r="X24" s="221"/>
      <c r="Y24" s="212"/>
      <c r="Z24" s="212"/>
      <c r="AA24" s="212"/>
      <c r="AB24" s="212"/>
      <c r="AC24" s="212"/>
      <c r="AD24" s="212"/>
      <c r="AE24" s="212"/>
      <c r="AF24" s="212"/>
      <c r="AG24" s="212" t="s">
        <v>200</v>
      </c>
      <c r="AH24" s="212">
        <v>0</v>
      </c>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
      <c r="A25" s="219"/>
      <c r="B25" s="220"/>
      <c r="C25" s="257" t="s">
        <v>213</v>
      </c>
      <c r="D25" s="250"/>
      <c r="E25" s="251">
        <v>79.53</v>
      </c>
      <c r="F25" s="221"/>
      <c r="G25" s="221"/>
      <c r="H25" s="221"/>
      <c r="I25" s="221"/>
      <c r="J25" s="221"/>
      <c r="K25" s="221"/>
      <c r="L25" s="221"/>
      <c r="M25" s="221"/>
      <c r="N25" s="221"/>
      <c r="O25" s="221"/>
      <c r="P25" s="221"/>
      <c r="Q25" s="221"/>
      <c r="R25" s="221"/>
      <c r="S25" s="221"/>
      <c r="T25" s="221"/>
      <c r="U25" s="221"/>
      <c r="V25" s="221"/>
      <c r="W25" s="221"/>
      <c r="X25" s="221"/>
      <c r="Y25" s="212"/>
      <c r="Z25" s="212"/>
      <c r="AA25" s="212"/>
      <c r="AB25" s="212"/>
      <c r="AC25" s="212"/>
      <c r="AD25" s="212"/>
      <c r="AE25" s="212"/>
      <c r="AF25" s="212"/>
      <c r="AG25" s="212" t="s">
        <v>200</v>
      </c>
      <c r="AH25" s="212">
        <v>0</v>
      </c>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19"/>
      <c r="B26" s="220"/>
      <c r="C26" s="257" t="s">
        <v>214</v>
      </c>
      <c r="D26" s="250"/>
      <c r="E26" s="251">
        <v>6.82</v>
      </c>
      <c r="F26" s="221"/>
      <c r="G26" s="221"/>
      <c r="H26" s="221"/>
      <c r="I26" s="221"/>
      <c r="J26" s="221"/>
      <c r="K26" s="221"/>
      <c r="L26" s="221"/>
      <c r="M26" s="221"/>
      <c r="N26" s="221"/>
      <c r="O26" s="221"/>
      <c r="P26" s="221"/>
      <c r="Q26" s="221"/>
      <c r="R26" s="221"/>
      <c r="S26" s="221"/>
      <c r="T26" s="221"/>
      <c r="U26" s="221"/>
      <c r="V26" s="221"/>
      <c r="W26" s="221"/>
      <c r="X26" s="221"/>
      <c r="Y26" s="212"/>
      <c r="Z26" s="212"/>
      <c r="AA26" s="212"/>
      <c r="AB26" s="212"/>
      <c r="AC26" s="212"/>
      <c r="AD26" s="212"/>
      <c r="AE26" s="212"/>
      <c r="AF26" s="212"/>
      <c r="AG26" s="212" t="s">
        <v>200</v>
      </c>
      <c r="AH26" s="212">
        <v>0</v>
      </c>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1" x14ac:dyDescent="0.2">
      <c r="A27" s="219"/>
      <c r="B27" s="220"/>
      <c r="C27" s="257" t="s">
        <v>215</v>
      </c>
      <c r="D27" s="250"/>
      <c r="E27" s="251">
        <v>17.64</v>
      </c>
      <c r="F27" s="221"/>
      <c r="G27" s="221"/>
      <c r="H27" s="221"/>
      <c r="I27" s="221"/>
      <c r="J27" s="221"/>
      <c r="K27" s="221"/>
      <c r="L27" s="221"/>
      <c r="M27" s="221"/>
      <c r="N27" s="221"/>
      <c r="O27" s="221"/>
      <c r="P27" s="221"/>
      <c r="Q27" s="221"/>
      <c r="R27" s="221"/>
      <c r="S27" s="221"/>
      <c r="T27" s="221"/>
      <c r="U27" s="221"/>
      <c r="V27" s="221"/>
      <c r="W27" s="221"/>
      <c r="X27" s="221"/>
      <c r="Y27" s="212"/>
      <c r="Z27" s="212"/>
      <c r="AA27" s="212"/>
      <c r="AB27" s="212"/>
      <c r="AC27" s="212"/>
      <c r="AD27" s="212"/>
      <c r="AE27" s="212"/>
      <c r="AF27" s="212"/>
      <c r="AG27" s="212" t="s">
        <v>200</v>
      </c>
      <c r="AH27" s="212">
        <v>0</v>
      </c>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
      <c r="A28" s="219"/>
      <c r="B28" s="220"/>
      <c r="C28" s="244"/>
      <c r="D28" s="238"/>
      <c r="E28" s="238"/>
      <c r="F28" s="238"/>
      <c r="G28" s="238"/>
      <c r="H28" s="221"/>
      <c r="I28" s="221"/>
      <c r="J28" s="221"/>
      <c r="K28" s="221"/>
      <c r="L28" s="221"/>
      <c r="M28" s="221"/>
      <c r="N28" s="221"/>
      <c r="O28" s="221"/>
      <c r="P28" s="221"/>
      <c r="Q28" s="221"/>
      <c r="R28" s="221"/>
      <c r="S28" s="221"/>
      <c r="T28" s="221"/>
      <c r="U28" s="221"/>
      <c r="V28" s="221"/>
      <c r="W28" s="221"/>
      <c r="X28" s="221"/>
      <c r="Y28" s="212"/>
      <c r="Z28" s="212"/>
      <c r="AA28" s="212"/>
      <c r="AB28" s="212"/>
      <c r="AC28" s="212"/>
      <c r="AD28" s="212"/>
      <c r="AE28" s="212"/>
      <c r="AF28" s="212"/>
      <c r="AG28" s="212" t="s">
        <v>169</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ht="22.5" outlineLevel="1" x14ac:dyDescent="0.2">
      <c r="A29" s="229">
        <v>3</v>
      </c>
      <c r="B29" s="230" t="s">
        <v>216</v>
      </c>
      <c r="C29" s="242" t="s">
        <v>217</v>
      </c>
      <c r="D29" s="231" t="s">
        <v>218</v>
      </c>
      <c r="E29" s="232">
        <v>189</v>
      </c>
      <c r="F29" s="233"/>
      <c r="G29" s="234">
        <f>ROUND(E29*F29,2)</f>
        <v>0</v>
      </c>
      <c r="H29" s="233"/>
      <c r="I29" s="234">
        <f>ROUND(E29*H29,2)</f>
        <v>0</v>
      </c>
      <c r="J29" s="233"/>
      <c r="K29" s="234">
        <f>ROUND(E29*J29,2)</f>
        <v>0</v>
      </c>
      <c r="L29" s="234">
        <v>21</v>
      </c>
      <c r="M29" s="234">
        <f>G29*(1+L29/100)</f>
        <v>0</v>
      </c>
      <c r="N29" s="234">
        <v>3.16E-3</v>
      </c>
      <c r="O29" s="234">
        <f>ROUND(E29*N29,2)</f>
        <v>0.6</v>
      </c>
      <c r="P29" s="234">
        <v>0</v>
      </c>
      <c r="Q29" s="234">
        <f>ROUND(E29*P29,2)</f>
        <v>0</v>
      </c>
      <c r="R29" s="234" t="s">
        <v>196</v>
      </c>
      <c r="S29" s="234" t="s">
        <v>163</v>
      </c>
      <c r="T29" s="235" t="s">
        <v>163</v>
      </c>
      <c r="U29" s="221">
        <v>0.6</v>
      </c>
      <c r="V29" s="221">
        <f>ROUND(E29*U29,2)</f>
        <v>113.4</v>
      </c>
      <c r="W29" s="221"/>
      <c r="X29" s="221" t="s">
        <v>197</v>
      </c>
      <c r="Y29" s="212"/>
      <c r="Z29" s="212"/>
      <c r="AA29" s="212"/>
      <c r="AB29" s="212"/>
      <c r="AC29" s="212"/>
      <c r="AD29" s="212"/>
      <c r="AE29" s="212"/>
      <c r="AF29" s="212"/>
      <c r="AG29" s="212" t="s">
        <v>198</v>
      </c>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
      <c r="A30" s="219"/>
      <c r="B30" s="220"/>
      <c r="C30" s="258" t="s">
        <v>219</v>
      </c>
      <c r="D30" s="256"/>
      <c r="E30" s="256"/>
      <c r="F30" s="256"/>
      <c r="G30" s="256"/>
      <c r="H30" s="221"/>
      <c r="I30" s="221"/>
      <c r="J30" s="221"/>
      <c r="K30" s="221"/>
      <c r="L30" s="221"/>
      <c r="M30" s="221"/>
      <c r="N30" s="221"/>
      <c r="O30" s="221"/>
      <c r="P30" s="221"/>
      <c r="Q30" s="221"/>
      <c r="R30" s="221"/>
      <c r="S30" s="221"/>
      <c r="T30" s="221"/>
      <c r="U30" s="221"/>
      <c r="V30" s="221"/>
      <c r="W30" s="221"/>
      <c r="X30" s="221"/>
      <c r="Y30" s="212"/>
      <c r="Z30" s="212"/>
      <c r="AA30" s="212"/>
      <c r="AB30" s="212"/>
      <c r="AC30" s="212"/>
      <c r="AD30" s="212"/>
      <c r="AE30" s="212"/>
      <c r="AF30" s="212"/>
      <c r="AG30" s="212" t="s">
        <v>220</v>
      </c>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19"/>
      <c r="B31" s="220"/>
      <c r="C31" s="257" t="s">
        <v>199</v>
      </c>
      <c r="D31" s="250"/>
      <c r="E31" s="251"/>
      <c r="F31" s="221"/>
      <c r="G31" s="221"/>
      <c r="H31" s="221"/>
      <c r="I31" s="221"/>
      <c r="J31" s="221"/>
      <c r="K31" s="221"/>
      <c r="L31" s="221"/>
      <c r="M31" s="221"/>
      <c r="N31" s="221"/>
      <c r="O31" s="221"/>
      <c r="P31" s="221"/>
      <c r="Q31" s="221"/>
      <c r="R31" s="221"/>
      <c r="S31" s="221"/>
      <c r="T31" s="221"/>
      <c r="U31" s="221"/>
      <c r="V31" s="221"/>
      <c r="W31" s="221"/>
      <c r="X31" s="221"/>
      <c r="Y31" s="212"/>
      <c r="Z31" s="212"/>
      <c r="AA31" s="212"/>
      <c r="AB31" s="212"/>
      <c r="AC31" s="212"/>
      <c r="AD31" s="212"/>
      <c r="AE31" s="212"/>
      <c r="AF31" s="212"/>
      <c r="AG31" s="212" t="s">
        <v>200</v>
      </c>
      <c r="AH31" s="212">
        <v>0</v>
      </c>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
      <c r="A32" s="219"/>
      <c r="B32" s="220"/>
      <c r="C32" s="257" t="s">
        <v>221</v>
      </c>
      <c r="D32" s="250"/>
      <c r="E32" s="251">
        <v>90</v>
      </c>
      <c r="F32" s="221"/>
      <c r="G32" s="221"/>
      <c r="H32" s="221"/>
      <c r="I32" s="221"/>
      <c r="J32" s="221"/>
      <c r="K32" s="221"/>
      <c r="L32" s="221"/>
      <c r="M32" s="221"/>
      <c r="N32" s="221"/>
      <c r="O32" s="221"/>
      <c r="P32" s="221"/>
      <c r="Q32" s="221"/>
      <c r="R32" s="221"/>
      <c r="S32" s="221"/>
      <c r="T32" s="221"/>
      <c r="U32" s="221"/>
      <c r="V32" s="221"/>
      <c r="W32" s="221"/>
      <c r="X32" s="221"/>
      <c r="Y32" s="212"/>
      <c r="Z32" s="212"/>
      <c r="AA32" s="212"/>
      <c r="AB32" s="212"/>
      <c r="AC32" s="212"/>
      <c r="AD32" s="212"/>
      <c r="AE32" s="212"/>
      <c r="AF32" s="212"/>
      <c r="AG32" s="212" t="s">
        <v>200</v>
      </c>
      <c r="AH32" s="212">
        <v>0</v>
      </c>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1" x14ac:dyDescent="0.2">
      <c r="A33" s="219"/>
      <c r="B33" s="220"/>
      <c r="C33" s="257" t="s">
        <v>222</v>
      </c>
      <c r="D33" s="250"/>
      <c r="E33" s="251">
        <v>24</v>
      </c>
      <c r="F33" s="221"/>
      <c r="G33" s="221"/>
      <c r="H33" s="221"/>
      <c r="I33" s="221"/>
      <c r="J33" s="221"/>
      <c r="K33" s="221"/>
      <c r="L33" s="221"/>
      <c r="M33" s="221"/>
      <c r="N33" s="221"/>
      <c r="O33" s="221"/>
      <c r="P33" s="221"/>
      <c r="Q33" s="221"/>
      <c r="R33" s="221"/>
      <c r="S33" s="221"/>
      <c r="T33" s="221"/>
      <c r="U33" s="221"/>
      <c r="V33" s="221"/>
      <c r="W33" s="221"/>
      <c r="X33" s="221"/>
      <c r="Y33" s="212"/>
      <c r="Z33" s="212"/>
      <c r="AA33" s="212"/>
      <c r="AB33" s="212"/>
      <c r="AC33" s="212"/>
      <c r="AD33" s="212"/>
      <c r="AE33" s="212"/>
      <c r="AF33" s="212"/>
      <c r="AG33" s="212" t="s">
        <v>200</v>
      </c>
      <c r="AH33" s="212">
        <v>0</v>
      </c>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1" x14ac:dyDescent="0.2">
      <c r="A34" s="219"/>
      <c r="B34" s="220"/>
      <c r="C34" s="257" t="s">
        <v>204</v>
      </c>
      <c r="D34" s="250"/>
      <c r="E34" s="251"/>
      <c r="F34" s="221"/>
      <c r="G34" s="221"/>
      <c r="H34" s="221"/>
      <c r="I34" s="221"/>
      <c r="J34" s="221"/>
      <c r="K34" s="221"/>
      <c r="L34" s="221"/>
      <c r="M34" s="221"/>
      <c r="N34" s="221"/>
      <c r="O34" s="221"/>
      <c r="P34" s="221"/>
      <c r="Q34" s="221"/>
      <c r="R34" s="221"/>
      <c r="S34" s="221"/>
      <c r="T34" s="221"/>
      <c r="U34" s="221"/>
      <c r="V34" s="221"/>
      <c r="W34" s="221"/>
      <c r="X34" s="221"/>
      <c r="Y34" s="212"/>
      <c r="Z34" s="212"/>
      <c r="AA34" s="212"/>
      <c r="AB34" s="212"/>
      <c r="AC34" s="212"/>
      <c r="AD34" s="212"/>
      <c r="AE34" s="212"/>
      <c r="AF34" s="212"/>
      <c r="AG34" s="212" t="s">
        <v>200</v>
      </c>
      <c r="AH34" s="212">
        <v>0</v>
      </c>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1" x14ac:dyDescent="0.2">
      <c r="A35" s="219"/>
      <c r="B35" s="220"/>
      <c r="C35" s="257" t="s">
        <v>223</v>
      </c>
      <c r="D35" s="250"/>
      <c r="E35" s="251">
        <v>15</v>
      </c>
      <c r="F35" s="221"/>
      <c r="G35" s="221"/>
      <c r="H35" s="221"/>
      <c r="I35" s="221"/>
      <c r="J35" s="221"/>
      <c r="K35" s="221"/>
      <c r="L35" s="221"/>
      <c r="M35" s="221"/>
      <c r="N35" s="221"/>
      <c r="O35" s="221"/>
      <c r="P35" s="221"/>
      <c r="Q35" s="221"/>
      <c r="R35" s="221"/>
      <c r="S35" s="221"/>
      <c r="T35" s="221"/>
      <c r="U35" s="221"/>
      <c r="V35" s="221"/>
      <c r="W35" s="221"/>
      <c r="X35" s="221"/>
      <c r="Y35" s="212"/>
      <c r="Z35" s="212"/>
      <c r="AA35" s="212"/>
      <c r="AB35" s="212"/>
      <c r="AC35" s="212"/>
      <c r="AD35" s="212"/>
      <c r="AE35" s="212"/>
      <c r="AF35" s="212"/>
      <c r="AG35" s="212" t="s">
        <v>200</v>
      </c>
      <c r="AH35" s="212">
        <v>0</v>
      </c>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1" x14ac:dyDescent="0.2">
      <c r="A36" s="219"/>
      <c r="B36" s="220"/>
      <c r="C36" s="257" t="s">
        <v>224</v>
      </c>
      <c r="D36" s="250"/>
      <c r="E36" s="251">
        <v>60</v>
      </c>
      <c r="F36" s="221"/>
      <c r="G36" s="221"/>
      <c r="H36" s="221"/>
      <c r="I36" s="221"/>
      <c r="J36" s="221"/>
      <c r="K36" s="221"/>
      <c r="L36" s="221"/>
      <c r="M36" s="221"/>
      <c r="N36" s="221"/>
      <c r="O36" s="221"/>
      <c r="P36" s="221"/>
      <c r="Q36" s="221"/>
      <c r="R36" s="221"/>
      <c r="S36" s="221"/>
      <c r="T36" s="221"/>
      <c r="U36" s="221"/>
      <c r="V36" s="221"/>
      <c r="W36" s="221"/>
      <c r="X36" s="221"/>
      <c r="Y36" s="212"/>
      <c r="Z36" s="212"/>
      <c r="AA36" s="212"/>
      <c r="AB36" s="212"/>
      <c r="AC36" s="212"/>
      <c r="AD36" s="212"/>
      <c r="AE36" s="212"/>
      <c r="AF36" s="212"/>
      <c r="AG36" s="212" t="s">
        <v>200</v>
      </c>
      <c r="AH36" s="212">
        <v>0</v>
      </c>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1" x14ac:dyDescent="0.2">
      <c r="A37" s="219"/>
      <c r="B37" s="220"/>
      <c r="C37" s="244"/>
      <c r="D37" s="238"/>
      <c r="E37" s="238"/>
      <c r="F37" s="238"/>
      <c r="G37" s="238"/>
      <c r="H37" s="221"/>
      <c r="I37" s="221"/>
      <c r="J37" s="221"/>
      <c r="K37" s="221"/>
      <c r="L37" s="221"/>
      <c r="M37" s="221"/>
      <c r="N37" s="221"/>
      <c r="O37" s="221"/>
      <c r="P37" s="221"/>
      <c r="Q37" s="221"/>
      <c r="R37" s="221"/>
      <c r="S37" s="221"/>
      <c r="T37" s="221"/>
      <c r="U37" s="221"/>
      <c r="V37" s="221"/>
      <c r="W37" s="221"/>
      <c r="X37" s="221"/>
      <c r="Y37" s="212"/>
      <c r="Z37" s="212"/>
      <c r="AA37" s="212"/>
      <c r="AB37" s="212"/>
      <c r="AC37" s="212"/>
      <c r="AD37" s="212"/>
      <c r="AE37" s="212"/>
      <c r="AF37" s="212"/>
      <c r="AG37" s="212" t="s">
        <v>169</v>
      </c>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1" x14ac:dyDescent="0.2">
      <c r="A38" s="229">
        <v>4</v>
      </c>
      <c r="B38" s="230" t="s">
        <v>225</v>
      </c>
      <c r="C38" s="242" t="s">
        <v>226</v>
      </c>
      <c r="D38" s="231" t="s">
        <v>227</v>
      </c>
      <c r="E38" s="232">
        <v>2.0489000000000002</v>
      </c>
      <c r="F38" s="233"/>
      <c r="G38" s="234">
        <f>ROUND(E38*F38,2)</f>
        <v>0</v>
      </c>
      <c r="H38" s="233"/>
      <c r="I38" s="234">
        <f>ROUND(E38*H38,2)</f>
        <v>0</v>
      </c>
      <c r="J38" s="233"/>
      <c r="K38" s="234">
        <f>ROUND(E38*J38,2)</f>
        <v>0</v>
      </c>
      <c r="L38" s="234">
        <v>21</v>
      </c>
      <c r="M38" s="234">
        <f>G38*(1+L38/100)</f>
        <v>0</v>
      </c>
      <c r="N38" s="234">
        <v>0</v>
      </c>
      <c r="O38" s="234">
        <f>ROUND(E38*N38,2)</f>
        <v>0</v>
      </c>
      <c r="P38" s="234">
        <v>0</v>
      </c>
      <c r="Q38" s="234">
        <f>ROUND(E38*P38,2)</f>
        <v>0</v>
      </c>
      <c r="R38" s="234" t="s">
        <v>196</v>
      </c>
      <c r="S38" s="234" t="s">
        <v>163</v>
      </c>
      <c r="T38" s="235" t="s">
        <v>163</v>
      </c>
      <c r="U38" s="221">
        <v>2.048</v>
      </c>
      <c r="V38" s="221">
        <f>ROUND(E38*U38,2)</f>
        <v>4.2</v>
      </c>
      <c r="W38" s="221"/>
      <c r="X38" s="221" t="s">
        <v>228</v>
      </c>
      <c r="Y38" s="212"/>
      <c r="Z38" s="212"/>
      <c r="AA38" s="212"/>
      <c r="AB38" s="212"/>
      <c r="AC38" s="212"/>
      <c r="AD38" s="212"/>
      <c r="AE38" s="212"/>
      <c r="AF38" s="212"/>
      <c r="AG38" s="212" t="s">
        <v>229</v>
      </c>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1" x14ac:dyDescent="0.2">
      <c r="A39" s="219"/>
      <c r="B39" s="220"/>
      <c r="C39" s="258" t="s">
        <v>230</v>
      </c>
      <c r="D39" s="256"/>
      <c r="E39" s="256"/>
      <c r="F39" s="256"/>
      <c r="G39" s="256"/>
      <c r="H39" s="221"/>
      <c r="I39" s="221"/>
      <c r="J39" s="221"/>
      <c r="K39" s="221"/>
      <c r="L39" s="221"/>
      <c r="M39" s="221"/>
      <c r="N39" s="221"/>
      <c r="O39" s="221"/>
      <c r="P39" s="221"/>
      <c r="Q39" s="221"/>
      <c r="R39" s="221"/>
      <c r="S39" s="221"/>
      <c r="T39" s="221"/>
      <c r="U39" s="221"/>
      <c r="V39" s="221"/>
      <c r="W39" s="221"/>
      <c r="X39" s="221"/>
      <c r="Y39" s="212"/>
      <c r="Z39" s="212"/>
      <c r="AA39" s="212"/>
      <c r="AB39" s="212"/>
      <c r="AC39" s="212"/>
      <c r="AD39" s="212"/>
      <c r="AE39" s="212"/>
      <c r="AF39" s="212"/>
      <c r="AG39" s="212" t="s">
        <v>220</v>
      </c>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1" x14ac:dyDescent="0.2">
      <c r="A40" s="219"/>
      <c r="B40" s="220"/>
      <c r="C40" s="244"/>
      <c r="D40" s="238"/>
      <c r="E40" s="238"/>
      <c r="F40" s="238"/>
      <c r="G40" s="238"/>
      <c r="H40" s="221"/>
      <c r="I40" s="221"/>
      <c r="J40" s="221"/>
      <c r="K40" s="221"/>
      <c r="L40" s="221"/>
      <c r="M40" s="221"/>
      <c r="N40" s="221"/>
      <c r="O40" s="221"/>
      <c r="P40" s="221"/>
      <c r="Q40" s="221"/>
      <c r="R40" s="221"/>
      <c r="S40" s="221"/>
      <c r="T40" s="221"/>
      <c r="U40" s="221"/>
      <c r="V40" s="221"/>
      <c r="W40" s="221"/>
      <c r="X40" s="221"/>
      <c r="Y40" s="212"/>
      <c r="Z40" s="212"/>
      <c r="AA40" s="212"/>
      <c r="AB40" s="212"/>
      <c r="AC40" s="212"/>
      <c r="AD40" s="212"/>
      <c r="AE40" s="212"/>
      <c r="AF40" s="212"/>
      <c r="AG40" s="212" t="s">
        <v>169</v>
      </c>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x14ac:dyDescent="0.2">
      <c r="A41" s="223" t="s">
        <v>158</v>
      </c>
      <c r="B41" s="224" t="s">
        <v>120</v>
      </c>
      <c r="C41" s="241" t="s">
        <v>121</v>
      </c>
      <c r="D41" s="225"/>
      <c r="E41" s="226"/>
      <c r="F41" s="227"/>
      <c r="G41" s="227">
        <f>SUMIF(AG42:AG60,"&lt;&gt;NOR",G42:G60)</f>
        <v>0</v>
      </c>
      <c r="H41" s="227"/>
      <c r="I41" s="227">
        <f>SUM(I42:I60)</f>
        <v>0</v>
      </c>
      <c r="J41" s="227"/>
      <c r="K41" s="227">
        <f>SUM(K42:K60)</f>
        <v>0</v>
      </c>
      <c r="L41" s="227"/>
      <c r="M41" s="227">
        <f>SUM(M42:M60)</f>
        <v>0</v>
      </c>
      <c r="N41" s="227"/>
      <c r="O41" s="227">
        <f>SUM(O42:O60)</f>
        <v>7.04</v>
      </c>
      <c r="P41" s="227"/>
      <c r="Q41" s="227">
        <f>SUM(Q42:Q60)</f>
        <v>0</v>
      </c>
      <c r="R41" s="227"/>
      <c r="S41" s="227"/>
      <c r="T41" s="228"/>
      <c r="U41" s="222"/>
      <c r="V41" s="222">
        <f>SUM(V42:V60)</f>
        <v>208.24</v>
      </c>
      <c r="W41" s="222"/>
      <c r="X41" s="222"/>
      <c r="AG41" t="s">
        <v>159</v>
      </c>
    </row>
    <row r="42" spans="1:60" outlineLevel="1" x14ac:dyDescent="0.2">
      <c r="A42" s="229">
        <v>5</v>
      </c>
      <c r="B42" s="230" t="s">
        <v>231</v>
      </c>
      <c r="C42" s="242" t="s">
        <v>232</v>
      </c>
      <c r="D42" s="231" t="s">
        <v>233</v>
      </c>
      <c r="E42" s="232">
        <v>251.2818</v>
      </c>
      <c r="F42" s="233"/>
      <c r="G42" s="234">
        <f>ROUND(E42*F42,2)</f>
        <v>0</v>
      </c>
      <c r="H42" s="233"/>
      <c r="I42" s="234">
        <f>ROUND(E42*H42,2)</f>
        <v>0</v>
      </c>
      <c r="J42" s="233"/>
      <c r="K42" s="234">
        <f>ROUND(E42*J42,2)</f>
        <v>0</v>
      </c>
      <c r="L42" s="234">
        <v>21</v>
      </c>
      <c r="M42" s="234">
        <f>G42*(1+L42/100)</f>
        <v>0</v>
      </c>
      <c r="N42" s="234">
        <v>2.8000000000000001E-2</v>
      </c>
      <c r="O42" s="234">
        <f>ROUND(E42*N42,2)</f>
        <v>7.04</v>
      </c>
      <c r="P42" s="234">
        <v>0</v>
      </c>
      <c r="Q42" s="234">
        <f>ROUND(E42*P42,2)</f>
        <v>0</v>
      </c>
      <c r="R42" s="234" t="s">
        <v>234</v>
      </c>
      <c r="S42" s="234" t="s">
        <v>163</v>
      </c>
      <c r="T42" s="235" t="s">
        <v>163</v>
      </c>
      <c r="U42" s="221">
        <v>0.78</v>
      </c>
      <c r="V42" s="221">
        <f>ROUND(E42*U42,2)</f>
        <v>196</v>
      </c>
      <c r="W42" s="221"/>
      <c r="X42" s="221" t="s">
        <v>197</v>
      </c>
      <c r="Y42" s="212"/>
      <c r="Z42" s="212"/>
      <c r="AA42" s="212"/>
      <c r="AB42" s="212"/>
      <c r="AC42" s="212"/>
      <c r="AD42" s="212"/>
      <c r="AE42" s="212"/>
      <c r="AF42" s="212"/>
      <c r="AG42" s="212" t="s">
        <v>198</v>
      </c>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1" x14ac:dyDescent="0.2">
      <c r="A43" s="219"/>
      <c r="B43" s="220"/>
      <c r="C43" s="257" t="s">
        <v>199</v>
      </c>
      <c r="D43" s="250"/>
      <c r="E43" s="251"/>
      <c r="F43" s="221"/>
      <c r="G43" s="221"/>
      <c r="H43" s="221"/>
      <c r="I43" s="221"/>
      <c r="J43" s="221"/>
      <c r="K43" s="221"/>
      <c r="L43" s="221"/>
      <c r="M43" s="221"/>
      <c r="N43" s="221"/>
      <c r="O43" s="221"/>
      <c r="P43" s="221"/>
      <c r="Q43" s="221"/>
      <c r="R43" s="221"/>
      <c r="S43" s="221"/>
      <c r="T43" s="221"/>
      <c r="U43" s="221"/>
      <c r="V43" s="221"/>
      <c r="W43" s="221"/>
      <c r="X43" s="221"/>
      <c r="Y43" s="212"/>
      <c r="Z43" s="212"/>
      <c r="AA43" s="212"/>
      <c r="AB43" s="212"/>
      <c r="AC43" s="212"/>
      <c r="AD43" s="212"/>
      <c r="AE43" s="212"/>
      <c r="AF43" s="212"/>
      <c r="AG43" s="212" t="s">
        <v>200</v>
      </c>
      <c r="AH43" s="212">
        <v>0</v>
      </c>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1" x14ac:dyDescent="0.2">
      <c r="A44" s="219"/>
      <c r="B44" s="220"/>
      <c r="C44" s="259" t="s">
        <v>235</v>
      </c>
      <c r="D44" s="252"/>
      <c r="E44" s="253"/>
      <c r="F44" s="221"/>
      <c r="G44" s="221"/>
      <c r="H44" s="221"/>
      <c r="I44" s="221"/>
      <c r="J44" s="221"/>
      <c r="K44" s="221"/>
      <c r="L44" s="221"/>
      <c r="M44" s="221"/>
      <c r="N44" s="221"/>
      <c r="O44" s="221"/>
      <c r="P44" s="221"/>
      <c r="Q44" s="221"/>
      <c r="R44" s="221"/>
      <c r="S44" s="221"/>
      <c r="T44" s="221"/>
      <c r="U44" s="221"/>
      <c r="V44" s="221"/>
      <c r="W44" s="221"/>
      <c r="X44" s="221"/>
      <c r="Y44" s="212"/>
      <c r="Z44" s="212"/>
      <c r="AA44" s="212"/>
      <c r="AB44" s="212"/>
      <c r="AC44" s="212"/>
      <c r="AD44" s="212"/>
      <c r="AE44" s="212"/>
      <c r="AF44" s="212"/>
      <c r="AG44" s="212" t="s">
        <v>200</v>
      </c>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1" x14ac:dyDescent="0.2">
      <c r="A45" s="219"/>
      <c r="B45" s="220"/>
      <c r="C45" s="260" t="s">
        <v>236</v>
      </c>
      <c r="D45" s="252"/>
      <c r="E45" s="253">
        <v>643.35599999999999</v>
      </c>
      <c r="F45" s="221"/>
      <c r="G45" s="221"/>
      <c r="H45" s="221"/>
      <c r="I45" s="221"/>
      <c r="J45" s="221"/>
      <c r="K45" s="221"/>
      <c r="L45" s="221"/>
      <c r="M45" s="221"/>
      <c r="N45" s="221"/>
      <c r="O45" s="221"/>
      <c r="P45" s="221"/>
      <c r="Q45" s="221"/>
      <c r="R45" s="221"/>
      <c r="S45" s="221"/>
      <c r="T45" s="221"/>
      <c r="U45" s="221"/>
      <c r="V45" s="221"/>
      <c r="W45" s="221"/>
      <c r="X45" s="221"/>
      <c r="Y45" s="212"/>
      <c r="Z45" s="212"/>
      <c r="AA45" s="212"/>
      <c r="AB45" s="212"/>
      <c r="AC45" s="212"/>
      <c r="AD45" s="212"/>
      <c r="AE45" s="212"/>
      <c r="AF45" s="212"/>
      <c r="AG45" s="212" t="s">
        <v>200</v>
      </c>
      <c r="AH45" s="212">
        <v>2</v>
      </c>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1" x14ac:dyDescent="0.2">
      <c r="A46" s="219"/>
      <c r="B46" s="220"/>
      <c r="C46" s="260" t="s">
        <v>237</v>
      </c>
      <c r="D46" s="252"/>
      <c r="E46" s="253">
        <v>144.52199999999999</v>
      </c>
      <c r="F46" s="221"/>
      <c r="G46" s="221"/>
      <c r="H46" s="221"/>
      <c r="I46" s="221"/>
      <c r="J46" s="221"/>
      <c r="K46" s="221"/>
      <c r="L46" s="221"/>
      <c r="M46" s="221"/>
      <c r="N46" s="221"/>
      <c r="O46" s="221"/>
      <c r="P46" s="221"/>
      <c r="Q46" s="221"/>
      <c r="R46" s="221"/>
      <c r="S46" s="221"/>
      <c r="T46" s="221"/>
      <c r="U46" s="221"/>
      <c r="V46" s="221"/>
      <c r="W46" s="221"/>
      <c r="X46" s="221"/>
      <c r="Y46" s="212"/>
      <c r="Z46" s="212"/>
      <c r="AA46" s="212"/>
      <c r="AB46" s="212"/>
      <c r="AC46" s="212"/>
      <c r="AD46" s="212"/>
      <c r="AE46" s="212"/>
      <c r="AF46" s="212"/>
      <c r="AG46" s="212" t="s">
        <v>200</v>
      </c>
      <c r="AH46" s="212">
        <v>2</v>
      </c>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outlineLevel="1" x14ac:dyDescent="0.2">
      <c r="A47" s="219"/>
      <c r="B47" s="220"/>
      <c r="C47" s="261" t="s">
        <v>238</v>
      </c>
      <c r="D47" s="254"/>
      <c r="E47" s="255">
        <v>787.87800000000004</v>
      </c>
      <c r="F47" s="221"/>
      <c r="G47" s="221"/>
      <c r="H47" s="221"/>
      <c r="I47" s="221"/>
      <c r="J47" s="221"/>
      <c r="K47" s="221"/>
      <c r="L47" s="221"/>
      <c r="M47" s="221"/>
      <c r="N47" s="221"/>
      <c r="O47" s="221"/>
      <c r="P47" s="221"/>
      <c r="Q47" s="221"/>
      <c r="R47" s="221"/>
      <c r="S47" s="221"/>
      <c r="T47" s="221"/>
      <c r="U47" s="221"/>
      <c r="V47" s="221"/>
      <c r="W47" s="221"/>
      <c r="X47" s="221"/>
      <c r="Y47" s="212"/>
      <c r="Z47" s="212"/>
      <c r="AA47" s="212"/>
      <c r="AB47" s="212"/>
      <c r="AC47" s="212"/>
      <c r="AD47" s="212"/>
      <c r="AE47" s="212"/>
      <c r="AF47" s="212"/>
      <c r="AG47" s="212" t="s">
        <v>200</v>
      </c>
      <c r="AH47" s="212">
        <v>3</v>
      </c>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1" x14ac:dyDescent="0.2">
      <c r="A48" s="219"/>
      <c r="B48" s="220"/>
      <c r="C48" s="259" t="s">
        <v>239</v>
      </c>
      <c r="D48" s="252"/>
      <c r="E48" s="253"/>
      <c r="F48" s="221"/>
      <c r="G48" s="221"/>
      <c r="H48" s="221"/>
      <c r="I48" s="221"/>
      <c r="J48" s="221"/>
      <c r="K48" s="221"/>
      <c r="L48" s="221"/>
      <c r="M48" s="221"/>
      <c r="N48" s="221"/>
      <c r="O48" s="221"/>
      <c r="P48" s="221"/>
      <c r="Q48" s="221"/>
      <c r="R48" s="221"/>
      <c r="S48" s="221"/>
      <c r="T48" s="221"/>
      <c r="U48" s="221"/>
      <c r="V48" s="221"/>
      <c r="W48" s="221"/>
      <c r="X48" s="221"/>
      <c r="Y48" s="212"/>
      <c r="Z48" s="212"/>
      <c r="AA48" s="212"/>
      <c r="AB48" s="212"/>
      <c r="AC48" s="212"/>
      <c r="AD48" s="212"/>
      <c r="AE48" s="212"/>
      <c r="AF48" s="212"/>
      <c r="AG48" s="212" t="s">
        <v>200</v>
      </c>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1" x14ac:dyDescent="0.2">
      <c r="A49" s="219"/>
      <c r="B49" s="220"/>
      <c r="C49" s="257" t="s">
        <v>240</v>
      </c>
      <c r="D49" s="250"/>
      <c r="E49" s="251">
        <v>157.57560000000001</v>
      </c>
      <c r="F49" s="221"/>
      <c r="G49" s="221"/>
      <c r="H49" s="221"/>
      <c r="I49" s="221"/>
      <c r="J49" s="221"/>
      <c r="K49" s="221"/>
      <c r="L49" s="221"/>
      <c r="M49" s="221"/>
      <c r="N49" s="221"/>
      <c r="O49" s="221"/>
      <c r="P49" s="221"/>
      <c r="Q49" s="221"/>
      <c r="R49" s="221"/>
      <c r="S49" s="221"/>
      <c r="T49" s="221"/>
      <c r="U49" s="221"/>
      <c r="V49" s="221"/>
      <c r="W49" s="221"/>
      <c r="X49" s="221"/>
      <c r="Y49" s="212"/>
      <c r="Z49" s="212"/>
      <c r="AA49" s="212"/>
      <c r="AB49" s="212"/>
      <c r="AC49" s="212"/>
      <c r="AD49" s="212"/>
      <c r="AE49" s="212"/>
      <c r="AF49" s="212"/>
      <c r="AG49" s="212" t="s">
        <v>200</v>
      </c>
      <c r="AH49" s="212">
        <v>0</v>
      </c>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1" x14ac:dyDescent="0.2">
      <c r="A50" s="219"/>
      <c r="B50" s="220"/>
      <c r="C50" s="257" t="s">
        <v>204</v>
      </c>
      <c r="D50" s="250"/>
      <c r="E50" s="251"/>
      <c r="F50" s="221"/>
      <c r="G50" s="221"/>
      <c r="H50" s="221"/>
      <c r="I50" s="221"/>
      <c r="J50" s="221"/>
      <c r="K50" s="221"/>
      <c r="L50" s="221"/>
      <c r="M50" s="221"/>
      <c r="N50" s="221"/>
      <c r="O50" s="221"/>
      <c r="P50" s="221"/>
      <c r="Q50" s="221"/>
      <c r="R50" s="221"/>
      <c r="S50" s="221"/>
      <c r="T50" s="221"/>
      <c r="U50" s="221"/>
      <c r="V50" s="221"/>
      <c r="W50" s="221"/>
      <c r="X50" s="221"/>
      <c r="Y50" s="212"/>
      <c r="Z50" s="212"/>
      <c r="AA50" s="212"/>
      <c r="AB50" s="212"/>
      <c r="AC50" s="212"/>
      <c r="AD50" s="212"/>
      <c r="AE50" s="212"/>
      <c r="AF50" s="212"/>
      <c r="AG50" s="212" t="s">
        <v>200</v>
      </c>
      <c r="AH50" s="212">
        <v>0</v>
      </c>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1" x14ac:dyDescent="0.2">
      <c r="A51" s="219"/>
      <c r="B51" s="220"/>
      <c r="C51" s="259" t="s">
        <v>235</v>
      </c>
      <c r="D51" s="252"/>
      <c r="E51" s="253"/>
      <c r="F51" s="221"/>
      <c r="G51" s="221"/>
      <c r="H51" s="221"/>
      <c r="I51" s="221"/>
      <c r="J51" s="221"/>
      <c r="K51" s="221"/>
      <c r="L51" s="221"/>
      <c r="M51" s="221"/>
      <c r="N51" s="221"/>
      <c r="O51" s="221"/>
      <c r="P51" s="221"/>
      <c r="Q51" s="221"/>
      <c r="R51" s="221"/>
      <c r="S51" s="221"/>
      <c r="T51" s="221"/>
      <c r="U51" s="221"/>
      <c r="V51" s="221"/>
      <c r="W51" s="221"/>
      <c r="X51" s="221"/>
      <c r="Y51" s="212"/>
      <c r="Z51" s="212"/>
      <c r="AA51" s="212"/>
      <c r="AB51" s="212"/>
      <c r="AC51" s="212"/>
      <c r="AD51" s="212"/>
      <c r="AE51" s="212"/>
      <c r="AF51" s="212"/>
      <c r="AG51" s="212" t="s">
        <v>200</v>
      </c>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1" x14ac:dyDescent="0.2">
      <c r="A52" s="219"/>
      <c r="B52" s="220"/>
      <c r="C52" s="260" t="s">
        <v>241</v>
      </c>
      <c r="D52" s="252"/>
      <c r="E52" s="253">
        <v>107.226</v>
      </c>
      <c r="F52" s="221"/>
      <c r="G52" s="221"/>
      <c r="H52" s="221"/>
      <c r="I52" s="221"/>
      <c r="J52" s="221"/>
      <c r="K52" s="221"/>
      <c r="L52" s="221"/>
      <c r="M52" s="221"/>
      <c r="N52" s="221"/>
      <c r="O52" s="221"/>
      <c r="P52" s="221"/>
      <c r="Q52" s="221"/>
      <c r="R52" s="221"/>
      <c r="S52" s="221"/>
      <c r="T52" s="221"/>
      <c r="U52" s="221"/>
      <c r="V52" s="221"/>
      <c r="W52" s="221"/>
      <c r="X52" s="221"/>
      <c r="Y52" s="212"/>
      <c r="Z52" s="212"/>
      <c r="AA52" s="212"/>
      <c r="AB52" s="212"/>
      <c r="AC52" s="212"/>
      <c r="AD52" s="212"/>
      <c r="AE52" s="212"/>
      <c r="AF52" s="212"/>
      <c r="AG52" s="212" t="s">
        <v>200</v>
      </c>
      <c r="AH52" s="212">
        <v>2</v>
      </c>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1" x14ac:dyDescent="0.2">
      <c r="A53" s="219"/>
      <c r="B53" s="220"/>
      <c r="C53" s="260" t="s">
        <v>242</v>
      </c>
      <c r="D53" s="252"/>
      <c r="E53" s="253">
        <v>361.30500000000001</v>
      </c>
      <c r="F53" s="221"/>
      <c r="G53" s="221"/>
      <c r="H53" s="221"/>
      <c r="I53" s="221"/>
      <c r="J53" s="221"/>
      <c r="K53" s="221"/>
      <c r="L53" s="221"/>
      <c r="M53" s="221"/>
      <c r="N53" s="221"/>
      <c r="O53" s="221"/>
      <c r="P53" s="221"/>
      <c r="Q53" s="221"/>
      <c r="R53" s="221"/>
      <c r="S53" s="221"/>
      <c r="T53" s="221"/>
      <c r="U53" s="221"/>
      <c r="V53" s="221"/>
      <c r="W53" s="221"/>
      <c r="X53" s="221"/>
      <c r="Y53" s="212"/>
      <c r="Z53" s="212"/>
      <c r="AA53" s="212"/>
      <c r="AB53" s="212"/>
      <c r="AC53" s="212"/>
      <c r="AD53" s="212"/>
      <c r="AE53" s="212"/>
      <c r="AF53" s="212"/>
      <c r="AG53" s="212" t="s">
        <v>200</v>
      </c>
      <c r="AH53" s="212">
        <v>2</v>
      </c>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1" x14ac:dyDescent="0.2">
      <c r="A54" s="219"/>
      <c r="B54" s="220"/>
      <c r="C54" s="261" t="s">
        <v>238</v>
      </c>
      <c r="D54" s="254"/>
      <c r="E54" s="255">
        <v>468.53100000000001</v>
      </c>
      <c r="F54" s="221"/>
      <c r="G54" s="221"/>
      <c r="H54" s="221"/>
      <c r="I54" s="221"/>
      <c r="J54" s="221"/>
      <c r="K54" s="221"/>
      <c r="L54" s="221"/>
      <c r="M54" s="221"/>
      <c r="N54" s="221"/>
      <c r="O54" s="221"/>
      <c r="P54" s="221"/>
      <c r="Q54" s="221"/>
      <c r="R54" s="221"/>
      <c r="S54" s="221"/>
      <c r="T54" s="221"/>
      <c r="U54" s="221"/>
      <c r="V54" s="221"/>
      <c r="W54" s="221"/>
      <c r="X54" s="221"/>
      <c r="Y54" s="212"/>
      <c r="Z54" s="212"/>
      <c r="AA54" s="212"/>
      <c r="AB54" s="212"/>
      <c r="AC54" s="212"/>
      <c r="AD54" s="212"/>
      <c r="AE54" s="212"/>
      <c r="AF54" s="212"/>
      <c r="AG54" s="212" t="s">
        <v>200</v>
      </c>
      <c r="AH54" s="212">
        <v>3</v>
      </c>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1" x14ac:dyDescent="0.2">
      <c r="A55" s="219"/>
      <c r="B55" s="220"/>
      <c r="C55" s="259" t="s">
        <v>239</v>
      </c>
      <c r="D55" s="252"/>
      <c r="E55" s="253"/>
      <c r="F55" s="221"/>
      <c r="G55" s="221"/>
      <c r="H55" s="221"/>
      <c r="I55" s="221"/>
      <c r="J55" s="221"/>
      <c r="K55" s="221"/>
      <c r="L55" s="221"/>
      <c r="M55" s="221"/>
      <c r="N55" s="221"/>
      <c r="O55" s="221"/>
      <c r="P55" s="221"/>
      <c r="Q55" s="221"/>
      <c r="R55" s="221"/>
      <c r="S55" s="221"/>
      <c r="T55" s="221"/>
      <c r="U55" s="221"/>
      <c r="V55" s="221"/>
      <c r="W55" s="221"/>
      <c r="X55" s="221"/>
      <c r="Y55" s="212"/>
      <c r="Z55" s="212"/>
      <c r="AA55" s="212"/>
      <c r="AB55" s="212"/>
      <c r="AC55" s="212"/>
      <c r="AD55" s="212"/>
      <c r="AE55" s="212"/>
      <c r="AF55" s="212"/>
      <c r="AG55" s="212" t="s">
        <v>200</v>
      </c>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outlineLevel="1" x14ac:dyDescent="0.2">
      <c r="A56" s="219"/>
      <c r="B56" s="220"/>
      <c r="C56" s="257" t="s">
        <v>243</v>
      </c>
      <c r="D56" s="250"/>
      <c r="E56" s="251">
        <v>93.706199999999995</v>
      </c>
      <c r="F56" s="221"/>
      <c r="G56" s="221"/>
      <c r="H56" s="221"/>
      <c r="I56" s="221"/>
      <c r="J56" s="221"/>
      <c r="K56" s="221"/>
      <c r="L56" s="221"/>
      <c r="M56" s="221"/>
      <c r="N56" s="221"/>
      <c r="O56" s="221"/>
      <c r="P56" s="221"/>
      <c r="Q56" s="221"/>
      <c r="R56" s="221"/>
      <c r="S56" s="221"/>
      <c r="T56" s="221"/>
      <c r="U56" s="221"/>
      <c r="V56" s="221"/>
      <c r="W56" s="221"/>
      <c r="X56" s="221"/>
      <c r="Y56" s="212"/>
      <c r="Z56" s="212"/>
      <c r="AA56" s="212"/>
      <c r="AB56" s="212"/>
      <c r="AC56" s="212"/>
      <c r="AD56" s="212"/>
      <c r="AE56" s="212"/>
      <c r="AF56" s="212"/>
      <c r="AG56" s="212" t="s">
        <v>200</v>
      </c>
      <c r="AH56" s="212">
        <v>0</v>
      </c>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1" x14ac:dyDescent="0.2">
      <c r="A57" s="219"/>
      <c r="B57" s="220"/>
      <c r="C57" s="244"/>
      <c r="D57" s="238"/>
      <c r="E57" s="238"/>
      <c r="F57" s="238"/>
      <c r="G57" s="238"/>
      <c r="H57" s="221"/>
      <c r="I57" s="221"/>
      <c r="J57" s="221"/>
      <c r="K57" s="221"/>
      <c r="L57" s="221"/>
      <c r="M57" s="221"/>
      <c r="N57" s="221"/>
      <c r="O57" s="221"/>
      <c r="P57" s="221"/>
      <c r="Q57" s="221"/>
      <c r="R57" s="221"/>
      <c r="S57" s="221"/>
      <c r="T57" s="221"/>
      <c r="U57" s="221"/>
      <c r="V57" s="221"/>
      <c r="W57" s="221"/>
      <c r="X57" s="221"/>
      <c r="Y57" s="212"/>
      <c r="Z57" s="212"/>
      <c r="AA57" s="212"/>
      <c r="AB57" s="212"/>
      <c r="AC57" s="212"/>
      <c r="AD57" s="212"/>
      <c r="AE57" s="212"/>
      <c r="AF57" s="212"/>
      <c r="AG57" s="212" t="s">
        <v>169</v>
      </c>
      <c r="AH57" s="212"/>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1" x14ac:dyDescent="0.2">
      <c r="A58" s="229">
        <v>6</v>
      </c>
      <c r="B58" s="230" t="s">
        <v>244</v>
      </c>
      <c r="C58" s="242" t="s">
        <v>245</v>
      </c>
      <c r="D58" s="231" t="s">
        <v>227</v>
      </c>
      <c r="E58" s="232">
        <v>7.0358900000000002</v>
      </c>
      <c r="F58" s="233"/>
      <c r="G58" s="234">
        <f>ROUND(E58*F58,2)</f>
        <v>0</v>
      </c>
      <c r="H58" s="233"/>
      <c r="I58" s="234">
        <f>ROUND(E58*H58,2)</f>
        <v>0</v>
      </c>
      <c r="J58" s="233"/>
      <c r="K58" s="234">
        <f>ROUND(E58*J58,2)</f>
        <v>0</v>
      </c>
      <c r="L58" s="234">
        <v>21</v>
      </c>
      <c r="M58" s="234">
        <f>G58*(1+L58/100)</f>
        <v>0</v>
      </c>
      <c r="N58" s="234">
        <v>0</v>
      </c>
      <c r="O58" s="234">
        <f>ROUND(E58*N58,2)</f>
        <v>0</v>
      </c>
      <c r="P58" s="234">
        <v>0</v>
      </c>
      <c r="Q58" s="234">
        <f>ROUND(E58*P58,2)</f>
        <v>0</v>
      </c>
      <c r="R58" s="234" t="s">
        <v>234</v>
      </c>
      <c r="S58" s="234" t="s">
        <v>163</v>
      </c>
      <c r="T58" s="235" t="s">
        <v>163</v>
      </c>
      <c r="U58" s="221">
        <v>1.74</v>
      </c>
      <c r="V58" s="221">
        <f>ROUND(E58*U58,2)</f>
        <v>12.24</v>
      </c>
      <c r="W58" s="221"/>
      <c r="X58" s="221" t="s">
        <v>228</v>
      </c>
      <c r="Y58" s="212"/>
      <c r="Z58" s="212"/>
      <c r="AA58" s="212"/>
      <c r="AB58" s="212"/>
      <c r="AC58" s="212"/>
      <c r="AD58" s="212"/>
      <c r="AE58" s="212"/>
      <c r="AF58" s="212"/>
      <c r="AG58" s="212" t="s">
        <v>229</v>
      </c>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1" x14ac:dyDescent="0.2">
      <c r="A59" s="219"/>
      <c r="B59" s="220"/>
      <c r="C59" s="258" t="s">
        <v>230</v>
      </c>
      <c r="D59" s="256"/>
      <c r="E59" s="256"/>
      <c r="F59" s="256"/>
      <c r="G59" s="256"/>
      <c r="H59" s="221"/>
      <c r="I59" s="221"/>
      <c r="J59" s="221"/>
      <c r="K59" s="221"/>
      <c r="L59" s="221"/>
      <c r="M59" s="221"/>
      <c r="N59" s="221"/>
      <c r="O59" s="221"/>
      <c r="P59" s="221"/>
      <c r="Q59" s="221"/>
      <c r="R59" s="221"/>
      <c r="S59" s="221"/>
      <c r="T59" s="221"/>
      <c r="U59" s="221"/>
      <c r="V59" s="221"/>
      <c r="W59" s="221"/>
      <c r="X59" s="221"/>
      <c r="Y59" s="212"/>
      <c r="Z59" s="212"/>
      <c r="AA59" s="212"/>
      <c r="AB59" s="212"/>
      <c r="AC59" s="212"/>
      <c r="AD59" s="212"/>
      <c r="AE59" s="212"/>
      <c r="AF59" s="212"/>
      <c r="AG59" s="212" t="s">
        <v>220</v>
      </c>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1" x14ac:dyDescent="0.2">
      <c r="A60" s="219"/>
      <c r="B60" s="220"/>
      <c r="C60" s="244"/>
      <c r="D60" s="238"/>
      <c r="E60" s="238"/>
      <c r="F60" s="238"/>
      <c r="G60" s="238"/>
      <c r="H60" s="221"/>
      <c r="I60" s="221"/>
      <c r="J60" s="221"/>
      <c r="K60" s="221"/>
      <c r="L60" s="221"/>
      <c r="M60" s="221"/>
      <c r="N60" s="221"/>
      <c r="O60" s="221"/>
      <c r="P60" s="221"/>
      <c r="Q60" s="221"/>
      <c r="R60" s="221"/>
      <c r="S60" s="221"/>
      <c r="T60" s="221"/>
      <c r="U60" s="221"/>
      <c r="V60" s="221"/>
      <c r="W60" s="221"/>
      <c r="X60" s="221"/>
      <c r="Y60" s="212"/>
      <c r="Z60" s="212"/>
      <c r="AA60" s="212"/>
      <c r="AB60" s="212"/>
      <c r="AC60" s="212"/>
      <c r="AD60" s="212"/>
      <c r="AE60" s="212"/>
      <c r="AF60" s="212"/>
      <c r="AG60" s="212" t="s">
        <v>169</v>
      </c>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x14ac:dyDescent="0.2">
      <c r="A61" s="223" t="s">
        <v>158</v>
      </c>
      <c r="B61" s="224" t="s">
        <v>122</v>
      </c>
      <c r="C61" s="241" t="s">
        <v>123</v>
      </c>
      <c r="D61" s="225"/>
      <c r="E61" s="226"/>
      <c r="F61" s="227"/>
      <c r="G61" s="227">
        <f>SUMIF(AG62:AG85,"&lt;&gt;NOR",G62:G85)</f>
        <v>0</v>
      </c>
      <c r="H61" s="227"/>
      <c r="I61" s="227">
        <f>SUM(I62:I85)</f>
        <v>0</v>
      </c>
      <c r="J61" s="227"/>
      <c r="K61" s="227">
        <f>SUM(K62:K85)</f>
        <v>0</v>
      </c>
      <c r="L61" s="227"/>
      <c r="M61" s="227">
        <f>SUM(M62:M85)</f>
        <v>0</v>
      </c>
      <c r="N61" s="227"/>
      <c r="O61" s="227">
        <f>SUM(O62:O85)</f>
        <v>1.37</v>
      </c>
      <c r="P61" s="227"/>
      <c r="Q61" s="227">
        <f>SUM(Q62:Q85)</f>
        <v>1.67</v>
      </c>
      <c r="R61" s="227"/>
      <c r="S61" s="227"/>
      <c r="T61" s="228"/>
      <c r="U61" s="222"/>
      <c r="V61" s="222">
        <f>SUM(V62:V85)</f>
        <v>38.169999999999995</v>
      </c>
      <c r="W61" s="222"/>
      <c r="X61" s="222"/>
      <c r="AG61" t="s">
        <v>159</v>
      </c>
    </row>
    <row r="62" spans="1:60" outlineLevel="1" x14ac:dyDescent="0.2">
      <c r="A62" s="229">
        <v>7</v>
      </c>
      <c r="B62" s="230" t="s">
        <v>246</v>
      </c>
      <c r="C62" s="242" t="s">
        <v>247</v>
      </c>
      <c r="D62" s="231" t="s">
        <v>195</v>
      </c>
      <c r="E62" s="232">
        <v>119.23</v>
      </c>
      <c r="F62" s="233"/>
      <c r="G62" s="234">
        <f>ROUND(E62*F62,2)</f>
        <v>0</v>
      </c>
      <c r="H62" s="233"/>
      <c r="I62" s="234">
        <f>ROUND(E62*H62,2)</f>
        <v>0</v>
      </c>
      <c r="J62" s="233"/>
      <c r="K62" s="234">
        <f>ROUND(E62*J62,2)</f>
        <v>0</v>
      </c>
      <c r="L62" s="234">
        <v>21</v>
      </c>
      <c r="M62" s="234">
        <f>G62*(1+L62/100)</f>
        <v>0</v>
      </c>
      <c r="N62" s="234">
        <v>0</v>
      </c>
      <c r="O62" s="234">
        <f>ROUND(E62*N62,2)</f>
        <v>0</v>
      </c>
      <c r="P62" s="234">
        <v>1.4E-2</v>
      </c>
      <c r="Q62" s="234">
        <f>ROUND(E62*P62,2)</f>
        <v>1.67</v>
      </c>
      <c r="R62" s="234" t="s">
        <v>248</v>
      </c>
      <c r="S62" s="234" t="s">
        <v>163</v>
      </c>
      <c r="T62" s="235" t="s">
        <v>163</v>
      </c>
      <c r="U62" s="221">
        <v>0.08</v>
      </c>
      <c r="V62" s="221">
        <f>ROUND(E62*U62,2)</f>
        <v>9.5399999999999991</v>
      </c>
      <c r="W62" s="221"/>
      <c r="X62" s="221" t="s">
        <v>197</v>
      </c>
      <c r="Y62" s="212"/>
      <c r="Z62" s="212"/>
      <c r="AA62" s="212"/>
      <c r="AB62" s="212"/>
      <c r="AC62" s="212"/>
      <c r="AD62" s="212"/>
      <c r="AE62" s="212"/>
      <c r="AF62" s="212"/>
      <c r="AG62" s="212" t="s">
        <v>198</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1" x14ac:dyDescent="0.2">
      <c r="A63" s="219"/>
      <c r="B63" s="220"/>
      <c r="C63" s="257" t="s">
        <v>199</v>
      </c>
      <c r="D63" s="250"/>
      <c r="E63" s="251"/>
      <c r="F63" s="221"/>
      <c r="G63" s="221"/>
      <c r="H63" s="221"/>
      <c r="I63" s="221"/>
      <c r="J63" s="221"/>
      <c r="K63" s="221"/>
      <c r="L63" s="221"/>
      <c r="M63" s="221"/>
      <c r="N63" s="221"/>
      <c r="O63" s="221"/>
      <c r="P63" s="221"/>
      <c r="Q63" s="221"/>
      <c r="R63" s="221"/>
      <c r="S63" s="221"/>
      <c r="T63" s="221"/>
      <c r="U63" s="221"/>
      <c r="V63" s="221"/>
      <c r="W63" s="221"/>
      <c r="X63" s="221"/>
      <c r="Y63" s="212"/>
      <c r="Z63" s="212"/>
      <c r="AA63" s="212"/>
      <c r="AB63" s="212"/>
      <c r="AC63" s="212"/>
      <c r="AD63" s="212"/>
      <c r="AE63" s="212"/>
      <c r="AF63" s="212"/>
      <c r="AG63" s="212" t="s">
        <v>200</v>
      </c>
      <c r="AH63" s="212">
        <v>0</v>
      </c>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1" x14ac:dyDescent="0.2">
      <c r="A64" s="219"/>
      <c r="B64" s="220"/>
      <c r="C64" s="257" t="s">
        <v>201</v>
      </c>
      <c r="D64" s="250"/>
      <c r="E64" s="251">
        <v>48.49</v>
      </c>
      <c r="F64" s="221"/>
      <c r="G64" s="221"/>
      <c r="H64" s="221"/>
      <c r="I64" s="221"/>
      <c r="J64" s="221"/>
      <c r="K64" s="221"/>
      <c r="L64" s="221"/>
      <c r="M64" s="221"/>
      <c r="N64" s="221"/>
      <c r="O64" s="221"/>
      <c r="P64" s="221"/>
      <c r="Q64" s="221"/>
      <c r="R64" s="221"/>
      <c r="S64" s="221"/>
      <c r="T64" s="221"/>
      <c r="U64" s="221"/>
      <c r="V64" s="221"/>
      <c r="W64" s="221"/>
      <c r="X64" s="221"/>
      <c r="Y64" s="212"/>
      <c r="Z64" s="212"/>
      <c r="AA64" s="212"/>
      <c r="AB64" s="212"/>
      <c r="AC64" s="212"/>
      <c r="AD64" s="212"/>
      <c r="AE64" s="212"/>
      <c r="AF64" s="212"/>
      <c r="AG64" s="212" t="s">
        <v>200</v>
      </c>
      <c r="AH64" s="212">
        <v>0</v>
      </c>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1" x14ac:dyDescent="0.2">
      <c r="A65" s="219"/>
      <c r="B65" s="220"/>
      <c r="C65" s="257" t="s">
        <v>202</v>
      </c>
      <c r="D65" s="250"/>
      <c r="E65" s="251">
        <v>18.05</v>
      </c>
      <c r="F65" s="221"/>
      <c r="G65" s="221"/>
      <c r="H65" s="221"/>
      <c r="I65" s="221"/>
      <c r="J65" s="221"/>
      <c r="K65" s="221"/>
      <c r="L65" s="221"/>
      <c r="M65" s="221"/>
      <c r="N65" s="221"/>
      <c r="O65" s="221"/>
      <c r="P65" s="221"/>
      <c r="Q65" s="221"/>
      <c r="R65" s="221"/>
      <c r="S65" s="221"/>
      <c r="T65" s="221"/>
      <c r="U65" s="221"/>
      <c r="V65" s="221"/>
      <c r="W65" s="221"/>
      <c r="X65" s="221"/>
      <c r="Y65" s="212"/>
      <c r="Z65" s="212"/>
      <c r="AA65" s="212"/>
      <c r="AB65" s="212"/>
      <c r="AC65" s="212"/>
      <c r="AD65" s="212"/>
      <c r="AE65" s="212"/>
      <c r="AF65" s="212"/>
      <c r="AG65" s="212" t="s">
        <v>200</v>
      </c>
      <c r="AH65" s="212">
        <v>0</v>
      </c>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1" x14ac:dyDescent="0.2">
      <c r="A66" s="219"/>
      <c r="B66" s="220"/>
      <c r="C66" s="257" t="s">
        <v>203</v>
      </c>
      <c r="D66" s="250"/>
      <c r="E66" s="251">
        <v>7.68</v>
      </c>
      <c r="F66" s="221"/>
      <c r="G66" s="221"/>
      <c r="H66" s="221"/>
      <c r="I66" s="221"/>
      <c r="J66" s="221"/>
      <c r="K66" s="221"/>
      <c r="L66" s="221"/>
      <c r="M66" s="221"/>
      <c r="N66" s="221"/>
      <c r="O66" s="221"/>
      <c r="P66" s="221"/>
      <c r="Q66" s="221"/>
      <c r="R66" s="221"/>
      <c r="S66" s="221"/>
      <c r="T66" s="221"/>
      <c r="U66" s="221"/>
      <c r="V66" s="221"/>
      <c r="W66" s="221"/>
      <c r="X66" s="221"/>
      <c r="Y66" s="212"/>
      <c r="Z66" s="212"/>
      <c r="AA66" s="212"/>
      <c r="AB66" s="212"/>
      <c r="AC66" s="212"/>
      <c r="AD66" s="212"/>
      <c r="AE66" s="212"/>
      <c r="AF66" s="212"/>
      <c r="AG66" s="212" t="s">
        <v>200</v>
      </c>
      <c r="AH66" s="212">
        <v>0</v>
      </c>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1" x14ac:dyDescent="0.2">
      <c r="A67" s="219"/>
      <c r="B67" s="220"/>
      <c r="C67" s="257" t="s">
        <v>204</v>
      </c>
      <c r="D67" s="250"/>
      <c r="E67" s="251"/>
      <c r="F67" s="221"/>
      <c r="G67" s="221"/>
      <c r="H67" s="221"/>
      <c r="I67" s="221"/>
      <c r="J67" s="221"/>
      <c r="K67" s="221"/>
      <c r="L67" s="221"/>
      <c r="M67" s="221"/>
      <c r="N67" s="221"/>
      <c r="O67" s="221"/>
      <c r="P67" s="221"/>
      <c r="Q67" s="221"/>
      <c r="R67" s="221"/>
      <c r="S67" s="221"/>
      <c r="T67" s="221"/>
      <c r="U67" s="221"/>
      <c r="V67" s="221"/>
      <c r="W67" s="221"/>
      <c r="X67" s="221"/>
      <c r="Y67" s="212"/>
      <c r="Z67" s="212"/>
      <c r="AA67" s="212"/>
      <c r="AB67" s="212"/>
      <c r="AC67" s="212"/>
      <c r="AD67" s="212"/>
      <c r="AE67" s="212"/>
      <c r="AF67" s="212"/>
      <c r="AG67" s="212" t="s">
        <v>200</v>
      </c>
      <c r="AH67" s="212">
        <v>0</v>
      </c>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1" x14ac:dyDescent="0.2">
      <c r="A68" s="219"/>
      <c r="B68" s="220"/>
      <c r="C68" s="257" t="s">
        <v>249</v>
      </c>
      <c r="D68" s="250"/>
      <c r="E68" s="251">
        <v>36.15</v>
      </c>
      <c r="F68" s="221"/>
      <c r="G68" s="221"/>
      <c r="H68" s="221"/>
      <c r="I68" s="221"/>
      <c r="J68" s="221"/>
      <c r="K68" s="221"/>
      <c r="L68" s="221"/>
      <c r="M68" s="221"/>
      <c r="N68" s="221"/>
      <c r="O68" s="221"/>
      <c r="P68" s="221"/>
      <c r="Q68" s="221"/>
      <c r="R68" s="221"/>
      <c r="S68" s="221"/>
      <c r="T68" s="221"/>
      <c r="U68" s="221"/>
      <c r="V68" s="221"/>
      <c r="W68" s="221"/>
      <c r="X68" s="221"/>
      <c r="Y68" s="212"/>
      <c r="Z68" s="212"/>
      <c r="AA68" s="212"/>
      <c r="AB68" s="212"/>
      <c r="AC68" s="212"/>
      <c r="AD68" s="212"/>
      <c r="AE68" s="212"/>
      <c r="AF68" s="212"/>
      <c r="AG68" s="212" t="s">
        <v>200</v>
      </c>
      <c r="AH68" s="212">
        <v>0</v>
      </c>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1" x14ac:dyDescent="0.2">
      <c r="A69" s="219"/>
      <c r="B69" s="220"/>
      <c r="C69" s="257" t="s">
        <v>250</v>
      </c>
      <c r="D69" s="250"/>
      <c r="E69" s="251">
        <v>3.1</v>
      </c>
      <c r="F69" s="221"/>
      <c r="G69" s="221"/>
      <c r="H69" s="221"/>
      <c r="I69" s="221"/>
      <c r="J69" s="221"/>
      <c r="K69" s="221"/>
      <c r="L69" s="221"/>
      <c r="M69" s="221"/>
      <c r="N69" s="221"/>
      <c r="O69" s="221"/>
      <c r="P69" s="221"/>
      <c r="Q69" s="221"/>
      <c r="R69" s="221"/>
      <c r="S69" s="221"/>
      <c r="T69" s="221"/>
      <c r="U69" s="221"/>
      <c r="V69" s="221"/>
      <c r="W69" s="221"/>
      <c r="X69" s="221"/>
      <c r="Y69" s="212"/>
      <c r="Z69" s="212"/>
      <c r="AA69" s="212"/>
      <c r="AB69" s="212"/>
      <c r="AC69" s="212"/>
      <c r="AD69" s="212"/>
      <c r="AE69" s="212"/>
      <c r="AF69" s="212"/>
      <c r="AG69" s="212" t="s">
        <v>200</v>
      </c>
      <c r="AH69" s="212">
        <v>0</v>
      </c>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1" x14ac:dyDescent="0.2">
      <c r="A70" s="219"/>
      <c r="B70" s="220"/>
      <c r="C70" s="257" t="s">
        <v>251</v>
      </c>
      <c r="D70" s="250"/>
      <c r="E70" s="251">
        <v>5.76</v>
      </c>
      <c r="F70" s="221"/>
      <c r="G70" s="221"/>
      <c r="H70" s="221"/>
      <c r="I70" s="221"/>
      <c r="J70" s="221"/>
      <c r="K70" s="221"/>
      <c r="L70" s="221"/>
      <c r="M70" s="221"/>
      <c r="N70" s="221"/>
      <c r="O70" s="221"/>
      <c r="P70" s="221"/>
      <c r="Q70" s="221"/>
      <c r="R70" s="221"/>
      <c r="S70" s="221"/>
      <c r="T70" s="221"/>
      <c r="U70" s="221"/>
      <c r="V70" s="221"/>
      <c r="W70" s="221"/>
      <c r="X70" s="221"/>
      <c r="Y70" s="212"/>
      <c r="Z70" s="212"/>
      <c r="AA70" s="212"/>
      <c r="AB70" s="212"/>
      <c r="AC70" s="212"/>
      <c r="AD70" s="212"/>
      <c r="AE70" s="212"/>
      <c r="AF70" s="212"/>
      <c r="AG70" s="212" t="s">
        <v>200</v>
      </c>
      <c r="AH70" s="212">
        <v>0</v>
      </c>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1" x14ac:dyDescent="0.2">
      <c r="A71" s="219"/>
      <c r="B71" s="220"/>
      <c r="C71" s="244"/>
      <c r="D71" s="238"/>
      <c r="E71" s="238"/>
      <c r="F71" s="238"/>
      <c r="G71" s="238"/>
      <c r="H71" s="221"/>
      <c r="I71" s="221"/>
      <c r="J71" s="221"/>
      <c r="K71" s="221"/>
      <c r="L71" s="221"/>
      <c r="M71" s="221"/>
      <c r="N71" s="221"/>
      <c r="O71" s="221"/>
      <c r="P71" s="221"/>
      <c r="Q71" s="221"/>
      <c r="R71" s="221"/>
      <c r="S71" s="221"/>
      <c r="T71" s="221"/>
      <c r="U71" s="221"/>
      <c r="V71" s="221"/>
      <c r="W71" s="221"/>
      <c r="X71" s="221"/>
      <c r="Y71" s="212"/>
      <c r="Z71" s="212"/>
      <c r="AA71" s="212"/>
      <c r="AB71" s="212"/>
      <c r="AC71" s="212"/>
      <c r="AD71" s="212"/>
      <c r="AE71" s="212"/>
      <c r="AF71" s="212"/>
      <c r="AG71" s="212" t="s">
        <v>169</v>
      </c>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ht="22.5" outlineLevel="1" x14ac:dyDescent="0.2">
      <c r="A72" s="229">
        <v>8</v>
      </c>
      <c r="B72" s="230" t="s">
        <v>252</v>
      </c>
      <c r="C72" s="242" t="s">
        <v>253</v>
      </c>
      <c r="D72" s="231" t="s">
        <v>195</v>
      </c>
      <c r="E72" s="232">
        <v>131.15299999999999</v>
      </c>
      <c r="F72" s="233"/>
      <c r="G72" s="234">
        <f>ROUND(E72*F72,2)</f>
        <v>0</v>
      </c>
      <c r="H72" s="233"/>
      <c r="I72" s="234">
        <f>ROUND(E72*H72,2)</f>
        <v>0</v>
      </c>
      <c r="J72" s="233"/>
      <c r="K72" s="234">
        <f>ROUND(E72*J72,2)</f>
        <v>0</v>
      </c>
      <c r="L72" s="234">
        <v>21</v>
      </c>
      <c r="M72" s="234">
        <f>G72*(1+L72/100)</f>
        <v>0</v>
      </c>
      <c r="N72" s="234">
        <v>1.0449999999999999E-2</v>
      </c>
      <c r="O72" s="234">
        <f>ROUND(E72*N72,2)</f>
        <v>1.37</v>
      </c>
      <c r="P72" s="234">
        <v>0</v>
      </c>
      <c r="Q72" s="234">
        <f>ROUND(E72*P72,2)</f>
        <v>0</v>
      </c>
      <c r="R72" s="234" t="s">
        <v>254</v>
      </c>
      <c r="S72" s="234" t="s">
        <v>163</v>
      </c>
      <c r="T72" s="235" t="s">
        <v>163</v>
      </c>
      <c r="U72" s="221">
        <v>0.2</v>
      </c>
      <c r="V72" s="221">
        <f>ROUND(E72*U72,2)</f>
        <v>26.23</v>
      </c>
      <c r="W72" s="221"/>
      <c r="X72" s="221" t="s">
        <v>197</v>
      </c>
      <c r="Y72" s="212"/>
      <c r="Z72" s="212"/>
      <c r="AA72" s="212"/>
      <c r="AB72" s="212"/>
      <c r="AC72" s="212"/>
      <c r="AD72" s="212"/>
      <c r="AE72" s="212"/>
      <c r="AF72" s="212"/>
      <c r="AG72" s="212" t="s">
        <v>198</v>
      </c>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1" x14ac:dyDescent="0.2">
      <c r="A73" s="219"/>
      <c r="B73" s="220"/>
      <c r="C73" s="258" t="s">
        <v>255</v>
      </c>
      <c r="D73" s="256"/>
      <c r="E73" s="256"/>
      <c r="F73" s="256"/>
      <c r="G73" s="256"/>
      <c r="H73" s="221"/>
      <c r="I73" s="221"/>
      <c r="J73" s="221"/>
      <c r="K73" s="221"/>
      <c r="L73" s="221"/>
      <c r="M73" s="221"/>
      <c r="N73" s="221"/>
      <c r="O73" s="221"/>
      <c r="P73" s="221"/>
      <c r="Q73" s="221"/>
      <c r="R73" s="221"/>
      <c r="S73" s="221"/>
      <c r="T73" s="221"/>
      <c r="U73" s="221"/>
      <c r="V73" s="221"/>
      <c r="W73" s="221"/>
      <c r="X73" s="221"/>
      <c r="Y73" s="212"/>
      <c r="Z73" s="212"/>
      <c r="AA73" s="212"/>
      <c r="AB73" s="212"/>
      <c r="AC73" s="212"/>
      <c r="AD73" s="212"/>
      <c r="AE73" s="212"/>
      <c r="AF73" s="212"/>
      <c r="AG73" s="212" t="s">
        <v>220</v>
      </c>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outlineLevel="1" x14ac:dyDescent="0.2">
      <c r="A74" s="219"/>
      <c r="B74" s="220"/>
      <c r="C74" s="257" t="s">
        <v>199</v>
      </c>
      <c r="D74" s="250"/>
      <c r="E74" s="251"/>
      <c r="F74" s="221"/>
      <c r="G74" s="221"/>
      <c r="H74" s="221"/>
      <c r="I74" s="221"/>
      <c r="J74" s="221"/>
      <c r="K74" s="221"/>
      <c r="L74" s="221"/>
      <c r="M74" s="221"/>
      <c r="N74" s="221"/>
      <c r="O74" s="221"/>
      <c r="P74" s="221"/>
      <c r="Q74" s="221"/>
      <c r="R74" s="221"/>
      <c r="S74" s="221"/>
      <c r="T74" s="221"/>
      <c r="U74" s="221"/>
      <c r="V74" s="221"/>
      <c r="W74" s="221"/>
      <c r="X74" s="221"/>
      <c r="Y74" s="212"/>
      <c r="Z74" s="212"/>
      <c r="AA74" s="212"/>
      <c r="AB74" s="212"/>
      <c r="AC74" s="212"/>
      <c r="AD74" s="212"/>
      <c r="AE74" s="212"/>
      <c r="AF74" s="212"/>
      <c r="AG74" s="212" t="s">
        <v>200</v>
      </c>
      <c r="AH74" s="212">
        <v>0</v>
      </c>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outlineLevel="1" x14ac:dyDescent="0.2">
      <c r="A75" s="219"/>
      <c r="B75" s="220"/>
      <c r="C75" s="257" t="s">
        <v>256</v>
      </c>
      <c r="D75" s="250"/>
      <c r="E75" s="251">
        <v>53.338999999999999</v>
      </c>
      <c r="F75" s="221"/>
      <c r="G75" s="221"/>
      <c r="H75" s="221"/>
      <c r="I75" s="221"/>
      <c r="J75" s="221"/>
      <c r="K75" s="221"/>
      <c r="L75" s="221"/>
      <c r="M75" s="221"/>
      <c r="N75" s="221"/>
      <c r="O75" s="221"/>
      <c r="P75" s="221"/>
      <c r="Q75" s="221"/>
      <c r="R75" s="221"/>
      <c r="S75" s="221"/>
      <c r="T75" s="221"/>
      <c r="U75" s="221"/>
      <c r="V75" s="221"/>
      <c r="W75" s="221"/>
      <c r="X75" s="221"/>
      <c r="Y75" s="212"/>
      <c r="Z75" s="212"/>
      <c r="AA75" s="212"/>
      <c r="AB75" s="212"/>
      <c r="AC75" s="212"/>
      <c r="AD75" s="212"/>
      <c r="AE75" s="212"/>
      <c r="AF75" s="212"/>
      <c r="AG75" s="212" t="s">
        <v>200</v>
      </c>
      <c r="AH75" s="212">
        <v>0</v>
      </c>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outlineLevel="1" x14ac:dyDescent="0.2">
      <c r="A76" s="219"/>
      <c r="B76" s="220"/>
      <c r="C76" s="257" t="s">
        <v>257</v>
      </c>
      <c r="D76" s="250"/>
      <c r="E76" s="251">
        <v>19.855</v>
      </c>
      <c r="F76" s="221"/>
      <c r="G76" s="221"/>
      <c r="H76" s="221"/>
      <c r="I76" s="221"/>
      <c r="J76" s="221"/>
      <c r="K76" s="221"/>
      <c r="L76" s="221"/>
      <c r="M76" s="221"/>
      <c r="N76" s="221"/>
      <c r="O76" s="221"/>
      <c r="P76" s="221"/>
      <c r="Q76" s="221"/>
      <c r="R76" s="221"/>
      <c r="S76" s="221"/>
      <c r="T76" s="221"/>
      <c r="U76" s="221"/>
      <c r="V76" s="221"/>
      <c r="W76" s="221"/>
      <c r="X76" s="221"/>
      <c r="Y76" s="212"/>
      <c r="Z76" s="212"/>
      <c r="AA76" s="212"/>
      <c r="AB76" s="212"/>
      <c r="AC76" s="212"/>
      <c r="AD76" s="212"/>
      <c r="AE76" s="212"/>
      <c r="AF76" s="212"/>
      <c r="AG76" s="212" t="s">
        <v>200</v>
      </c>
      <c r="AH76" s="212">
        <v>0</v>
      </c>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outlineLevel="1" x14ac:dyDescent="0.2">
      <c r="A77" s="219"/>
      <c r="B77" s="220"/>
      <c r="C77" s="257" t="s">
        <v>258</v>
      </c>
      <c r="D77" s="250"/>
      <c r="E77" s="251">
        <v>8.4480000000000004</v>
      </c>
      <c r="F77" s="221"/>
      <c r="G77" s="221"/>
      <c r="H77" s="221"/>
      <c r="I77" s="221"/>
      <c r="J77" s="221"/>
      <c r="K77" s="221"/>
      <c r="L77" s="221"/>
      <c r="M77" s="221"/>
      <c r="N77" s="221"/>
      <c r="O77" s="221"/>
      <c r="P77" s="221"/>
      <c r="Q77" s="221"/>
      <c r="R77" s="221"/>
      <c r="S77" s="221"/>
      <c r="T77" s="221"/>
      <c r="U77" s="221"/>
      <c r="V77" s="221"/>
      <c r="W77" s="221"/>
      <c r="X77" s="221"/>
      <c r="Y77" s="212"/>
      <c r="Z77" s="212"/>
      <c r="AA77" s="212"/>
      <c r="AB77" s="212"/>
      <c r="AC77" s="212"/>
      <c r="AD77" s="212"/>
      <c r="AE77" s="212"/>
      <c r="AF77" s="212"/>
      <c r="AG77" s="212" t="s">
        <v>200</v>
      </c>
      <c r="AH77" s="212">
        <v>0</v>
      </c>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1" x14ac:dyDescent="0.2">
      <c r="A78" s="219"/>
      <c r="B78" s="220"/>
      <c r="C78" s="257" t="s">
        <v>204</v>
      </c>
      <c r="D78" s="250"/>
      <c r="E78" s="251"/>
      <c r="F78" s="221"/>
      <c r="G78" s="221"/>
      <c r="H78" s="221"/>
      <c r="I78" s="221"/>
      <c r="J78" s="221"/>
      <c r="K78" s="221"/>
      <c r="L78" s="221"/>
      <c r="M78" s="221"/>
      <c r="N78" s="221"/>
      <c r="O78" s="221"/>
      <c r="P78" s="221"/>
      <c r="Q78" s="221"/>
      <c r="R78" s="221"/>
      <c r="S78" s="221"/>
      <c r="T78" s="221"/>
      <c r="U78" s="221"/>
      <c r="V78" s="221"/>
      <c r="W78" s="221"/>
      <c r="X78" s="221"/>
      <c r="Y78" s="212"/>
      <c r="Z78" s="212"/>
      <c r="AA78" s="212"/>
      <c r="AB78" s="212"/>
      <c r="AC78" s="212"/>
      <c r="AD78" s="212"/>
      <c r="AE78" s="212"/>
      <c r="AF78" s="212"/>
      <c r="AG78" s="212" t="s">
        <v>200</v>
      </c>
      <c r="AH78" s="212">
        <v>0</v>
      </c>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1" x14ac:dyDescent="0.2">
      <c r="A79" s="219"/>
      <c r="B79" s="220"/>
      <c r="C79" s="257" t="s">
        <v>259</v>
      </c>
      <c r="D79" s="250"/>
      <c r="E79" s="251">
        <v>39.765000000000001</v>
      </c>
      <c r="F79" s="221"/>
      <c r="G79" s="221"/>
      <c r="H79" s="221"/>
      <c r="I79" s="221"/>
      <c r="J79" s="221"/>
      <c r="K79" s="221"/>
      <c r="L79" s="221"/>
      <c r="M79" s="221"/>
      <c r="N79" s="221"/>
      <c r="O79" s="221"/>
      <c r="P79" s="221"/>
      <c r="Q79" s="221"/>
      <c r="R79" s="221"/>
      <c r="S79" s="221"/>
      <c r="T79" s="221"/>
      <c r="U79" s="221"/>
      <c r="V79" s="221"/>
      <c r="W79" s="221"/>
      <c r="X79" s="221"/>
      <c r="Y79" s="212"/>
      <c r="Z79" s="212"/>
      <c r="AA79" s="212"/>
      <c r="AB79" s="212"/>
      <c r="AC79" s="212"/>
      <c r="AD79" s="212"/>
      <c r="AE79" s="212"/>
      <c r="AF79" s="212"/>
      <c r="AG79" s="212" t="s">
        <v>200</v>
      </c>
      <c r="AH79" s="212">
        <v>0</v>
      </c>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outlineLevel="1" x14ac:dyDescent="0.2">
      <c r="A80" s="219"/>
      <c r="B80" s="220"/>
      <c r="C80" s="257" t="s">
        <v>260</v>
      </c>
      <c r="D80" s="250"/>
      <c r="E80" s="251">
        <v>3.41</v>
      </c>
      <c r="F80" s="221"/>
      <c r="G80" s="221"/>
      <c r="H80" s="221"/>
      <c r="I80" s="221"/>
      <c r="J80" s="221"/>
      <c r="K80" s="221"/>
      <c r="L80" s="221"/>
      <c r="M80" s="221"/>
      <c r="N80" s="221"/>
      <c r="O80" s="221"/>
      <c r="P80" s="221"/>
      <c r="Q80" s="221"/>
      <c r="R80" s="221"/>
      <c r="S80" s="221"/>
      <c r="T80" s="221"/>
      <c r="U80" s="221"/>
      <c r="V80" s="221"/>
      <c r="W80" s="221"/>
      <c r="X80" s="221"/>
      <c r="Y80" s="212"/>
      <c r="Z80" s="212"/>
      <c r="AA80" s="212"/>
      <c r="AB80" s="212"/>
      <c r="AC80" s="212"/>
      <c r="AD80" s="212"/>
      <c r="AE80" s="212"/>
      <c r="AF80" s="212"/>
      <c r="AG80" s="212" t="s">
        <v>200</v>
      </c>
      <c r="AH80" s="212">
        <v>0</v>
      </c>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outlineLevel="1" x14ac:dyDescent="0.2">
      <c r="A81" s="219"/>
      <c r="B81" s="220"/>
      <c r="C81" s="257" t="s">
        <v>261</v>
      </c>
      <c r="D81" s="250"/>
      <c r="E81" s="251">
        <v>6.3360000000000003</v>
      </c>
      <c r="F81" s="221"/>
      <c r="G81" s="221"/>
      <c r="H81" s="221"/>
      <c r="I81" s="221"/>
      <c r="J81" s="221"/>
      <c r="K81" s="221"/>
      <c r="L81" s="221"/>
      <c r="M81" s="221"/>
      <c r="N81" s="221"/>
      <c r="O81" s="221"/>
      <c r="P81" s="221"/>
      <c r="Q81" s="221"/>
      <c r="R81" s="221"/>
      <c r="S81" s="221"/>
      <c r="T81" s="221"/>
      <c r="U81" s="221"/>
      <c r="V81" s="221"/>
      <c r="W81" s="221"/>
      <c r="X81" s="221"/>
      <c r="Y81" s="212"/>
      <c r="Z81" s="212"/>
      <c r="AA81" s="212"/>
      <c r="AB81" s="212"/>
      <c r="AC81" s="212"/>
      <c r="AD81" s="212"/>
      <c r="AE81" s="212"/>
      <c r="AF81" s="212"/>
      <c r="AG81" s="212" t="s">
        <v>200</v>
      </c>
      <c r="AH81" s="212">
        <v>0</v>
      </c>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outlineLevel="1" x14ac:dyDescent="0.2">
      <c r="A82" s="219"/>
      <c r="B82" s="220"/>
      <c r="C82" s="244"/>
      <c r="D82" s="238"/>
      <c r="E82" s="238"/>
      <c r="F82" s="238"/>
      <c r="G82" s="238"/>
      <c r="H82" s="221"/>
      <c r="I82" s="221"/>
      <c r="J82" s="221"/>
      <c r="K82" s="221"/>
      <c r="L82" s="221"/>
      <c r="M82" s="221"/>
      <c r="N82" s="221"/>
      <c r="O82" s="221"/>
      <c r="P82" s="221"/>
      <c r="Q82" s="221"/>
      <c r="R82" s="221"/>
      <c r="S82" s="221"/>
      <c r="T82" s="221"/>
      <c r="U82" s="221"/>
      <c r="V82" s="221"/>
      <c r="W82" s="221"/>
      <c r="X82" s="221"/>
      <c r="Y82" s="212"/>
      <c r="Z82" s="212"/>
      <c r="AA82" s="212"/>
      <c r="AB82" s="212"/>
      <c r="AC82" s="212"/>
      <c r="AD82" s="212"/>
      <c r="AE82" s="212"/>
      <c r="AF82" s="212"/>
      <c r="AG82" s="212" t="s">
        <v>169</v>
      </c>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outlineLevel="1" x14ac:dyDescent="0.2">
      <c r="A83" s="229">
        <v>9</v>
      </c>
      <c r="B83" s="230" t="s">
        <v>262</v>
      </c>
      <c r="C83" s="242" t="s">
        <v>263</v>
      </c>
      <c r="D83" s="231" t="s">
        <v>227</v>
      </c>
      <c r="E83" s="232">
        <v>1.3705499999999999</v>
      </c>
      <c r="F83" s="233"/>
      <c r="G83" s="234">
        <f>ROUND(E83*F83,2)</f>
        <v>0</v>
      </c>
      <c r="H83" s="233"/>
      <c r="I83" s="234">
        <f>ROUND(E83*H83,2)</f>
        <v>0</v>
      </c>
      <c r="J83" s="233"/>
      <c r="K83" s="234">
        <f>ROUND(E83*J83,2)</f>
        <v>0</v>
      </c>
      <c r="L83" s="234">
        <v>21</v>
      </c>
      <c r="M83" s="234">
        <f>G83*(1+L83/100)</f>
        <v>0</v>
      </c>
      <c r="N83" s="234">
        <v>0</v>
      </c>
      <c r="O83" s="234">
        <f>ROUND(E83*N83,2)</f>
        <v>0</v>
      </c>
      <c r="P83" s="234">
        <v>0</v>
      </c>
      <c r="Q83" s="234">
        <f>ROUND(E83*P83,2)</f>
        <v>0</v>
      </c>
      <c r="R83" s="234" t="s">
        <v>248</v>
      </c>
      <c r="S83" s="234" t="s">
        <v>163</v>
      </c>
      <c r="T83" s="235" t="s">
        <v>163</v>
      </c>
      <c r="U83" s="221">
        <v>1.7509999999999999</v>
      </c>
      <c r="V83" s="221">
        <f>ROUND(E83*U83,2)</f>
        <v>2.4</v>
      </c>
      <c r="W83" s="221"/>
      <c r="X83" s="221" t="s">
        <v>228</v>
      </c>
      <c r="Y83" s="212"/>
      <c r="Z83" s="212"/>
      <c r="AA83" s="212"/>
      <c r="AB83" s="212"/>
      <c r="AC83" s="212"/>
      <c r="AD83" s="212"/>
      <c r="AE83" s="212"/>
      <c r="AF83" s="212"/>
      <c r="AG83" s="212" t="s">
        <v>229</v>
      </c>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outlineLevel="1" x14ac:dyDescent="0.2">
      <c r="A84" s="219"/>
      <c r="B84" s="220"/>
      <c r="C84" s="258" t="s">
        <v>230</v>
      </c>
      <c r="D84" s="256"/>
      <c r="E84" s="256"/>
      <c r="F84" s="256"/>
      <c r="G84" s="256"/>
      <c r="H84" s="221"/>
      <c r="I84" s="221"/>
      <c r="J84" s="221"/>
      <c r="K84" s="221"/>
      <c r="L84" s="221"/>
      <c r="M84" s="221"/>
      <c r="N84" s="221"/>
      <c r="O84" s="221"/>
      <c r="P84" s="221"/>
      <c r="Q84" s="221"/>
      <c r="R84" s="221"/>
      <c r="S84" s="221"/>
      <c r="T84" s="221"/>
      <c r="U84" s="221"/>
      <c r="V84" s="221"/>
      <c r="W84" s="221"/>
      <c r="X84" s="221"/>
      <c r="Y84" s="212"/>
      <c r="Z84" s="212"/>
      <c r="AA84" s="212"/>
      <c r="AB84" s="212"/>
      <c r="AC84" s="212"/>
      <c r="AD84" s="212"/>
      <c r="AE84" s="212"/>
      <c r="AF84" s="212"/>
      <c r="AG84" s="212" t="s">
        <v>220</v>
      </c>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outlineLevel="1" x14ac:dyDescent="0.2">
      <c r="A85" s="219"/>
      <c r="B85" s="220"/>
      <c r="C85" s="244"/>
      <c r="D85" s="238"/>
      <c r="E85" s="238"/>
      <c r="F85" s="238"/>
      <c r="G85" s="238"/>
      <c r="H85" s="221"/>
      <c r="I85" s="221"/>
      <c r="J85" s="221"/>
      <c r="K85" s="221"/>
      <c r="L85" s="221"/>
      <c r="M85" s="221"/>
      <c r="N85" s="221"/>
      <c r="O85" s="221"/>
      <c r="P85" s="221"/>
      <c r="Q85" s="221"/>
      <c r="R85" s="221"/>
      <c r="S85" s="221"/>
      <c r="T85" s="221"/>
      <c r="U85" s="221"/>
      <c r="V85" s="221"/>
      <c r="W85" s="221"/>
      <c r="X85" s="221"/>
      <c r="Y85" s="212"/>
      <c r="Z85" s="212"/>
      <c r="AA85" s="212"/>
      <c r="AB85" s="212"/>
      <c r="AC85" s="212"/>
      <c r="AD85" s="212"/>
      <c r="AE85" s="212"/>
      <c r="AF85" s="212"/>
      <c r="AG85" s="212" t="s">
        <v>169</v>
      </c>
      <c r="AH85" s="212"/>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x14ac:dyDescent="0.2">
      <c r="A86" s="223" t="s">
        <v>158</v>
      </c>
      <c r="B86" s="224" t="s">
        <v>124</v>
      </c>
      <c r="C86" s="241" t="s">
        <v>125</v>
      </c>
      <c r="D86" s="225"/>
      <c r="E86" s="226"/>
      <c r="F86" s="227"/>
      <c r="G86" s="227">
        <f>SUMIF(AG87:AG109,"&lt;&gt;NOR",G87:G109)</f>
        <v>0</v>
      </c>
      <c r="H86" s="227"/>
      <c r="I86" s="227">
        <f>SUM(I87:I109)</f>
        <v>0</v>
      </c>
      <c r="J86" s="227"/>
      <c r="K86" s="227">
        <f>SUM(K87:K109)</f>
        <v>0</v>
      </c>
      <c r="L86" s="227"/>
      <c r="M86" s="227">
        <f>SUM(M87:M109)</f>
        <v>0</v>
      </c>
      <c r="N86" s="227"/>
      <c r="O86" s="227">
        <f>SUM(O87:O109)</f>
        <v>0.39</v>
      </c>
      <c r="P86" s="227"/>
      <c r="Q86" s="227">
        <f>SUM(Q87:Q109)</f>
        <v>0.33</v>
      </c>
      <c r="R86" s="227"/>
      <c r="S86" s="227"/>
      <c r="T86" s="228"/>
      <c r="U86" s="222"/>
      <c r="V86" s="222">
        <f>SUM(V87:V109)</f>
        <v>22.900000000000002</v>
      </c>
      <c r="W86" s="222"/>
      <c r="X86" s="222"/>
      <c r="AG86" t="s">
        <v>159</v>
      </c>
    </row>
    <row r="87" spans="1:60" outlineLevel="1" x14ac:dyDescent="0.2">
      <c r="A87" s="229">
        <v>10</v>
      </c>
      <c r="B87" s="230" t="s">
        <v>264</v>
      </c>
      <c r="C87" s="242" t="s">
        <v>265</v>
      </c>
      <c r="D87" s="231" t="s">
        <v>195</v>
      </c>
      <c r="E87" s="232">
        <v>45.01</v>
      </c>
      <c r="F87" s="233"/>
      <c r="G87" s="234">
        <f>ROUND(E87*F87,2)</f>
        <v>0</v>
      </c>
      <c r="H87" s="233"/>
      <c r="I87" s="234">
        <f>ROUND(E87*H87,2)</f>
        <v>0</v>
      </c>
      <c r="J87" s="233"/>
      <c r="K87" s="234">
        <f>ROUND(E87*J87,2)</f>
        <v>0</v>
      </c>
      <c r="L87" s="234">
        <v>21</v>
      </c>
      <c r="M87" s="234">
        <f>G87*(1+L87/100)</f>
        <v>0</v>
      </c>
      <c r="N87" s="234">
        <v>0</v>
      </c>
      <c r="O87" s="234">
        <f>ROUND(E87*N87,2)</f>
        <v>0</v>
      </c>
      <c r="P87" s="234">
        <v>7.3200000000000001E-3</v>
      </c>
      <c r="Q87" s="234">
        <f>ROUND(E87*P87,2)</f>
        <v>0.33</v>
      </c>
      <c r="R87" s="234" t="s">
        <v>266</v>
      </c>
      <c r="S87" s="234" t="s">
        <v>163</v>
      </c>
      <c r="T87" s="235" t="s">
        <v>163</v>
      </c>
      <c r="U87" s="221">
        <v>0.12</v>
      </c>
      <c r="V87" s="221">
        <f>ROUND(E87*U87,2)</f>
        <v>5.4</v>
      </c>
      <c r="W87" s="221"/>
      <c r="X87" s="221" t="s">
        <v>197</v>
      </c>
      <c r="Y87" s="212"/>
      <c r="Z87" s="212"/>
      <c r="AA87" s="212"/>
      <c r="AB87" s="212"/>
      <c r="AC87" s="212"/>
      <c r="AD87" s="212"/>
      <c r="AE87" s="212"/>
      <c r="AF87" s="212"/>
      <c r="AG87" s="212" t="s">
        <v>198</v>
      </c>
      <c r="AH87" s="212"/>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outlineLevel="1" x14ac:dyDescent="0.2">
      <c r="A88" s="219"/>
      <c r="B88" s="220"/>
      <c r="C88" s="257" t="s">
        <v>199</v>
      </c>
      <c r="D88" s="250"/>
      <c r="E88" s="251"/>
      <c r="F88" s="221"/>
      <c r="G88" s="221"/>
      <c r="H88" s="221"/>
      <c r="I88" s="221"/>
      <c r="J88" s="221"/>
      <c r="K88" s="221"/>
      <c r="L88" s="221"/>
      <c r="M88" s="221"/>
      <c r="N88" s="221"/>
      <c r="O88" s="221"/>
      <c r="P88" s="221"/>
      <c r="Q88" s="221"/>
      <c r="R88" s="221"/>
      <c r="S88" s="221"/>
      <c r="T88" s="221"/>
      <c r="U88" s="221"/>
      <c r="V88" s="221"/>
      <c r="W88" s="221"/>
      <c r="X88" s="221"/>
      <c r="Y88" s="212"/>
      <c r="Z88" s="212"/>
      <c r="AA88" s="212"/>
      <c r="AB88" s="212"/>
      <c r="AC88" s="212"/>
      <c r="AD88" s="212"/>
      <c r="AE88" s="212"/>
      <c r="AF88" s="212"/>
      <c r="AG88" s="212" t="s">
        <v>200</v>
      </c>
      <c r="AH88" s="212">
        <v>0</v>
      </c>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outlineLevel="1" x14ac:dyDescent="0.2">
      <c r="A89" s="219"/>
      <c r="B89" s="220"/>
      <c r="C89" s="257" t="s">
        <v>205</v>
      </c>
      <c r="D89" s="250"/>
      <c r="E89" s="251"/>
      <c r="F89" s="221"/>
      <c r="G89" s="221"/>
      <c r="H89" s="221"/>
      <c r="I89" s="221"/>
      <c r="J89" s="221"/>
      <c r="K89" s="221"/>
      <c r="L89" s="221"/>
      <c r="M89" s="221"/>
      <c r="N89" s="221"/>
      <c r="O89" s="221"/>
      <c r="P89" s="221"/>
      <c r="Q89" s="221"/>
      <c r="R89" s="221"/>
      <c r="S89" s="221"/>
      <c r="T89" s="221"/>
      <c r="U89" s="221"/>
      <c r="V89" s="221"/>
      <c r="W89" s="221"/>
      <c r="X89" s="221"/>
      <c r="Y89" s="212"/>
      <c r="Z89" s="212"/>
      <c r="AA89" s="212"/>
      <c r="AB89" s="212"/>
      <c r="AC89" s="212"/>
      <c r="AD89" s="212"/>
      <c r="AE89" s="212"/>
      <c r="AF89" s="212"/>
      <c r="AG89" s="212" t="s">
        <v>200</v>
      </c>
      <c r="AH89" s="212">
        <v>0</v>
      </c>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outlineLevel="1" x14ac:dyDescent="0.2">
      <c r="A90" s="219"/>
      <c r="B90" s="220"/>
      <c r="C90" s="257" t="s">
        <v>206</v>
      </c>
      <c r="D90" s="250"/>
      <c r="E90" s="251"/>
      <c r="F90" s="221"/>
      <c r="G90" s="221"/>
      <c r="H90" s="221"/>
      <c r="I90" s="221"/>
      <c r="J90" s="221"/>
      <c r="K90" s="221"/>
      <c r="L90" s="221"/>
      <c r="M90" s="221"/>
      <c r="N90" s="221"/>
      <c r="O90" s="221"/>
      <c r="P90" s="221"/>
      <c r="Q90" s="221"/>
      <c r="R90" s="221"/>
      <c r="S90" s="221"/>
      <c r="T90" s="221"/>
      <c r="U90" s="221"/>
      <c r="V90" s="221"/>
      <c r="W90" s="221"/>
      <c r="X90" s="221"/>
      <c r="Y90" s="212"/>
      <c r="Z90" s="212"/>
      <c r="AA90" s="212"/>
      <c r="AB90" s="212"/>
      <c r="AC90" s="212"/>
      <c r="AD90" s="212"/>
      <c r="AE90" s="212"/>
      <c r="AF90" s="212"/>
      <c r="AG90" s="212" t="s">
        <v>200</v>
      </c>
      <c r="AH90" s="212">
        <v>0</v>
      </c>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outlineLevel="1" x14ac:dyDescent="0.2">
      <c r="A91" s="219"/>
      <c r="B91" s="220"/>
      <c r="C91" s="257" t="s">
        <v>207</v>
      </c>
      <c r="D91" s="250"/>
      <c r="E91" s="251"/>
      <c r="F91" s="221"/>
      <c r="G91" s="221"/>
      <c r="H91" s="221"/>
      <c r="I91" s="221"/>
      <c r="J91" s="221"/>
      <c r="K91" s="221"/>
      <c r="L91" s="221"/>
      <c r="M91" s="221"/>
      <c r="N91" s="221"/>
      <c r="O91" s="221"/>
      <c r="P91" s="221"/>
      <c r="Q91" s="221"/>
      <c r="R91" s="221"/>
      <c r="S91" s="221"/>
      <c r="T91" s="221"/>
      <c r="U91" s="221"/>
      <c r="V91" s="221"/>
      <c r="W91" s="221"/>
      <c r="X91" s="221"/>
      <c r="Y91" s="212"/>
      <c r="Z91" s="212"/>
      <c r="AA91" s="212"/>
      <c r="AB91" s="212"/>
      <c r="AC91" s="212"/>
      <c r="AD91" s="212"/>
      <c r="AE91" s="212"/>
      <c r="AF91" s="212"/>
      <c r="AG91" s="212" t="s">
        <v>200</v>
      </c>
      <c r="AH91" s="212">
        <v>0</v>
      </c>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1" x14ac:dyDescent="0.2">
      <c r="A92" s="219"/>
      <c r="B92" s="220"/>
      <c r="C92" s="257" t="s">
        <v>204</v>
      </c>
      <c r="D92" s="250"/>
      <c r="E92" s="251"/>
      <c r="F92" s="221"/>
      <c r="G92" s="221"/>
      <c r="H92" s="221"/>
      <c r="I92" s="221"/>
      <c r="J92" s="221"/>
      <c r="K92" s="221"/>
      <c r="L92" s="221"/>
      <c r="M92" s="221"/>
      <c r="N92" s="221"/>
      <c r="O92" s="221"/>
      <c r="P92" s="221"/>
      <c r="Q92" s="221"/>
      <c r="R92" s="221"/>
      <c r="S92" s="221"/>
      <c r="T92" s="221"/>
      <c r="U92" s="221"/>
      <c r="V92" s="221"/>
      <c r="W92" s="221"/>
      <c r="X92" s="221"/>
      <c r="Y92" s="212"/>
      <c r="Z92" s="212"/>
      <c r="AA92" s="212"/>
      <c r="AB92" s="212"/>
      <c r="AC92" s="212"/>
      <c r="AD92" s="212"/>
      <c r="AE92" s="212"/>
      <c r="AF92" s="212"/>
      <c r="AG92" s="212" t="s">
        <v>200</v>
      </c>
      <c r="AH92" s="212">
        <v>0</v>
      </c>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outlineLevel="1" x14ac:dyDescent="0.2">
      <c r="A93" s="219"/>
      <c r="B93" s="220"/>
      <c r="C93" s="257" t="s">
        <v>249</v>
      </c>
      <c r="D93" s="250"/>
      <c r="E93" s="251">
        <v>36.15</v>
      </c>
      <c r="F93" s="221"/>
      <c r="G93" s="221"/>
      <c r="H93" s="221"/>
      <c r="I93" s="221"/>
      <c r="J93" s="221"/>
      <c r="K93" s="221"/>
      <c r="L93" s="221"/>
      <c r="M93" s="221"/>
      <c r="N93" s="221"/>
      <c r="O93" s="221"/>
      <c r="P93" s="221"/>
      <c r="Q93" s="221"/>
      <c r="R93" s="221"/>
      <c r="S93" s="221"/>
      <c r="T93" s="221"/>
      <c r="U93" s="221"/>
      <c r="V93" s="221"/>
      <c r="W93" s="221"/>
      <c r="X93" s="221"/>
      <c r="Y93" s="212"/>
      <c r="Z93" s="212"/>
      <c r="AA93" s="212"/>
      <c r="AB93" s="212"/>
      <c r="AC93" s="212"/>
      <c r="AD93" s="212"/>
      <c r="AE93" s="212"/>
      <c r="AF93" s="212"/>
      <c r="AG93" s="212" t="s">
        <v>200</v>
      </c>
      <c r="AH93" s="212">
        <v>0</v>
      </c>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outlineLevel="1" x14ac:dyDescent="0.2">
      <c r="A94" s="219"/>
      <c r="B94" s="220"/>
      <c r="C94" s="257" t="s">
        <v>250</v>
      </c>
      <c r="D94" s="250"/>
      <c r="E94" s="251">
        <v>3.1</v>
      </c>
      <c r="F94" s="221"/>
      <c r="G94" s="221"/>
      <c r="H94" s="221"/>
      <c r="I94" s="221"/>
      <c r="J94" s="221"/>
      <c r="K94" s="221"/>
      <c r="L94" s="221"/>
      <c r="M94" s="221"/>
      <c r="N94" s="221"/>
      <c r="O94" s="221"/>
      <c r="P94" s="221"/>
      <c r="Q94" s="221"/>
      <c r="R94" s="221"/>
      <c r="S94" s="221"/>
      <c r="T94" s="221"/>
      <c r="U94" s="221"/>
      <c r="V94" s="221"/>
      <c r="W94" s="221"/>
      <c r="X94" s="221"/>
      <c r="Y94" s="212"/>
      <c r="Z94" s="212"/>
      <c r="AA94" s="212"/>
      <c r="AB94" s="212"/>
      <c r="AC94" s="212"/>
      <c r="AD94" s="212"/>
      <c r="AE94" s="212"/>
      <c r="AF94" s="212"/>
      <c r="AG94" s="212" t="s">
        <v>200</v>
      </c>
      <c r="AH94" s="212">
        <v>0</v>
      </c>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outlineLevel="1" x14ac:dyDescent="0.2">
      <c r="A95" s="219"/>
      <c r="B95" s="220"/>
      <c r="C95" s="257" t="s">
        <v>251</v>
      </c>
      <c r="D95" s="250"/>
      <c r="E95" s="251">
        <v>5.76</v>
      </c>
      <c r="F95" s="221"/>
      <c r="G95" s="221"/>
      <c r="H95" s="221"/>
      <c r="I95" s="221"/>
      <c r="J95" s="221"/>
      <c r="K95" s="221"/>
      <c r="L95" s="221"/>
      <c r="M95" s="221"/>
      <c r="N95" s="221"/>
      <c r="O95" s="221"/>
      <c r="P95" s="221"/>
      <c r="Q95" s="221"/>
      <c r="R95" s="221"/>
      <c r="S95" s="221"/>
      <c r="T95" s="221"/>
      <c r="U95" s="221"/>
      <c r="V95" s="221"/>
      <c r="W95" s="221"/>
      <c r="X95" s="221"/>
      <c r="Y95" s="212"/>
      <c r="Z95" s="212"/>
      <c r="AA95" s="212"/>
      <c r="AB95" s="212"/>
      <c r="AC95" s="212"/>
      <c r="AD95" s="212"/>
      <c r="AE95" s="212"/>
      <c r="AF95" s="212"/>
      <c r="AG95" s="212" t="s">
        <v>200</v>
      </c>
      <c r="AH95" s="212">
        <v>0</v>
      </c>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outlineLevel="1" x14ac:dyDescent="0.2">
      <c r="A96" s="219"/>
      <c r="B96" s="220"/>
      <c r="C96" s="244"/>
      <c r="D96" s="238"/>
      <c r="E96" s="238"/>
      <c r="F96" s="238"/>
      <c r="G96" s="238"/>
      <c r="H96" s="221"/>
      <c r="I96" s="221"/>
      <c r="J96" s="221"/>
      <c r="K96" s="221"/>
      <c r="L96" s="221"/>
      <c r="M96" s="221"/>
      <c r="N96" s="221"/>
      <c r="O96" s="221"/>
      <c r="P96" s="221"/>
      <c r="Q96" s="221"/>
      <c r="R96" s="221"/>
      <c r="S96" s="221"/>
      <c r="T96" s="221"/>
      <c r="U96" s="221"/>
      <c r="V96" s="221"/>
      <c r="W96" s="221"/>
      <c r="X96" s="221"/>
      <c r="Y96" s="212"/>
      <c r="Z96" s="212"/>
      <c r="AA96" s="212"/>
      <c r="AB96" s="212"/>
      <c r="AC96" s="212"/>
      <c r="AD96" s="212"/>
      <c r="AE96" s="212"/>
      <c r="AF96" s="212"/>
      <c r="AG96" s="212" t="s">
        <v>169</v>
      </c>
      <c r="AH96" s="212"/>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outlineLevel="1" x14ac:dyDescent="0.2">
      <c r="A97" s="229">
        <v>11</v>
      </c>
      <c r="B97" s="230" t="s">
        <v>267</v>
      </c>
      <c r="C97" s="242" t="s">
        <v>268</v>
      </c>
      <c r="D97" s="231" t="s">
        <v>269</v>
      </c>
      <c r="E97" s="232">
        <v>260.8</v>
      </c>
      <c r="F97" s="233"/>
      <c r="G97" s="234">
        <f>ROUND(E97*F97,2)</f>
        <v>0</v>
      </c>
      <c r="H97" s="233"/>
      <c r="I97" s="234">
        <f>ROUND(E97*H97,2)</f>
        <v>0</v>
      </c>
      <c r="J97" s="233"/>
      <c r="K97" s="234">
        <f>ROUND(E97*J97,2)</f>
        <v>0</v>
      </c>
      <c r="L97" s="234">
        <v>21</v>
      </c>
      <c r="M97" s="234">
        <f>G97*(1+L97/100)</f>
        <v>0</v>
      </c>
      <c r="N97" s="234">
        <v>1.5E-3</v>
      </c>
      <c r="O97" s="234">
        <f>ROUND(E97*N97,2)</f>
        <v>0.39</v>
      </c>
      <c r="P97" s="234">
        <v>0</v>
      </c>
      <c r="Q97" s="234">
        <f>ROUND(E97*P97,2)</f>
        <v>0</v>
      </c>
      <c r="R97" s="234"/>
      <c r="S97" s="234" t="s">
        <v>270</v>
      </c>
      <c r="T97" s="235" t="s">
        <v>164</v>
      </c>
      <c r="U97" s="221">
        <v>0.06</v>
      </c>
      <c r="V97" s="221">
        <f>ROUND(E97*U97,2)</f>
        <v>15.65</v>
      </c>
      <c r="W97" s="221"/>
      <c r="X97" s="221" t="s">
        <v>197</v>
      </c>
      <c r="Y97" s="212"/>
      <c r="Z97" s="212"/>
      <c r="AA97" s="212"/>
      <c r="AB97" s="212"/>
      <c r="AC97" s="212"/>
      <c r="AD97" s="212"/>
      <c r="AE97" s="212"/>
      <c r="AF97" s="212"/>
      <c r="AG97" s="212" t="s">
        <v>198</v>
      </c>
      <c r="AH97" s="212"/>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outlineLevel="1" x14ac:dyDescent="0.2">
      <c r="A98" s="219"/>
      <c r="B98" s="220"/>
      <c r="C98" s="257" t="s">
        <v>199</v>
      </c>
      <c r="D98" s="250"/>
      <c r="E98" s="251"/>
      <c r="F98" s="221"/>
      <c r="G98" s="221"/>
      <c r="H98" s="221"/>
      <c r="I98" s="221"/>
      <c r="J98" s="221"/>
      <c r="K98" s="221"/>
      <c r="L98" s="221"/>
      <c r="M98" s="221"/>
      <c r="N98" s="221"/>
      <c r="O98" s="221"/>
      <c r="P98" s="221"/>
      <c r="Q98" s="221"/>
      <c r="R98" s="221"/>
      <c r="S98" s="221"/>
      <c r="T98" s="221"/>
      <c r="U98" s="221"/>
      <c r="V98" s="221"/>
      <c r="W98" s="221"/>
      <c r="X98" s="221"/>
      <c r="Y98" s="212"/>
      <c r="Z98" s="212"/>
      <c r="AA98" s="212"/>
      <c r="AB98" s="212"/>
      <c r="AC98" s="212"/>
      <c r="AD98" s="212"/>
      <c r="AE98" s="212"/>
      <c r="AF98" s="212"/>
      <c r="AG98" s="212" t="s">
        <v>200</v>
      </c>
      <c r="AH98" s="212">
        <v>0</v>
      </c>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1" x14ac:dyDescent="0.2">
      <c r="A99" s="219"/>
      <c r="B99" s="220"/>
      <c r="C99" s="257" t="s">
        <v>205</v>
      </c>
      <c r="D99" s="250"/>
      <c r="E99" s="251"/>
      <c r="F99" s="221"/>
      <c r="G99" s="221"/>
      <c r="H99" s="221"/>
      <c r="I99" s="221"/>
      <c r="J99" s="221"/>
      <c r="K99" s="221"/>
      <c r="L99" s="221"/>
      <c r="M99" s="221"/>
      <c r="N99" s="221"/>
      <c r="O99" s="221"/>
      <c r="P99" s="221"/>
      <c r="Q99" s="221"/>
      <c r="R99" s="221"/>
      <c r="S99" s="221"/>
      <c r="T99" s="221"/>
      <c r="U99" s="221"/>
      <c r="V99" s="221"/>
      <c r="W99" s="221"/>
      <c r="X99" s="221"/>
      <c r="Y99" s="212"/>
      <c r="Z99" s="212"/>
      <c r="AA99" s="212"/>
      <c r="AB99" s="212"/>
      <c r="AC99" s="212"/>
      <c r="AD99" s="212"/>
      <c r="AE99" s="212"/>
      <c r="AF99" s="212"/>
      <c r="AG99" s="212" t="s">
        <v>200</v>
      </c>
      <c r="AH99" s="212">
        <v>0</v>
      </c>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outlineLevel="1" x14ac:dyDescent="0.2">
      <c r="A100" s="219"/>
      <c r="B100" s="220"/>
      <c r="C100" s="257" t="s">
        <v>206</v>
      </c>
      <c r="D100" s="250"/>
      <c r="E100" s="251"/>
      <c r="F100" s="221"/>
      <c r="G100" s="221"/>
      <c r="H100" s="221"/>
      <c r="I100" s="221"/>
      <c r="J100" s="221"/>
      <c r="K100" s="221"/>
      <c r="L100" s="221"/>
      <c r="M100" s="221"/>
      <c r="N100" s="221"/>
      <c r="O100" s="221"/>
      <c r="P100" s="221"/>
      <c r="Q100" s="221"/>
      <c r="R100" s="221"/>
      <c r="S100" s="221"/>
      <c r="T100" s="221"/>
      <c r="U100" s="221"/>
      <c r="V100" s="221"/>
      <c r="W100" s="221"/>
      <c r="X100" s="221"/>
      <c r="Y100" s="212"/>
      <c r="Z100" s="212"/>
      <c r="AA100" s="212"/>
      <c r="AB100" s="212"/>
      <c r="AC100" s="212"/>
      <c r="AD100" s="212"/>
      <c r="AE100" s="212"/>
      <c r="AF100" s="212"/>
      <c r="AG100" s="212" t="s">
        <v>200</v>
      </c>
      <c r="AH100" s="212">
        <v>0</v>
      </c>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outlineLevel="1" x14ac:dyDescent="0.2">
      <c r="A101" s="219"/>
      <c r="B101" s="220"/>
      <c r="C101" s="257" t="s">
        <v>207</v>
      </c>
      <c r="D101" s="250"/>
      <c r="E101" s="251"/>
      <c r="F101" s="221"/>
      <c r="G101" s="221"/>
      <c r="H101" s="221"/>
      <c r="I101" s="221"/>
      <c r="J101" s="221"/>
      <c r="K101" s="221"/>
      <c r="L101" s="221"/>
      <c r="M101" s="221"/>
      <c r="N101" s="221"/>
      <c r="O101" s="221"/>
      <c r="P101" s="221"/>
      <c r="Q101" s="221"/>
      <c r="R101" s="221"/>
      <c r="S101" s="221"/>
      <c r="T101" s="221"/>
      <c r="U101" s="221"/>
      <c r="V101" s="221"/>
      <c r="W101" s="221"/>
      <c r="X101" s="221"/>
      <c r="Y101" s="212"/>
      <c r="Z101" s="212"/>
      <c r="AA101" s="212"/>
      <c r="AB101" s="212"/>
      <c r="AC101" s="212"/>
      <c r="AD101" s="212"/>
      <c r="AE101" s="212"/>
      <c r="AF101" s="212"/>
      <c r="AG101" s="212" t="s">
        <v>200</v>
      </c>
      <c r="AH101" s="212">
        <v>0</v>
      </c>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outlineLevel="1" x14ac:dyDescent="0.2">
      <c r="A102" s="219"/>
      <c r="B102" s="220"/>
      <c r="C102" s="257" t="s">
        <v>204</v>
      </c>
      <c r="D102" s="250"/>
      <c r="E102" s="251"/>
      <c r="F102" s="221"/>
      <c r="G102" s="221"/>
      <c r="H102" s="221"/>
      <c r="I102" s="221"/>
      <c r="J102" s="221"/>
      <c r="K102" s="221"/>
      <c r="L102" s="221"/>
      <c r="M102" s="221"/>
      <c r="N102" s="221"/>
      <c r="O102" s="221"/>
      <c r="P102" s="221"/>
      <c r="Q102" s="221"/>
      <c r="R102" s="221"/>
      <c r="S102" s="221"/>
      <c r="T102" s="221"/>
      <c r="U102" s="221"/>
      <c r="V102" s="221"/>
      <c r="W102" s="221"/>
      <c r="X102" s="221"/>
      <c r="Y102" s="212"/>
      <c r="Z102" s="212"/>
      <c r="AA102" s="212"/>
      <c r="AB102" s="212"/>
      <c r="AC102" s="212"/>
      <c r="AD102" s="212"/>
      <c r="AE102" s="212"/>
      <c r="AF102" s="212"/>
      <c r="AG102" s="212" t="s">
        <v>200</v>
      </c>
      <c r="AH102" s="212">
        <v>0</v>
      </c>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outlineLevel="1" x14ac:dyDescent="0.2">
      <c r="A103" s="219"/>
      <c r="B103" s="220"/>
      <c r="C103" s="257" t="s">
        <v>271</v>
      </c>
      <c r="D103" s="250"/>
      <c r="E103" s="251">
        <v>146.6</v>
      </c>
      <c r="F103" s="221"/>
      <c r="G103" s="221"/>
      <c r="H103" s="221"/>
      <c r="I103" s="221"/>
      <c r="J103" s="221"/>
      <c r="K103" s="221"/>
      <c r="L103" s="221"/>
      <c r="M103" s="221"/>
      <c r="N103" s="221"/>
      <c r="O103" s="221"/>
      <c r="P103" s="221"/>
      <c r="Q103" s="221"/>
      <c r="R103" s="221"/>
      <c r="S103" s="221"/>
      <c r="T103" s="221"/>
      <c r="U103" s="221"/>
      <c r="V103" s="221"/>
      <c r="W103" s="221"/>
      <c r="X103" s="221"/>
      <c r="Y103" s="212"/>
      <c r="Z103" s="212"/>
      <c r="AA103" s="212"/>
      <c r="AB103" s="212"/>
      <c r="AC103" s="212"/>
      <c r="AD103" s="212"/>
      <c r="AE103" s="212"/>
      <c r="AF103" s="212"/>
      <c r="AG103" s="212" t="s">
        <v>200</v>
      </c>
      <c r="AH103" s="212">
        <v>0</v>
      </c>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outlineLevel="1" x14ac:dyDescent="0.2">
      <c r="A104" s="219"/>
      <c r="B104" s="220"/>
      <c r="C104" s="257" t="s">
        <v>272</v>
      </c>
      <c r="D104" s="250"/>
      <c r="E104" s="251">
        <v>13.4</v>
      </c>
      <c r="F104" s="221"/>
      <c r="G104" s="221"/>
      <c r="H104" s="221"/>
      <c r="I104" s="221"/>
      <c r="J104" s="221"/>
      <c r="K104" s="221"/>
      <c r="L104" s="221"/>
      <c r="M104" s="221"/>
      <c r="N104" s="221"/>
      <c r="O104" s="221"/>
      <c r="P104" s="221"/>
      <c r="Q104" s="221"/>
      <c r="R104" s="221"/>
      <c r="S104" s="221"/>
      <c r="T104" s="221"/>
      <c r="U104" s="221"/>
      <c r="V104" s="221"/>
      <c r="W104" s="221"/>
      <c r="X104" s="221"/>
      <c r="Y104" s="212"/>
      <c r="Z104" s="212"/>
      <c r="AA104" s="212"/>
      <c r="AB104" s="212"/>
      <c r="AC104" s="212"/>
      <c r="AD104" s="212"/>
      <c r="AE104" s="212"/>
      <c r="AF104" s="212"/>
      <c r="AG104" s="212" t="s">
        <v>200</v>
      </c>
      <c r="AH104" s="212">
        <v>0</v>
      </c>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1" x14ac:dyDescent="0.2">
      <c r="A105" s="219"/>
      <c r="B105" s="220"/>
      <c r="C105" s="257" t="s">
        <v>273</v>
      </c>
      <c r="D105" s="250"/>
      <c r="E105" s="251">
        <v>100.8</v>
      </c>
      <c r="F105" s="221"/>
      <c r="G105" s="221"/>
      <c r="H105" s="221"/>
      <c r="I105" s="221"/>
      <c r="J105" s="221"/>
      <c r="K105" s="221"/>
      <c r="L105" s="221"/>
      <c r="M105" s="221"/>
      <c r="N105" s="221"/>
      <c r="O105" s="221"/>
      <c r="P105" s="221"/>
      <c r="Q105" s="221"/>
      <c r="R105" s="221"/>
      <c r="S105" s="221"/>
      <c r="T105" s="221"/>
      <c r="U105" s="221"/>
      <c r="V105" s="221"/>
      <c r="W105" s="221"/>
      <c r="X105" s="221"/>
      <c r="Y105" s="212"/>
      <c r="Z105" s="212"/>
      <c r="AA105" s="212"/>
      <c r="AB105" s="212"/>
      <c r="AC105" s="212"/>
      <c r="AD105" s="212"/>
      <c r="AE105" s="212"/>
      <c r="AF105" s="212"/>
      <c r="AG105" s="212" t="s">
        <v>200</v>
      </c>
      <c r="AH105" s="212">
        <v>0</v>
      </c>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1" x14ac:dyDescent="0.2">
      <c r="A106" s="219"/>
      <c r="B106" s="220"/>
      <c r="C106" s="244"/>
      <c r="D106" s="238"/>
      <c r="E106" s="238"/>
      <c r="F106" s="238"/>
      <c r="G106" s="238"/>
      <c r="H106" s="221"/>
      <c r="I106" s="221"/>
      <c r="J106" s="221"/>
      <c r="K106" s="221"/>
      <c r="L106" s="221"/>
      <c r="M106" s="221"/>
      <c r="N106" s="221"/>
      <c r="O106" s="221"/>
      <c r="P106" s="221"/>
      <c r="Q106" s="221"/>
      <c r="R106" s="221"/>
      <c r="S106" s="221"/>
      <c r="T106" s="221"/>
      <c r="U106" s="221"/>
      <c r="V106" s="221"/>
      <c r="W106" s="221"/>
      <c r="X106" s="221"/>
      <c r="Y106" s="212"/>
      <c r="Z106" s="212"/>
      <c r="AA106" s="212"/>
      <c r="AB106" s="212"/>
      <c r="AC106" s="212"/>
      <c r="AD106" s="212"/>
      <c r="AE106" s="212"/>
      <c r="AF106" s="212"/>
      <c r="AG106" s="212" t="s">
        <v>169</v>
      </c>
      <c r="AH106" s="212"/>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outlineLevel="1" x14ac:dyDescent="0.2">
      <c r="A107" s="229">
        <v>12</v>
      </c>
      <c r="B107" s="230" t="s">
        <v>274</v>
      </c>
      <c r="C107" s="242" t="s">
        <v>275</v>
      </c>
      <c r="D107" s="231" t="s">
        <v>227</v>
      </c>
      <c r="E107" s="232">
        <v>0.39119999999999999</v>
      </c>
      <c r="F107" s="233"/>
      <c r="G107" s="234">
        <f>ROUND(E107*F107,2)</f>
        <v>0</v>
      </c>
      <c r="H107" s="233"/>
      <c r="I107" s="234">
        <f>ROUND(E107*H107,2)</f>
        <v>0</v>
      </c>
      <c r="J107" s="233"/>
      <c r="K107" s="234">
        <f>ROUND(E107*J107,2)</f>
        <v>0</v>
      </c>
      <c r="L107" s="234">
        <v>21</v>
      </c>
      <c r="M107" s="234">
        <f>G107*(1+L107/100)</f>
        <v>0</v>
      </c>
      <c r="N107" s="234">
        <v>0</v>
      </c>
      <c r="O107" s="234">
        <f>ROUND(E107*N107,2)</f>
        <v>0</v>
      </c>
      <c r="P107" s="234">
        <v>0</v>
      </c>
      <c r="Q107" s="234">
        <f>ROUND(E107*P107,2)</f>
        <v>0</v>
      </c>
      <c r="R107" s="234" t="s">
        <v>266</v>
      </c>
      <c r="S107" s="234" t="s">
        <v>163</v>
      </c>
      <c r="T107" s="235" t="s">
        <v>163</v>
      </c>
      <c r="U107" s="221">
        <v>4.7370000000000001</v>
      </c>
      <c r="V107" s="221">
        <f>ROUND(E107*U107,2)</f>
        <v>1.85</v>
      </c>
      <c r="W107" s="221"/>
      <c r="X107" s="221" t="s">
        <v>228</v>
      </c>
      <c r="Y107" s="212"/>
      <c r="Z107" s="212"/>
      <c r="AA107" s="212"/>
      <c r="AB107" s="212"/>
      <c r="AC107" s="212"/>
      <c r="AD107" s="212"/>
      <c r="AE107" s="212"/>
      <c r="AF107" s="212"/>
      <c r="AG107" s="212" t="s">
        <v>229</v>
      </c>
      <c r="AH107" s="212"/>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outlineLevel="1" x14ac:dyDescent="0.2">
      <c r="A108" s="219"/>
      <c r="B108" s="220"/>
      <c r="C108" s="258" t="s">
        <v>230</v>
      </c>
      <c r="D108" s="256"/>
      <c r="E108" s="256"/>
      <c r="F108" s="256"/>
      <c r="G108" s="256"/>
      <c r="H108" s="221"/>
      <c r="I108" s="221"/>
      <c r="J108" s="221"/>
      <c r="K108" s="221"/>
      <c r="L108" s="221"/>
      <c r="M108" s="221"/>
      <c r="N108" s="221"/>
      <c r="O108" s="221"/>
      <c r="P108" s="221"/>
      <c r="Q108" s="221"/>
      <c r="R108" s="221"/>
      <c r="S108" s="221"/>
      <c r="T108" s="221"/>
      <c r="U108" s="221"/>
      <c r="V108" s="221"/>
      <c r="W108" s="221"/>
      <c r="X108" s="221"/>
      <c r="Y108" s="212"/>
      <c r="Z108" s="212"/>
      <c r="AA108" s="212"/>
      <c r="AB108" s="212"/>
      <c r="AC108" s="212"/>
      <c r="AD108" s="212"/>
      <c r="AE108" s="212"/>
      <c r="AF108" s="212"/>
      <c r="AG108" s="212" t="s">
        <v>220</v>
      </c>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outlineLevel="1" x14ac:dyDescent="0.2">
      <c r="A109" s="219"/>
      <c r="B109" s="220"/>
      <c r="C109" s="244"/>
      <c r="D109" s="238"/>
      <c r="E109" s="238"/>
      <c r="F109" s="238"/>
      <c r="G109" s="238"/>
      <c r="H109" s="221"/>
      <c r="I109" s="221"/>
      <c r="J109" s="221"/>
      <c r="K109" s="221"/>
      <c r="L109" s="221"/>
      <c r="M109" s="221"/>
      <c r="N109" s="221"/>
      <c r="O109" s="221"/>
      <c r="P109" s="221"/>
      <c r="Q109" s="221"/>
      <c r="R109" s="221"/>
      <c r="S109" s="221"/>
      <c r="T109" s="221"/>
      <c r="U109" s="221"/>
      <c r="V109" s="221"/>
      <c r="W109" s="221"/>
      <c r="X109" s="221"/>
      <c r="Y109" s="212"/>
      <c r="Z109" s="212"/>
      <c r="AA109" s="212"/>
      <c r="AB109" s="212"/>
      <c r="AC109" s="212"/>
      <c r="AD109" s="212"/>
      <c r="AE109" s="212"/>
      <c r="AF109" s="212"/>
      <c r="AG109" s="212" t="s">
        <v>169</v>
      </c>
      <c r="AH109" s="212"/>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x14ac:dyDescent="0.2">
      <c r="A110" s="223" t="s">
        <v>158</v>
      </c>
      <c r="B110" s="224" t="s">
        <v>126</v>
      </c>
      <c r="C110" s="241" t="s">
        <v>127</v>
      </c>
      <c r="D110" s="225"/>
      <c r="E110" s="226"/>
      <c r="F110" s="227"/>
      <c r="G110" s="227">
        <f>SUMIF(AG111:AG124,"&lt;&gt;NOR",G111:G124)</f>
        <v>0</v>
      </c>
      <c r="H110" s="227"/>
      <c r="I110" s="227">
        <f>SUM(I111:I124)</f>
        <v>0</v>
      </c>
      <c r="J110" s="227"/>
      <c r="K110" s="227">
        <f>SUM(K111:K124)</f>
        <v>0</v>
      </c>
      <c r="L110" s="227"/>
      <c r="M110" s="227">
        <f>SUM(M111:M124)</f>
        <v>0</v>
      </c>
      <c r="N110" s="227"/>
      <c r="O110" s="227">
        <f>SUM(O111:O124)</f>
        <v>0</v>
      </c>
      <c r="P110" s="227"/>
      <c r="Q110" s="227">
        <f>SUM(Q111:Q124)</f>
        <v>0</v>
      </c>
      <c r="R110" s="227"/>
      <c r="S110" s="227"/>
      <c r="T110" s="228"/>
      <c r="U110" s="222"/>
      <c r="V110" s="222">
        <f>SUM(V111:V124)</f>
        <v>1.21</v>
      </c>
      <c r="W110" s="222"/>
      <c r="X110" s="222"/>
      <c r="AG110" t="s">
        <v>159</v>
      </c>
    </row>
    <row r="111" spans="1:60" outlineLevel="1" x14ac:dyDescent="0.2">
      <c r="A111" s="229">
        <v>13</v>
      </c>
      <c r="B111" s="230" t="s">
        <v>276</v>
      </c>
      <c r="C111" s="242" t="s">
        <v>277</v>
      </c>
      <c r="D111" s="231" t="s">
        <v>227</v>
      </c>
      <c r="E111" s="232">
        <v>0.44531999999999999</v>
      </c>
      <c r="F111" s="233"/>
      <c r="G111" s="234">
        <f>ROUND(E111*F111,2)</f>
        <v>0</v>
      </c>
      <c r="H111" s="233"/>
      <c r="I111" s="234">
        <f>ROUND(E111*H111,2)</f>
        <v>0</v>
      </c>
      <c r="J111" s="233"/>
      <c r="K111" s="234">
        <f>ROUND(E111*J111,2)</f>
        <v>0</v>
      </c>
      <c r="L111" s="234">
        <v>21</v>
      </c>
      <c r="M111" s="234">
        <f>G111*(1+L111/100)</f>
        <v>0</v>
      </c>
      <c r="N111" s="234">
        <v>0</v>
      </c>
      <c r="O111" s="234">
        <f>ROUND(E111*N111,2)</f>
        <v>0</v>
      </c>
      <c r="P111" s="234">
        <v>0</v>
      </c>
      <c r="Q111" s="234">
        <f>ROUND(E111*P111,2)</f>
        <v>0</v>
      </c>
      <c r="R111" s="234" t="s">
        <v>278</v>
      </c>
      <c r="S111" s="234" t="s">
        <v>163</v>
      </c>
      <c r="T111" s="235" t="s">
        <v>163</v>
      </c>
      <c r="U111" s="221">
        <v>0</v>
      </c>
      <c r="V111" s="221">
        <f>ROUND(E111*U111,2)</f>
        <v>0</v>
      </c>
      <c r="W111" s="221"/>
      <c r="X111" s="221" t="s">
        <v>197</v>
      </c>
      <c r="Y111" s="212"/>
      <c r="Z111" s="212"/>
      <c r="AA111" s="212"/>
      <c r="AB111" s="212"/>
      <c r="AC111" s="212"/>
      <c r="AD111" s="212"/>
      <c r="AE111" s="212"/>
      <c r="AF111" s="212"/>
      <c r="AG111" s="212" t="s">
        <v>198</v>
      </c>
      <c r="AH111" s="212"/>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outlineLevel="1" x14ac:dyDescent="0.2">
      <c r="A112" s="219"/>
      <c r="B112" s="220"/>
      <c r="C112" s="257" t="s">
        <v>279</v>
      </c>
      <c r="D112" s="250"/>
      <c r="E112" s="251">
        <v>0.44531999999999999</v>
      </c>
      <c r="F112" s="221"/>
      <c r="G112" s="221"/>
      <c r="H112" s="221"/>
      <c r="I112" s="221"/>
      <c r="J112" s="221"/>
      <c r="K112" s="221"/>
      <c r="L112" s="221"/>
      <c r="M112" s="221"/>
      <c r="N112" s="221"/>
      <c r="O112" s="221"/>
      <c r="P112" s="221"/>
      <c r="Q112" s="221"/>
      <c r="R112" s="221"/>
      <c r="S112" s="221"/>
      <c r="T112" s="221"/>
      <c r="U112" s="221"/>
      <c r="V112" s="221"/>
      <c r="W112" s="221"/>
      <c r="X112" s="221"/>
      <c r="Y112" s="212"/>
      <c r="Z112" s="212"/>
      <c r="AA112" s="212"/>
      <c r="AB112" s="212"/>
      <c r="AC112" s="212"/>
      <c r="AD112" s="212"/>
      <c r="AE112" s="212"/>
      <c r="AF112" s="212"/>
      <c r="AG112" s="212" t="s">
        <v>200</v>
      </c>
      <c r="AH112" s="212">
        <v>7</v>
      </c>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outlineLevel="1" x14ac:dyDescent="0.2">
      <c r="A113" s="219"/>
      <c r="B113" s="220"/>
      <c r="C113" s="244"/>
      <c r="D113" s="238"/>
      <c r="E113" s="238"/>
      <c r="F113" s="238"/>
      <c r="G113" s="238"/>
      <c r="H113" s="221"/>
      <c r="I113" s="221"/>
      <c r="J113" s="221"/>
      <c r="K113" s="221"/>
      <c r="L113" s="221"/>
      <c r="M113" s="221"/>
      <c r="N113" s="221"/>
      <c r="O113" s="221"/>
      <c r="P113" s="221"/>
      <c r="Q113" s="221"/>
      <c r="R113" s="221"/>
      <c r="S113" s="221"/>
      <c r="T113" s="221"/>
      <c r="U113" s="221"/>
      <c r="V113" s="221"/>
      <c r="W113" s="221"/>
      <c r="X113" s="221"/>
      <c r="Y113" s="212"/>
      <c r="Z113" s="212"/>
      <c r="AA113" s="212"/>
      <c r="AB113" s="212"/>
      <c r="AC113" s="212"/>
      <c r="AD113" s="212"/>
      <c r="AE113" s="212"/>
      <c r="AF113" s="212"/>
      <c r="AG113" s="212" t="s">
        <v>169</v>
      </c>
      <c r="AH113" s="212"/>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outlineLevel="1" x14ac:dyDescent="0.2">
      <c r="A114" s="229">
        <v>14</v>
      </c>
      <c r="B114" s="230" t="s">
        <v>280</v>
      </c>
      <c r="C114" s="242" t="s">
        <v>281</v>
      </c>
      <c r="D114" s="231" t="s">
        <v>227</v>
      </c>
      <c r="E114" s="232">
        <v>1.9986900000000001</v>
      </c>
      <c r="F114" s="233"/>
      <c r="G114" s="234">
        <f>ROUND(E114*F114,2)</f>
        <v>0</v>
      </c>
      <c r="H114" s="233"/>
      <c r="I114" s="234">
        <f>ROUND(E114*H114,2)</f>
        <v>0</v>
      </c>
      <c r="J114" s="233"/>
      <c r="K114" s="234">
        <f>ROUND(E114*J114,2)</f>
        <v>0</v>
      </c>
      <c r="L114" s="234">
        <v>21</v>
      </c>
      <c r="M114" s="234">
        <f>G114*(1+L114/100)</f>
        <v>0</v>
      </c>
      <c r="N114" s="234">
        <v>0</v>
      </c>
      <c r="O114" s="234">
        <f>ROUND(E114*N114,2)</f>
        <v>0</v>
      </c>
      <c r="P114" s="234">
        <v>0</v>
      </c>
      <c r="Q114" s="234">
        <f>ROUND(E114*P114,2)</f>
        <v>0</v>
      </c>
      <c r="R114" s="234"/>
      <c r="S114" s="234" t="s">
        <v>270</v>
      </c>
      <c r="T114" s="235" t="s">
        <v>163</v>
      </c>
      <c r="U114" s="221">
        <v>0</v>
      </c>
      <c r="V114" s="221">
        <f>ROUND(E114*U114,2)</f>
        <v>0</v>
      </c>
      <c r="W114" s="221"/>
      <c r="X114" s="221" t="s">
        <v>197</v>
      </c>
      <c r="Y114" s="212"/>
      <c r="Z114" s="212"/>
      <c r="AA114" s="212"/>
      <c r="AB114" s="212"/>
      <c r="AC114" s="212"/>
      <c r="AD114" s="212"/>
      <c r="AE114" s="212"/>
      <c r="AF114" s="212"/>
      <c r="AG114" s="212" t="s">
        <v>198</v>
      </c>
      <c r="AH114" s="212"/>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outlineLevel="1" x14ac:dyDescent="0.2">
      <c r="A115" s="219"/>
      <c r="B115" s="220"/>
      <c r="C115" s="257" t="s">
        <v>282</v>
      </c>
      <c r="D115" s="250"/>
      <c r="E115" s="251">
        <v>2.44401</v>
      </c>
      <c r="F115" s="221"/>
      <c r="G115" s="221"/>
      <c r="H115" s="221"/>
      <c r="I115" s="221"/>
      <c r="J115" s="221"/>
      <c r="K115" s="221"/>
      <c r="L115" s="221"/>
      <c r="M115" s="221"/>
      <c r="N115" s="221"/>
      <c r="O115" s="221"/>
      <c r="P115" s="221"/>
      <c r="Q115" s="221"/>
      <c r="R115" s="221"/>
      <c r="S115" s="221"/>
      <c r="T115" s="221"/>
      <c r="U115" s="221"/>
      <c r="V115" s="221"/>
      <c r="W115" s="221"/>
      <c r="X115" s="221"/>
      <c r="Y115" s="212"/>
      <c r="Z115" s="212"/>
      <c r="AA115" s="212"/>
      <c r="AB115" s="212"/>
      <c r="AC115" s="212"/>
      <c r="AD115" s="212"/>
      <c r="AE115" s="212"/>
      <c r="AF115" s="212"/>
      <c r="AG115" s="212" t="s">
        <v>200</v>
      </c>
      <c r="AH115" s="212">
        <v>0</v>
      </c>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outlineLevel="1" x14ac:dyDescent="0.2">
      <c r="A116" s="219"/>
      <c r="B116" s="220"/>
      <c r="C116" s="257" t="s">
        <v>283</v>
      </c>
      <c r="D116" s="250"/>
      <c r="E116" s="251">
        <v>-0.44531999999999999</v>
      </c>
      <c r="F116" s="221"/>
      <c r="G116" s="221"/>
      <c r="H116" s="221"/>
      <c r="I116" s="221"/>
      <c r="J116" s="221"/>
      <c r="K116" s="221"/>
      <c r="L116" s="221"/>
      <c r="M116" s="221"/>
      <c r="N116" s="221"/>
      <c r="O116" s="221"/>
      <c r="P116" s="221"/>
      <c r="Q116" s="221"/>
      <c r="R116" s="221"/>
      <c r="S116" s="221"/>
      <c r="T116" s="221"/>
      <c r="U116" s="221"/>
      <c r="V116" s="221"/>
      <c r="W116" s="221"/>
      <c r="X116" s="221"/>
      <c r="Y116" s="212"/>
      <c r="Z116" s="212"/>
      <c r="AA116" s="212"/>
      <c r="AB116" s="212"/>
      <c r="AC116" s="212"/>
      <c r="AD116" s="212"/>
      <c r="AE116" s="212"/>
      <c r="AF116" s="212"/>
      <c r="AG116" s="212" t="s">
        <v>200</v>
      </c>
      <c r="AH116" s="212">
        <v>0</v>
      </c>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outlineLevel="1" x14ac:dyDescent="0.2">
      <c r="A117" s="219"/>
      <c r="B117" s="220"/>
      <c r="C117" s="244"/>
      <c r="D117" s="238"/>
      <c r="E117" s="238"/>
      <c r="F117" s="238"/>
      <c r="G117" s="238"/>
      <c r="H117" s="221"/>
      <c r="I117" s="221"/>
      <c r="J117" s="221"/>
      <c r="K117" s="221"/>
      <c r="L117" s="221"/>
      <c r="M117" s="221"/>
      <c r="N117" s="221"/>
      <c r="O117" s="221"/>
      <c r="P117" s="221"/>
      <c r="Q117" s="221"/>
      <c r="R117" s="221"/>
      <c r="S117" s="221"/>
      <c r="T117" s="221"/>
      <c r="U117" s="221"/>
      <c r="V117" s="221"/>
      <c r="W117" s="221"/>
      <c r="X117" s="221"/>
      <c r="Y117" s="212"/>
      <c r="Z117" s="212"/>
      <c r="AA117" s="212"/>
      <c r="AB117" s="212"/>
      <c r="AC117" s="212"/>
      <c r="AD117" s="212"/>
      <c r="AE117" s="212"/>
      <c r="AF117" s="212"/>
      <c r="AG117" s="212" t="s">
        <v>169</v>
      </c>
      <c r="AH117" s="212"/>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ht="22.5" outlineLevel="1" x14ac:dyDescent="0.2">
      <c r="A118" s="229">
        <v>15</v>
      </c>
      <c r="B118" s="230" t="s">
        <v>284</v>
      </c>
      <c r="C118" s="242" t="s">
        <v>285</v>
      </c>
      <c r="D118" s="231" t="s">
        <v>227</v>
      </c>
      <c r="E118" s="232">
        <v>2.44401</v>
      </c>
      <c r="F118" s="233"/>
      <c r="G118" s="234">
        <f>ROUND(E118*F118,2)</f>
        <v>0</v>
      </c>
      <c r="H118" s="233"/>
      <c r="I118" s="234">
        <f>ROUND(E118*H118,2)</f>
        <v>0</v>
      </c>
      <c r="J118" s="233"/>
      <c r="K118" s="234">
        <f>ROUND(E118*J118,2)</f>
        <v>0</v>
      </c>
      <c r="L118" s="234">
        <v>21</v>
      </c>
      <c r="M118" s="234">
        <f>G118*(1+L118/100)</f>
        <v>0</v>
      </c>
      <c r="N118" s="234">
        <v>0</v>
      </c>
      <c r="O118" s="234">
        <f>ROUND(E118*N118,2)</f>
        <v>0</v>
      </c>
      <c r="P118" s="234">
        <v>0</v>
      </c>
      <c r="Q118" s="234">
        <f>ROUND(E118*P118,2)</f>
        <v>0</v>
      </c>
      <c r="R118" s="234" t="s">
        <v>278</v>
      </c>
      <c r="S118" s="234" t="s">
        <v>163</v>
      </c>
      <c r="T118" s="235" t="s">
        <v>163</v>
      </c>
      <c r="U118" s="221">
        <v>0.49</v>
      </c>
      <c r="V118" s="221">
        <f>ROUND(E118*U118,2)</f>
        <v>1.2</v>
      </c>
      <c r="W118" s="221"/>
      <c r="X118" s="221" t="s">
        <v>286</v>
      </c>
      <c r="Y118" s="212"/>
      <c r="Z118" s="212"/>
      <c r="AA118" s="212"/>
      <c r="AB118" s="212"/>
      <c r="AC118" s="212"/>
      <c r="AD118" s="212"/>
      <c r="AE118" s="212"/>
      <c r="AF118" s="212"/>
      <c r="AG118" s="212" t="s">
        <v>287</v>
      </c>
      <c r="AH118" s="212"/>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spans="1:60" outlineLevel="1" x14ac:dyDescent="0.2">
      <c r="A119" s="219"/>
      <c r="B119" s="220"/>
      <c r="C119" s="243" t="s">
        <v>288</v>
      </c>
      <c r="D119" s="237"/>
      <c r="E119" s="237"/>
      <c r="F119" s="237"/>
      <c r="G119" s="237"/>
      <c r="H119" s="221"/>
      <c r="I119" s="221"/>
      <c r="J119" s="221"/>
      <c r="K119" s="221"/>
      <c r="L119" s="221"/>
      <c r="M119" s="221"/>
      <c r="N119" s="221"/>
      <c r="O119" s="221"/>
      <c r="P119" s="221"/>
      <c r="Q119" s="221"/>
      <c r="R119" s="221"/>
      <c r="S119" s="221"/>
      <c r="T119" s="221"/>
      <c r="U119" s="221"/>
      <c r="V119" s="221"/>
      <c r="W119" s="221"/>
      <c r="X119" s="221"/>
      <c r="Y119" s="212"/>
      <c r="Z119" s="212"/>
      <c r="AA119" s="212"/>
      <c r="AB119" s="212"/>
      <c r="AC119" s="212"/>
      <c r="AD119" s="212"/>
      <c r="AE119" s="212"/>
      <c r="AF119" s="212"/>
      <c r="AG119" s="212" t="s">
        <v>168</v>
      </c>
      <c r="AH119" s="212"/>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outlineLevel="1" x14ac:dyDescent="0.2">
      <c r="A120" s="219"/>
      <c r="B120" s="220"/>
      <c r="C120" s="244"/>
      <c r="D120" s="238"/>
      <c r="E120" s="238"/>
      <c r="F120" s="238"/>
      <c r="G120" s="238"/>
      <c r="H120" s="221"/>
      <c r="I120" s="221"/>
      <c r="J120" s="221"/>
      <c r="K120" s="221"/>
      <c r="L120" s="221"/>
      <c r="M120" s="221"/>
      <c r="N120" s="221"/>
      <c r="O120" s="221"/>
      <c r="P120" s="221"/>
      <c r="Q120" s="221"/>
      <c r="R120" s="221"/>
      <c r="S120" s="221"/>
      <c r="T120" s="221"/>
      <c r="U120" s="221"/>
      <c r="V120" s="221"/>
      <c r="W120" s="221"/>
      <c r="X120" s="221"/>
      <c r="Y120" s="212"/>
      <c r="Z120" s="212"/>
      <c r="AA120" s="212"/>
      <c r="AB120" s="212"/>
      <c r="AC120" s="212"/>
      <c r="AD120" s="212"/>
      <c r="AE120" s="212"/>
      <c r="AF120" s="212"/>
      <c r="AG120" s="212" t="s">
        <v>169</v>
      </c>
      <c r="AH120" s="212"/>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ht="22.5" outlineLevel="1" x14ac:dyDescent="0.2">
      <c r="A121" s="229">
        <v>16</v>
      </c>
      <c r="B121" s="230" t="s">
        <v>289</v>
      </c>
      <c r="C121" s="242" t="s">
        <v>290</v>
      </c>
      <c r="D121" s="231" t="s">
        <v>227</v>
      </c>
      <c r="E121" s="232">
        <v>24.44013</v>
      </c>
      <c r="F121" s="233"/>
      <c r="G121" s="234">
        <f>ROUND(E121*F121,2)</f>
        <v>0</v>
      </c>
      <c r="H121" s="233"/>
      <c r="I121" s="234">
        <f>ROUND(E121*H121,2)</f>
        <v>0</v>
      </c>
      <c r="J121" s="233"/>
      <c r="K121" s="234">
        <f>ROUND(E121*J121,2)</f>
        <v>0</v>
      </c>
      <c r="L121" s="234">
        <v>21</v>
      </c>
      <c r="M121" s="234">
        <f>G121*(1+L121/100)</f>
        <v>0</v>
      </c>
      <c r="N121" s="234">
        <v>0</v>
      </c>
      <c r="O121" s="234">
        <f>ROUND(E121*N121,2)</f>
        <v>0</v>
      </c>
      <c r="P121" s="234">
        <v>0</v>
      </c>
      <c r="Q121" s="234">
        <f>ROUND(E121*P121,2)</f>
        <v>0</v>
      </c>
      <c r="R121" s="234" t="s">
        <v>278</v>
      </c>
      <c r="S121" s="234" t="s">
        <v>163</v>
      </c>
      <c r="T121" s="235" t="s">
        <v>163</v>
      </c>
      <c r="U121" s="221">
        <v>0</v>
      </c>
      <c r="V121" s="221">
        <f>ROUND(E121*U121,2)</f>
        <v>0</v>
      </c>
      <c r="W121" s="221"/>
      <c r="X121" s="221" t="s">
        <v>286</v>
      </c>
      <c r="Y121" s="212"/>
      <c r="Z121" s="212"/>
      <c r="AA121" s="212"/>
      <c r="AB121" s="212"/>
      <c r="AC121" s="212"/>
      <c r="AD121" s="212"/>
      <c r="AE121" s="212"/>
      <c r="AF121" s="212"/>
      <c r="AG121" s="212" t="s">
        <v>287</v>
      </c>
      <c r="AH121" s="212"/>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outlineLevel="1" x14ac:dyDescent="0.2">
      <c r="A122" s="219"/>
      <c r="B122" s="220"/>
      <c r="C122" s="245"/>
      <c r="D122" s="239"/>
      <c r="E122" s="239"/>
      <c r="F122" s="239"/>
      <c r="G122" s="239"/>
      <c r="H122" s="221"/>
      <c r="I122" s="221"/>
      <c r="J122" s="221"/>
      <c r="K122" s="221"/>
      <c r="L122" s="221"/>
      <c r="M122" s="221"/>
      <c r="N122" s="221"/>
      <c r="O122" s="221"/>
      <c r="P122" s="221"/>
      <c r="Q122" s="221"/>
      <c r="R122" s="221"/>
      <c r="S122" s="221"/>
      <c r="T122" s="221"/>
      <c r="U122" s="221"/>
      <c r="V122" s="221"/>
      <c r="W122" s="221"/>
      <c r="X122" s="221"/>
      <c r="Y122" s="212"/>
      <c r="Z122" s="212"/>
      <c r="AA122" s="212"/>
      <c r="AB122" s="212"/>
      <c r="AC122" s="212"/>
      <c r="AD122" s="212"/>
      <c r="AE122" s="212"/>
      <c r="AF122" s="212"/>
      <c r="AG122" s="212" t="s">
        <v>169</v>
      </c>
      <c r="AH122" s="212"/>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outlineLevel="1" x14ac:dyDescent="0.2">
      <c r="A123" s="229">
        <v>17</v>
      </c>
      <c r="B123" s="230" t="s">
        <v>291</v>
      </c>
      <c r="C123" s="242" t="s">
        <v>292</v>
      </c>
      <c r="D123" s="231" t="s">
        <v>227</v>
      </c>
      <c r="E123" s="232">
        <v>2.44401</v>
      </c>
      <c r="F123" s="233"/>
      <c r="G123" s="234">
        <f>ROUND(E123*F123,2)</f>
        <v>0</v>
      </c>
      <c r="H123" s="233"/>
      <c r="I123" s="234">
        <f>ROUND(E123*H123,2)</f>
        <v>0</v>
      </c>
      <c r="J123" s="233"/>
      <c r="K123" s="234">
        <f>ROUND(E123*J123,2)</f>
        <v>0</v>
      </c>
      <c r="L123" s="234">
        <v>21</v>
      </c>
      <c r="M123" s="234">
        <f>G123*(1+L123/100)</f>
        <v>0</v>
      </c>
      <c r="N123" s="234">
        <v>0</v>
      </c>
      <c r="O123" s="234">
        <f>ROUND(E123*N123,2)</f>
        <v>0</v>
      </c>
      <c r="P123" s="234">
        <v>0</v>
      </c>
      <c r="Q123" s="234">
        <f>ROUND(E123*P123,2)</f>
        <v>0</v>
      </c>
      <c r="R123" s="234"/>
      <c r="S123" s="234" t="s">
        <v>163</v>
      </c>
      <c r="T123" s="235" t="s">
        <v>163</v>
      </c>
      <c r="U123" s="221">
        <v>6.0000000000000001E-3</v>
      </c>
      <c r="V123" s="221">
        <f>ROUND(E123*U123,2)</f>
        <v>0.01</v>
      </c>
      <c r="W123" s="221"/>
      <c r="X123" s="221" t="s">
        <v>286</v>
      </c>
      <c r="Y123" s="212"/>
      <c r="Z123" s="212"/>
      <c r="AA123" s="212"/>
      <c r="AB123" s="212"/>
      <c r="AC123" s="212"/>
      <c r="AD123" s="212"/>
      <c r="AE123" s="212"/>
      <c r="AF123" s="212"/>
      <c r="AG123" s="212" t="s">
        <v>287</v>
      </c>
      <c r="AH123" s="212"/>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outlineLevel="1" x14ac:dyDescent="0.2">
      <c r="A124" s="219"/>
      <c r="B124" s="220"/>
      <c r="C124" s="245"/>
      <c r="D124" s="239"/>
      <c r="E124" s="239"/>
      <c r="F124" s="239"/>
      <c r="G124" s="239"/>
      <c r="H124" s="221"/>
      <c r="I124" s="221"/>
      <c r="J124" s="221"/>
      <c r="K124" s="221"/>
      <c r="L124" s="221"/>
      <c r="M124" s="221"/>
      <c r="N124" s="221"/>
      <c r="O124" s="221"/>
      <c r="P124" s="221"/>
      <c r="Q124" s="221"/>
      <c r="R124" s="221"/>
      <c r="S124" s="221"/>
      <c r="T124" s="221"/>
      <c r="U124" s="221"/>
      <c r="V124" s="221"/>
      <c r="W124" s="221"/>
      <c r="X124" s="221"/>
      <c r="Y124" s="212"/>
      <c r="Z124" s="212"/>
      <c r="AA124" s="212"/>
      <c r="AB124" s="212"/>
      <c r="AC124" s="212"/>
      <c r="AD124" s="212"/>
      <c r="AE124" s="212"/>
      <c r="AF124" s="212"/>
      <c r="AG124" s="212" t="s">
        <v>169</v>
      </c>
      <c r="AH124" s="212"/>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x14ac:dyDescent="0.2">
      <c r="A125" s="3"/>
      <c r="B125" s="4"/>
      <c r="C125" s="246"/>
      <c r="D125" s="6"/>
      <c r="E125" s="3"/>
      <c r="F125" s="3"/>
      <c r="G125" s="3"/>
      <c r="H125" s="3"/>
      <c r="I125" s="3"/>
      <c r="J125" s="3"/>
      <c r="K125" s="3"/>
      <c r="L125" s="3"/>
      <c r="M125" s="3"/>
      <c r="N125" s="3"/>
      <c r="O125" s="3"/>
      <c r="P125" s="3"/>
      <c r="Q125" s="3"/>
      <c r="R125" s="3"/>
      <c r="S125" s="3"/>
      <c r="T125" s="3"/>
      <c r="U125" s="3"/>
      <c r="V125" s="3"/>
      <c r="W125" s="3"/>
      <c r="X125" s="3"/>
      <c r="AE125">
        <v>15</v>
      </c>
      <c r="AF125">
        <v>21</v>
      </c>
      <c r="AG125" t="s">
        <v>145</v>
      </c>
    </row>
    <row r="126" spans="1:60" x14ac:dyDescent="0.2">
      <c r="A126" s="215"/>
      <c r="B126" s="216" t="s">
        <v>29</v>
      </c>
      <c r="C126" s="247"/>
      <c r="D126" s="217"/>
      <c r="E126" s="218"/>
      <c r="F126" s="218"/>
      <c r="G126" s="240">
        <f>G8+G41+G61+G86+G110</f>
        <v>0</v>
      </c>
      <c r="H126" s="3"/>
      <c r="I126" s="3"/>
      <c r="J126" s="3"/>
      <c r="K126" s="3"/>
      <c r="L126" s="3"/>
      <c r="M126" s="3"/>
      <c r="N126" s="3"/>
      <c r="O126" s="3"/>
      <c r="P126" s="3"/>
      <c r="Q126" s="3"/>
      <c r="R126" s="3"/>
      <c r="S126" s="3"/>
      <c r="T126" s="3"/>
      <c r="U126" s="3"/>
      <c r="V126" s="3"/>
      <c r="W126" s="3"/>
      <c r="X126" s="3"/>
      <c r="AE126">
        <f>SUMIF(L7:L124,AE125,G7:G124)</f>
        <v>0</v>
      </c>
      <c r="AF126">
        <f>SUMIF(L7:L124,AF125,G7:G124)</f>
        <v>0</v>
      </c>
      <c r="AG126" t="s">
        <v>190</v>
      </c>
    </row>
    <row r="127" spans="1:60" x14ac:dyDescent="0.2">
      <c r="A127" s="249" t="s">
        <v>293</v>
      </c>
      <c r="B127" s="249"/>
      <c r="C127" s="246"/>
      <c r="D127" s="6"/>
      <c r="E127" s="3"/>
      <c r="F127" s="3"/>
      <c r="G127" s="3"/>
      <c r="H127" s="3"/>
      <c r="I127" s="3"/>
      <c r="J127" s="3"/>
      <c r="K127" s="3"/>
      <c r="L127" s="3"/>
      <c r="M127" s="3"/>
      <c r="N127" s="3"/>
      <c r="O127" s="3"/>
      <c r="P127" s="3"/>
      <c r="Q127" s="3"/>
      <c r="R127" s="3"/>
      <c r="S127" s="3"/>
      <c r="T127" s="3"/>
      <c r="U127" s="3"/>
      <c r="V127" s="3"/>
      <c r="W127" s="3"/>
      <c r="X127" s="3"/>
    </row>
    <row r="128" spans="1:60" x14ac:dyDescent="0.2">
      <c r="A128" s="3"/>
      <c r="B128" s="4" t="s">
        <v>294</v>
      </c>
      <c r="C128" s="246" t="s">
        <v>295</v>
      </c>
      <c r="D128" s="6"/>
      <c r="E128" s="3"/>
      <c r="F128" s="3"/>
      <c r="G128" s="3"/>
      <c r="H128" s="3"/>
      <c r="I128" s="3"/>
      <c r="J128" s="3"/>
      <c r="K128" s="3"/>
      <c r="L128" s="3"/>
      <c r="M128" s="3"/>
      <c r="N128" s="3"/>
      <c r="O128" s="3"/>
      <c r="P128" s="3"/>
      <c r="Q128" s="3"/>
      <c r="R128" s="3"/>
      <c r="S128" s="3"/>
      <c r="T128" s="3"/>
      <c r="U128" s="3"/>
      <c r="V128" s="3"/>
      <c r="W128" s="3"/>
      <c r="X128" s="3"/>
      <c r="AG128" t="s">
        <v>296</v>
      </c>
    </row>
    <row r="129" spans="1:33" x14ac:dyDescent="0.2">
      <c r="A129" s="3"/>
      <c r="B129" s="4" t="s">
        <v>297</v>
      </c>
      <c r="C129" s="246" t="s">
        <v>298</v>
      </c>
      <c r="D129" s="6"/>
      <c r="E129" s="3"/>
      <c r="F129" s="3"/>
      <c r="G129" s="3"/>
      <c r="H129" s="3"/>
      <c r="I129" s="3"/>
      <c r="J129" s="3"/>
      <c r="K129" s="3"/>
      <c r="L129" s="3"/>
      <c r="M129" s="3"/>
      <c r="N129" s="3"/>
      <c r="O129" s="3"/>
      <c r="P129" s="3"/>
      <c r="Q129" s="3"/>
      <c r="R129" s="3"/>
      <c r="S129" s="3"/>
      <c r="T129" s="3"/>
      <c r="U129" s="3"/>
      <c r="V129" s="3"/>
      <c r="W129" s="3"/>
      <c r="X129" s="3"/>
      <c r="AG129" t="s">
        <v>299</v>
      </c>
    </row>
    <row r="130" spans="1:33" x14ac:dyDescent="0.2">
      <c r="A130" s="3"/>
      <c r="B130" s="4"/>
      <c r="C130" s="246" t="s">
        <v>300</v>
      </c>
      <c r="D130" s="6"/>
      <c r="E130" s="3"/>
      <c r="F130" s="3"/>
      <c r="G130" s="3"/>
      <c r="H130" s="3"/>
      <c r="I130" s="3"/>
      <c r="J130" s="3"/>
      <c r="K130" s="3"/>
      <c r="L130" s="3"/>
      <c r="M130" s="3"/>
      <c r="N130" s="3"/>
      <c r="O130" s="3"/>
      <c r="P130" s="3"/>
      <c r="Q130" s="3"/>
      <c r="R130" s="3"/>
      <c r="S130" s="3"/>
      <c r="T130" s="3"/>
      <c r="U130" s="3"/>
      <c r="V130" s="3"/>
      <c r="W130" s="3"/>
      <c r="X130" s="3"/>
      <c r="AG130" t="s">
        <v>301</v>
      </c>
    </row>
    <row r="131" spans="1:33" x14ac:dyDescent="0.2">
      <c r="A131" s="3"/>
      <c r="B131" s="4"/>
      <c r="C131" s="246"/>
      <c r="D131" s="6"/>
      <c r="E131" s="3"/>
      <c r="F131" s="3"/>
      <c r="G131" s="3"/>
      <c r="H131" s="3"/>
      <c r="I131" s="3"/>
      <c r="J131" s="3"/>
      <c r="K131" s="3"/>
      <c r="L131" s="3"/>
      <c r="M131" s="3"/>
      <c r="N131" s="3"/>
      <c r="O131" s="3"/>
      <c r="P131" s="3"/>
      <c r="Q131" s="3"/>
      <c r="R131" s="3"/>
      <c r="S131" s="3"/>
      <c r="T131" s="3"/>
      <c r="U131" s="3"/>
      <c r="V131" s="3"/>
      <c r="W131" s="3"/>
      <c r="X131" s="3"/>
    </row>
    <row r="132" spans="1:33" x14ac:dyDescent="0.2">
      <c r="C132" s="248"/>
      <c r="D132" s="10"/>
      <c r="AG132" t="s">
        <v>191</v>
      </c>
    </row>
    <row r="133" spans="1:33" x14ac:dyDescent="0.2">
      <c r="D133" s="10"/>
    </row>
    <row r="134" spans="1:33" x14ac:dyDescent="0.2">
      <c r="D134" s="10"/>
    </row>
    <row r="135" spans="1:33" x14ac:dyDescent="0.2">
      <c r="D135" s="10"/>
    </row>
    <row r="136" spans="1:33" x14ac:dyDescent="0.2">
      <c r="D136" s="10"/>
    </row>
    <row r="137" spans="1:33" x14ac:dyDescent="0.2">
      <c r="D137" s="10"/>
    </row>
    <row r="138" spans="1:33" x14ac:dyDescent="0.2">
      <c r="D138" s="10"/>
    </row>
    <row r="139" spans="1:33" x14ac:dyDescent="0.2">
      <c r="D139" s="10"/>
    </row>
    <row r="140" spans="1:33" x14ac:dyDescent="0.2">
      <c r="D140" s="10"/>
    </row>
    <row r="141" spans="1:33" x14ac:dyDescent="0.2">
      <c r="D141" s="10"/>
    </row>
    <row r="142" spans="1:33" x14ac:dyDescent="0.2">
      <c r="D142" s="10"/>
    </row>
    <row r="143" spans="1:33" x14ac:dyDescent="0.2">
      <c r="D143" s="10"/>
    </row>
    <row r="144" spans="1:33"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4/WN/6YFWeQmK0zvMuPzwrrqecNwcnqU5pf80b+Z+8Xn7+3IvzbQ6s4kqCfAhFkPGO5zMgXf4tt4r2A/sGrrKQ==" saltValue="we6iN4J0IRRE/BO68EJvCw==" spinCount="100000" sheet="1"/>
  <mergeCells count="29">
    <mergeCell ref="C124:G124"/>
    <mergeCell ref="C109:G109"/>
    <mergeCell ref="C113:G113"/>
    <mergeCell ref="C117:G117"/>
    <mergeCell ref="C119:G119"/>
    <mergeCell ref="C120:G120"/>
    <mergeCell ref="C122:G122"/>
    <mergeCell ref="C82:G82"/>
    <mergeCell ref="C84:G84"/>
    <mergeCell ref="C85:G85"/>
    <mergeCell ref="C96:G96"/>
    <mergeCell ref="C106:G106"/>
    <mergeCell ref="C108:G108"/>
    <mergeCell ref="C40:G40"/>
    <mergeCell ref="C57:G57"/>
    <mergeCell ref="C59:G59"/>
    <mergeCell ref="C60:G60"/>
    <mergeCell ref="C71:G71"/>
    <mergeCell ref="C73:G73"/>
    <mergeCell ref="A1:G1"/>
    <mergeCell ref="C2:G2"/>
    <mergeCell ref="C3:G3"/>
    <mergeCell ref="C4:G4"/>
    <mergeCell ref="A127:B127"/>
    <mergeCell ref="C18:G18"/>
    <mergeCell ref="C28:G28"/>
    <mergeCell ref="C30:G30"/>
    <mergeCell ref="C37:G37"/>
    <mergeCell ref="C39:G39"/>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6A06B-7FE8-4B5A-9382-64EF6A6D1750}">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197" t="s">
        <v>192</v>
      </c>
      <c r="B1" s="197"/>
      <c r="C1" s="197"/>
      <c r="D1" s="197"/>
      <c r="E1" s="197"/>
      <c r="F1" s="197"/>
      <c r="G1" s="197"/>
      <c r="AG1" t="s">
        <v>132</v>
      </c>
    </row>
    <row r="2" spans="1:60" ht="24.95" customHeight="1" x14ac:dyDescent="0.2">
      <c r="A2" s="198" t="s">
        <v>7</v>
      </c>
      <c r="B2" s="48" t="s">
        <v>45</v>
      </c>
      <c r="C2" s="201" t="s">
        <v>46</v>
      </c>
      <c r="D2" s="199"/>
      <c r="E2" s="199"/>
      <c r="F2" s="199"/>
      <c r="G2" s="200"/>
      <c r="AG2" t="s">
        <v>133</v>
      </c>
    </row>
    <row r="3" spans="1:60" ht="24.95" customHeight="1" x14ac:dyDescent="0.2">
      <c r="A3" s="198" t="s">
        <v>8</v>
      </c>
      <c r="B3" s="48" t="s">
        <v>64</v>
      </c>
      <c r="C3" s="201" t="s">
        <v>46</v>
      </c>
      <c r="D3" s="199"/>
      <c r="E3" s="199"/>
      <c r="F3" s="199"/>
      <c r="G3" s="200"/>
      <c r="AC3" s="177" t="s">
        <v>133</v>
      </c>
      <c r="AG3" t="s">
        <v>135</v>
      </c>
    </row>
    <row r="4" spans="1:60" ht="24.95" customHeight="1" x14ac:dyDescent="0.2">
      <c r="A4" s="202" t="s">
        <v>9</v>
      </c>
      <c r="B4" s="203" t="s">
        <v>67</v>
      </c>
      <c r="C4" s="204" t="s">
        <v>68</v>
      </c>
      <c r="D4" s="205"/>
      <c r="E4" s="205"/>
      <c r="F4" s="205"/>
      <c r="G4" s="206"/>
      <c r="AG4" t="s">
        <v>136</v>
      </c>
    </row>
    <row r="5" spans="1:60" x14ac:dyDescent="0.2">
      <c r="D5" s="10"/>
    </row>
    <row r="6" spans="1:60" ht="38.25" x14ac:dyDescent="0.2">
      <c r="A6" s="208" t="s">
        <v>137</v>
      </c>
      <c r="B6" s="210" t="s">
        <v>138</v>
      </c>
      <c r="C6" s="210" t="s">
        <v>139</v>
      </c>
      <c r="D6" s="209" t="s">
        <v>140</v>
      </c>
      <c r="E6" s="208" t="s">
        <v>141</v>
      </c>
      <c r="F6" s="207" t="s">
        <v>142</v>
      </c>
      <c r="G6" s="208" t="s">
        <v>29</v>
      </c>
      <c r="H6" s="211" t="s">
        <v>30</v>
      </c>
      <c r="I6" s="211" t="s">
        <v>143</v>
      </c>
      <c r="J6" s="211" t="s">
        <v>31</v>
      </c>
      <c r="K6" s="211" t="s">
        <v>144</v>
      </c>
      <c r="L6" s="211" t="s">
        <v>145</v>
      </c>
      <c r="M6" s="211" t="s">
        <v>146</v>
      </c>
      <c r="N6" s="211" t="s">
        <v>147</v>
      </c>
      <c r="O6" s="211" t="s">
        <v>148</v>
      </c>
      <c r="P6" s="211" t="s">
        <v>149</v>
      </c>
      <c r="Q6" s="211" t="s">
        <v>150</v>
      </c>
      <c r="R6" s="211" t="s">
        <v>151</v>
      </c>
      <c r="S6" s="211" t="s">
        <v>152</v>
      </c>
      <c r="T6" s="211" t="s">
        <v>153</v>
      </c>
      <c r="U6" s="211" t="s">
        <v>154</v>
      </c>
      <c r="V6" s="211" t="s">
        <v>155</v>
      </c>
      <c r="W6" s="211" t="s">
        <v>156</v>
      </c>
      <c r="X6" s="211" t="s">
        <v>157</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23" t="s">
        <v>158</v>
      </c>
      <c r="B8" s="224" t="s">
        <v>118</v>
      </c>
      <c r="C8" s="241" t="s">
        <v>119</v>
      </c>
      <c r="D8" s="225"/>
      <c r="E8" s="226"/>
      <c r="F8" s="227"/>
      <c r="G8" s="227">
        <f>SUMIF(AG9:AG25,"&lt;&gt;NOR",G9:G25)</f>
        <v>0</v>
      </c>
      <c r="H8" s="227"/>
      <c r="I8" s="227">
        <f>SUM(I9:I25)</f>
        <v>0</v>
      </c>
      <c r="J8" s="227"/>
      <c r="K8" s="227">
        <f>SUM(K9:K25)</f>
        <v>0</v>
      </c>
      <c r="L8" s="227"/>
      <c r="M8" s="227">
        <f>SUM(M9:M25)</f>
        <v>0</v>
      </c>
      <c r="N8" s="227"/>
      <c r="O8" s="227">
        <f>SUM(O9:O25)</f>
        <v>1.99</v>
      </c>
      <c r="P8" s="227"/>
      <c r="Q8" s="227">
        <f>SUM(Q9:Q25)</f>
        <v>0.56999999999999995</v>
      </c>
      <c r="R8" s="227"/>
      <c r="S8" s="227"/>
      <c r="T8" s="228"/>
      <c r="U8" s="222"/>
      <c r="V8" s="222">
        <f>SUM(V9:V25)</f>
        <v>190.28</v>
      </c>
      <c r="W8" s="222"/>
      <c r="X8" s="222"/>
      <c r="AG8" t="s">
        <v>159</v>
      </c>
    </row>
    <row r="9" spans="1:60" ht="22.5" outlineLevel="1" x14ac:dyDescent="0.2">
      <c r="A9" s="229">
        <v>1</v>
      </c>
      <c r="B9" s="230" t="s">
        <v>193</v>
      </c>
      <c r="C9" s="242" t="s">
        <v>194</v>
      </c>
      <c r="D9" s="231" t="s">
        <v>195</v>
      </c>
      <c r="E9" s="232">
        <v>95.68</v>
      </c>
      <c r="F9" s="233"/>
      <c r="G9" s="234">
        <f>ROUND(E9*F9,2)</f>
        <v>0</v>
      </c>
      <c r="H9" s="233"/>
      <c r="I9" s="234">
        <f>ROUND(E9*H9,2)</f>
        <v>0</v>
      </c>
      <c r="J9" s="233"/>
      <c r="K9" s="234">
        <f>ROUND(E9*J9,2)</f>
        <v>0</v>
      </c>
      <c r="L9" s="234">
        <v>21</v>
      </c>
      <c r="M9" s="234">
        <f>G9*(1+L9/100)</f>
        <v>0</v>
      </c>
      <c r="N9" s="234">
        <v>0</v>
      </c>
      <c r="O9" s="234">
        <f>ROUND(E9*N9,2)</f>
        <v>0</v>
      </c>
      <c r="P9" s="234">
        <v>6.0000000000000001E-3</v>
      </c>
      <c r="Q9" s="234">
        <f>ROUND(E9*P9,2)</f>
        <v>0.56999999999999995</v>
      </c>
      <c r="R9" s="234" t="s">
        <v>196</v>
      </c>
      <c r="S9" s="234" t="s">
        <v>163</v>
      </c>
      <c r="T9" s="235" t="s">
        <v>163</v>
      </c>
      <c r="U9" s="221">
        <v>7.0000000000000007E-2</v>
      </c>
      <c r="V9" s="221">
        <f>ROUND(E9*U9,2)</f>
        <v>6.7</v>
      </c>
      <c r="W9" s="221"/>
      <c r="X9" s="221" t="s">
        <v>197</v>
      </c>
      <c r="Y9" s="212"/>
      <c r="Z9" s="212"/>
      <c r="AA9" s="212"/>
      <c r="AB9" s="212"/>
      <c r="AC9" s="212"/>
      <c r="AD9" s="212"/>
      <c r="AE9" s="212"/>
      <c r="AF9" s="212"/>
      <c r="AG9" s="212" t="s">
        <v>198</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19"/>
      <c r="B10" s="220"/>
      <c r="C10" s="257" t="s">
        <v>302</v>
      </c>
      <c r="D10" s="250"/>
      <c r="E10" s="251"/>
      <c r="F10" s="221"/>
      <c r="G10" s="221"/>
      <c r="H10" s="221"/>
      <c r="I10" s="221"/>
      <c r="J10" s="221"/>
      <c r="K10" s="221"/>
      <c r="L10" s="221"/>
      <c r="M10" s="221"/>
      <c r="N10" s="221"/>
      <c r="O10" s="221"/>
      <c r="P10" s="221"/>
      <c r="Q10" s="221"/>
      <c r="R10" s="221"/>
      <c r="S10" s="221"/>
      <c r="T10" s="221"/>
      <c r="U10" s="221"/>
      <c r="V10" s="221"/>
      <c r="W10" s="221"/>
      <c r="X10" s="221"/>
      <c r="Y10" s="212"/>
      <c r="Z10" s="212"/>
      <c r="AA10" s="212"/>
      <c r="AB10" s="212"/>
      <c r="AC10" s="212"/>
      <c r="AD10" s="212"/>
      <c r="AE10" s="212"/>
      <c r="AF10" s="212"/>
      <c r="AG10" s="212" t="s">
        <v>200</v>
      </c>
      <c r="AH10" s="212">
        <v>0</v>
      </c>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1" x14ac:dyDescent="0.2">
      <c r="A11" s="219"/>
      <c r="B11" s="220"/>
      <c r="C11" s="257" t="s">
        <v>303</v>
      </c>
      <c r="D11" s="250"/>
      <c r="E11" s="251">
        <v>81.599999999999994</v>
      </c>
      <c r="F11" s="221"/>
      <c r="G11" s="221"/>
      <c r="H11" s="221"/>
      <c r="I11" s="221"/>
      <c r="J11" s="221"/>
      <c r="K11" s="221"/>
      <c r="L11" s="221"/>
      <c r="M11" s="221"/>
      <c r="N11" s="221"/>
      <c r="O11" s="221"/>
      <c r="P11" s="221"/>
      <c r="Q11" s="221"/>
      <c r="R11" s="221"/>
      <c r="S11" s="221"/>
      <c r="T11" s="221"/>
      <c r="U11" s="221"/>
      <c r="V11" s="221"/>
      <c r="W11" s="221"/>
      <c r="X11" s="221"/>
      <c r="Y11" s="212"/>
      <c r="Z11" s="212"/>
      <c r="AA11" s="212"/>
      <c r="AB11" s="212"/>
      <c r="AC11" s="212"/>
      <c r="AD11" s="212"/>
      <c r="AE11" s="212"/>
      <c r="AF11" s="212"/>
      <c r="AG11" s="212" t="s">
        <v>200</v>
      </c>
      <c r="AH11" s="212">
        <v>0</v>
      </c>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
      <c r="A12" s="219"/>
      <c r="B12" s="220"/>
      <c r="C12" s="257" t="s">
        <v>304</v>
      </c>
      <c r="D12" s="250"/>
      <c r="E12" s="251">
        <v>14.08</v>
      </c>
      <c r="F12" s="221"/>
      <c r="G12" s="221"/>
      <c r="H12" s="221"/>
      <c r="I12" s="221"/>
      <c r="J12" s="221"/>
      <c r="K12" s="221"/>
      <c r="L12" s="221"/>
      <c r="M12" s="221"/>
      <c r="N12" s="221"/>
      <c r="O12" s="221"/>
      <c r="P12" s="221"/>
      <c r="Q12" s="221"/>
      <c r="R12" s="221"/>
      <c r="S12" s="221"/>
      <c r="T12" s="221"/>
      <c r="U12" s="221"/>
      <c r="V12" s="221"/>
      <c r="W12" s="221"/>
      <c r="X12" s="221"/>
      <c r="Y12" s="212"/>
      <c r="Z12" s="212"/>
      <c r="AA12" s="212"/>
      <c r="AB12" s="212"/>
      <c r="AC12" s="212"/>
      <c r="AD12" s="212"/>
      <c r="AE12" s="212"/>
      <c r="AF12" s="212"/>
      <c r="AG12" s="212" t="s">
        <v>200</v>
      </c>
      <c r="AH12" s="212">
        <v>0</v>
      </c>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1" x14ac:dyDescent="0.2">
      <c r="A13" s="219"/>
      <c r="B13" s="220"/>
      <c r="C13" s="244"/>
      <c r="D13" s="238"/>
      <c r="E13" s="238"/>
      <c r="F13" s="238"/>
      <c r="G13" s="238"/>
      <c r="H13" s="221"/>
      <c r="I13" s="221"/>
      <c r="J13" s="221"/>
      <c r="K13" s="221"/>
      <c r="L13" s="221"/>
      <c r="M13" s="221"/>
      <c r="N13" s="221"/>
      <c r="O13" s="221"/>
      <c r="P13" s="221"/>
      <c r="Q13" s="221"/>
      <c r="R13" s="221"/>
      <c r="S13" s="221"/>
      <c r="T13" s="221"/>
      <c r="U13" s="221"/>
      <c r="V13" s="221"/>
      <c r="W13" s="221"/>
      <c r="X13" s="221"/>
      <c r="Y13" s="212"/>
      <c r="Z13" s="212"/>
      <c r="AA13" s="212"/>
      <c r="AB13" s="212"/>
      <c r="AC13" s="212"/>
      <c r="AD13" s="212"/>
      <c r="AE13" s="212"/>
      <c r="AF13" s="212"/>
      <c r="AG13" s="212" t="s">
        <v>169</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ht="22.5" outlineLevel="1" x14ac:dyDescent="0.2">
      <c r="A14" s="229">
        <v>2</v>
      </c>
      <c r="B14" s="230" t="s">
        <v>208</v>
      </c>
      <c r="C14" s="242" t="s">
        <v>209</v>
      </c>
      <c r="D14" s="231" t="s">
        <v>195</v>
      </c>
      <c r="E14" s="232">
        <v>244.904</v>
      </c>
      <c r="F14" s="233"/>
      <c r="G14" s="234">
        <f>ROUND(E14*F14,2)</f>
        <v>0</v>
      </c>
      <c r="H14" s="233"/>
      <c r="I14" s="234">
        <f>ROUND(E14*H14,2)</f>
        <v>0</v>
      </c>
      <c r="J14" s="233"/>
      <c r="K14" s="234">
        <f>ROUND(E14*J14,2)</f>
        <v>0</v>
      </c>
      <c r="L14" s="234">
        <v>21</v>
      </c>
      <c r="M14" s="234">
        <f>G14*(1+L14/100)</f>
        <v>0</v>
      </c>
      <c r="N14" s="234">
        <v>5.3E-3</v>
      </c>
      <c r="O14" s="234">
        <f>ROUND(E14*N14,2)</f>
        <v>1.3</v>
      </c>
      <c r="P14" s="234">
        <v>0</v>
      </c>
      <c r="Q14" s="234">
        <f>ROUND(E14*P14,2)</f>
        <v>0</v>
      </c>
      <c r="R14" s="234" t="s">
        <v>196</v>
      </c>
      <c r="S14" s="234" t="s">
        <v>163</v>
      </c>
      <c r="T14" s="235" t="s">
        <v>163</v>
      </c>
      <c r="U14" s="221">
        <v>0.2</v>
      </c>
      <c r="V14" s="221">
        <f>ROUND(E14*U14,2)</f>
        <v>48.98</v>
      </c>
      <c r="W14" s="221"/>
      <c r="X14" s="221" t="s">
        <v>197</v>
      </c>
      <c r="Y14" s="212"/>
      <c r="Z14" s="212"/>
      <c r="AA14" s="212"/>
      <c r="AB14" s="212"/>
      <c r="AC14" s="212"/>
      <c r="AD14" s="212"/>
      <c r="AE14" s="212"/>
      <c r="AF14" s="212"/>
      <c r="AG14" s="212" t="s">
        <v>198</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19"/>
      <c r="B15" s="220"/>
      <c r="C15" s="257" t="s">
        <v>302</v>
      </c>
      <c r="D15" s="250"/>
      <c r="E15" s="251"/>
      <c r="F15" s="221"/>
      <c r="G15" s="221"/>
      <c r="H15" s="221"/>
      <c r="I15" s="221"/>
      <c r="J15" s="221"/>
      <c r="K15" s="221"/>
      <c r="L15" s="221"/>
      <c r="M15" s="221"/>
      <c r="N15" s="221"/>
      <c r="O15" s="221"/>
      <c r="P15" s="221"/>
      <c r="Q15" s="221"/>
      <c r="R15" s="221"/>
      <c r="S15" s="221"/>
      <c r="T15" s="221"/>
      <c r="U15" s="221"/>
      <c r="V15" s="221"/>
      <c r="W15" s="221"/>
      <c r="X15" s="221"/>
      <c r="Y15" s="212"/>
      <c r="Z15" s="212"/>
      <c r="AA15" s="212"/>
      <c r="AB15" s="212"/>
      <c r="AC15" s="212"/>
      <c r="AD15" s="212"/>
      <c r="AE15" s="212"/>
      <c r="AF15" s="212"/>
      <c r="AG15" s="212" t="s">
        <v>200</v>
      </c>
      <c r="AH15" s="212">
        <v>0</v>
      </c>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1" x14ac:dyDescent="0.2">
      <c r="A16" s="219"/>
      <c r="B16" s="220"/>
      <c r="C16" s="257" t="s">
        <v>305</v>
      </c>
      <c r="D16" s="250"/>
      <c r="E16" s="251">
        <v>197.47200000000001</v>
      </c>
      <c r="F16" s="221"/>
      <c r="G16" s="221"/>
      <c r="H16" s="221"/>
      <c r="I16" s="221"/>
      <c r="J16" s="221"/>
      <c r="K16" s="221"/>
      <c r="L16" s="221"/>
      <c r="M16" s="221"/>
      <c r="N16" s="221"/>
      <c r="O16" s="221"/>
      <c r="P16" s="221"/>
      <c r="Q16" s="221"/>
      <c r="R16" s="221"/>
      <c r="S16" s="221"/>
      <c r="T16" s="221"/>
      <c r="U16" s="221"/>
      <c r="V16" s="221"/>
      <c r="W16" s="221"/>
      <c r="X16" s="221"/>
      <c r="Y16" s="212"/>
      <c r="Z16" s="212"/>
      <c r="AA16" s="212"/>
      <c r="AB16" s="212"/>
      <c r="AC16" s="212"/>
      <c r="AD16" s="212"/>
      <c r="AE16" s="212"/>
      <c r="AF16" s="212"/>
      <c r="AG16" s="212" t="s">
        <v>200</v>
      </c>
      <c r="AH16" s="212">
        <v>0</v>
      </c>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19"/>
      <c r="B17" s="220"/>
      <c r="C17" s="257" t="s">
        <v>306</v>
      </c>
      <c r="D17" s="250"/>
      <c r="E17" s="251">
        <v>47.432000000000002</v>
      </c>
      <c r="F17" s="221"/>
      <c r="G17" s="221"/>
      <c r="H17" s="221"/>
      <c r="I17" s="221"/>
      <c r="J17" s="221"/>
      <c r="K17" s="221"/>
      <c r="L17" s="221"/>
      <c r="M17" s="221"/>
      <c r="N17" s="221"/>
      <c r="O17" s="221"/>
      <c r="P17" s="221"/>
      <c r="Q17" s="221"/>
      <c r="R17" s="221"/>
      <c r="S17" s="221"/>
      <c r="T17" s="221"/>
      <c r="U17" s="221"/>
      <c r="V17" s="221"/>
      <c r="W17" s="221"/>
      <c r="X17" s="221"/>
      <c r="Y17" s="212"/>
      <c r="Z17" s="212"/>
      <c r="AA17" s="212"/>
      <c r="AB17" s="212"/>
      <c r="AC17" s="212"/>
      <c r="AD17" s="212"/>
      <c r="AE17" s="212"/>
      <c r="AF17" s="212"/>
      <c r="AG17" s="212" t="s">
        <v>200</v>
      </c>
      <c r="AH17" s="212">
        <v>0</v>
      </c>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19"/>
      <c r="B18" s="220"/>
      <c r="C18" s="244"/>
      <c r="D18" s="238"/>
      <c r="E18" s="238"/>
      <c r="F18" s="238"/>
      <c r="G18" s="238"/>
      <c r="H18" s="221"/>
      <c r="I18" s="221"/>
      <c r="J18" s="221"/>
      <c r="K18" s="221"/>
      <c r="L18" s="221"/>
      <c r="M18" s="221"/>
      <c r="N18" s="221"/>
      <c r="O18" s="221"/>
      <c r="P18" s="221"/>
      <c r="Q18" s="221"/>
      <c r="R18" s="221"/>
      <c r="S18" s="221"/>
      <c r="T18" s="221"/>
      <c r="U18" s="221"/>
      <c r="V18" s="221"/>
      <c r="W18" s="221"/>
      <c r="X18" s="221"/>
      <c r="Y18" s="212"/>
      <c r="Z18" s="212"/>
      <c r="AA18" s="212"/>
      <c r="AB18" s="212"/>
      <c r="AC18" s="212"/>
      <c r="AD18" s="212"/>
      <c r="AE18" s="212"/>
      <c r="AF18" s="212"/>
      <c r="AG18" s="212" t="s">
        <v>169</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ht="22.5" outlineLevel="1" x14ac:dyDescent="0.2">
      <c r="A19" s="229">
        <v>3</v>
      </c>
      <c r="B19" s="230" t="s">
        <v>216</v>
      </c>
      <c r="C19" s="242" t="s">
        <v>217</v>
      </c>
      <c r="D19" s="231" t="s">
        <v>218</v>
      </c>
      <c r="E19" s="232">
        <v>219</v>
      </c>
      <c r="F19" s="233"/>
      <c r="G19" s="234">
        <f>ROUND(E19*F19,2)</f>
        <v>0</v>
      </c>
      <c r="H19" s="233"/>
      <c r="I19" s="234">
        <f>ROUND(E19*H19,2)</f>
        <v>0</v>
      </c>
      <c r="J19" s="233"/>
      <c r="K19" s="234">
        <f>ROUND(E19*J19,2)</f>
        <v>0</v>
      </c>
      <c r="L19" s="234">
        <v>21</v>
      </c>
      <c r="M19" s="234">
        <f>G19*(1+L19/100)</f>
        <v>0</v>
      </c>
      <c r="N19" s="234">
        <v>3.16E-3</v>
      </c>
      <c r="O19" s="234">
        <f>ROUND(E19*N19,2)</f>
        <v>0.69</v>
      </c>
      <c r="P19" s="234">
        <v>0</v>
      </c>
      <c r="Q19" s="234">
        <f>ROUND(E19*P19,2)</f>
        <v>0</v>
      </c>
      <c r="R19" s="234" t="s">
        <v>196</v>
      </c>
      <c r="S19" s="234" t="s">
        <v>163</v>
      </c>
      <c r="T19" s="235" t="s">
        <v>163</v>
      </c>
      <c r="U19" s="221">
        <v>0.6</v>
      </c>
      <c r="V19" s="221">
        <f>ROUND(E19*U19,2)</f>
        <v>131.4</v>
      </c>
      <c r="W19" s="221"/>
      <c r="X19" s="221" t="s">
        <v>197</v>
      </c>
      <c r="Y19" s="212"/>
      <c r="Z19" s="212"/>
      <c r="AA19" s="212"/>
      <c r="AB19" s="212"/>
      <c r="AC19" s="212"/>
      <c r="AD19" s="212"/>
      <c r="AE19" s="212"/>
      <c r="AF19" s="212"/>
      <c r="AG19" s="212" t="s">
        <v>198</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19"/>
      <c r="B20" s="220"/>
      <c r="C20" s="258" t="s">
        <v>219</v>
      </c>
      <c r="D20" s="256"/>
      <c r="E20" s="256"/>
      <c r="F20" s="256"/>
      <c r="G20" s="256"/>
      <c r="H20" s="221"/>
      <c r="I20" s="221"/>
      <c r="J20" s="221"/>
      <c r="K20" s="221"/>
      <c r="L20" s="221"/>
      <c r="M20" s="221"/>
      <c r="N20" s="221"/>
      <c r="O20" s="221"/>
      <c r="P20" s="221"/>
      <c r="Q20" s="221"/>
      <c r="R20" s="221"/>
      <c r="S20" s="221"/>
      <c r="T20" s="221"/>
      <c r="U20" s="221"/>
      <c r="V20" s="221"/>
      <c r="W20" s="221"/>
      <c r="X20" s="221"/>
      <c r="Y20" s="212"/>
      <c r="Z20" s="212"/>
      <c r="AA20" s="212"/>
      <c r="AB20" s="212"/>
      <c r="AC20" s="212"/>
      <c r="AD20" s="212"/>
      <c r="AE20" s="212"/>
      <c r="AF20" s="212"/>
      <c r="AG20" s="212" t="s">
        <v>220</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1" x14ac:dyDescent="0.2">
      <c r="A21" s="219"/>
      <c r="B21" s="220"/>
      <c r="C21" s="257" t="s">
        <v>307</v>
      </c>
      <c r="D21" s="250"/>
      <c r="E21" s="251">
        <v>219</v>
      </c>
      <c r="F21" s="221"/>
      <c r="G21" s="221"/>
      <c r="H21" s="221"/>
      <c r="I21" s="221"/>
      <c r="J21" s="221"/>
      <c r="K21" s="221"/>
      <c r="L21" s="221"/>
      <c r="M21" s="221"/>
      <c r="N21" s="221"/>
      <c r="O21" s="221"/>
      <c r="P21" s="221"/>
      <c r="Q21" s="221"/>
      <c r="R21" s="221"/>
      <c r="S21" s="221"/>
      <c r="T21" s="221"/>
      <c r="U21" s="221"/>
      <c r="V21" s="221"/>
      <c r="W21" s="221"/>
      <c r="X21" s="221"/>
      <c r="Y21" s="212"/>
      <c r="Z21" s="212"/>
      <c r="AA21" s="212"/>
      <c r="AB21" s="212"/>
      <c r="AC21" s="212"/>
      <c r="AD21" s="212"/>
      <c r="AE21" s="212"/>
      <c r="AF21" s="212"/>
      <c r="AG21" s="212" t="s">
        <v>200</v>
      </c>
      <c r="AH21" s="212">
        <v>0</v>
      </c>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
      <c r="A22" s="219"/>
      <c r="B22" s="220"/>
      <c r="C22" s="244"/>
      <c r="D22" s="238"/>
      <c r="E22" s="238"/>
      <c r="F22" s="238"/>
      <c r="G22" s="238"/>
      <c r="H22" s="221"/>
      <c r="I22" s="221"/>
      <c r="J22" s="221"/>
      <c r="K22" s="221"/>
      <c r="L22" s="221"/>
      <c r="M22" s="221"/>
      <c r="N22" s="221"/>
      <c r="O22" s="221"/>
      <c r="P22" s="221"/>
      <c r="Q22" s="221"/>
      <c r="R22" s="221"/>
      <c r="S22" s="221"/>
      <c r="T22" s="221"/>
      <c r="U22" s="221"/>
      <c r="V22" s="221"/>
      <c r="W22" s="221"/>
      <c r="X22" s="221"/>
      <c r="Y22" s="212"/>
      <c r="Z22" s="212"/>
      <c r="AA22" s="212"/>
      <c r="AB22" s="212"/>
      <c r="AC22" s="212"/>
      <c r="AD22" s="212"/>
      <c r="AE22" s="212"/>
      <c r="AF22" s="212"/>
      <c r="AG22" s="212" t="s">
        <v>169</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1" x14ac:dyDescent="0.2">
      <c r="A23" s="229">
        <v>4</v>
      </c>
      <c r="B23" s="230" t="s">
        <v>308</v>
      </c>
      <c r="C23" s="242" t="s">
        <v>309</v>
      </c>
      <c r="D23" s="231" t="s">
        <v>227</v>
      </c>
      <c r="E23" s="232">
        <v>1.99003</v>
      </c>
      <c r="F23" s="233"/>
      <c r="G23" s="234">
        <f>ROUND(E23*F23,2)</f>
        <v>0</v>
      </c>
      <c r="H23" s="233"/>
      <c r="I23" s="234">
        <f>ROUND(E23*H23,2)</f>
        <v>0</v>
      </c>
      <c r="J23" s="233"/>
      <c r="K23" s="234">
        <f>ROUND(E23*J23,2)</f>
        <v>0</v>
      </c>
      <c r="L23" s="234">
        <v>21</v>
      </c>
      <c r="M23" s="234">
        <f>G23*(1+L23/100)</f>
        <v>0</v>
      </c>
      <c r="N23" s="234">
        <v>0</v>
      </c>
      <c r="O23" s="234">
        <f>ROUND(E23*N23,2)</f>
        <v>0</v>
      </c>
      <c r="P23" s="234">
        <v>0</v>
      </c>
      <c r="Q23" s="234">
        <f>ROUND(E23*P23,2)</f>
        <v>0</v>
      </c>
      <c r="R23" s="234" t="s">
        <v>196</v>
      </c>
      <c r="S23" s="234" t="s">
        <v>163</v>
      </c>
      <c r="T23" s="235" t="s">
        <v>163</v>
      </c>
      <c r="U23" s="221">
        <v>1.609</v>
      </c>
      <c r="V23" s="221">
        <f>ROUND(E23*U23,2)</f>
        <v>3.2</v>
      </c>
      <c r="W23" s="221"/>
      <c r="X23" s="221" t="s">
        <v>228</v>
      </c>
      <c r="Y23" s="212"/>
      <c r="Z23" s="212"/>
      <c r="AA23" s="212"/>
      <c r="AB23" s="212"/>
      <c r="AC23" s="212"/>
      <c r="AD23" s="212"/>
      <c r="AE23" s="212"/>
      <c r="AF23" s="212"/>
      <c r="AG23" s="212" t="s">
        <v>229</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1" x14ac:dyDescent="0.2">
      <c r="A24" s="219"/>
      <c r="B24" s="220"/>
      <c r="C24" s="258" t="s">
        <v>230</v>
      </c>
      <c r="D24" s="256"/>
      <c r="E24" s="256"/>
      <c r="F24" s="256"/>
      <c r="G24" s="256"/>
      <c r="H24" s="221"/>
      <c r="I24" s="221"/>
      <c r="J24" s="221"/>
      <c r="K24" s="221"/>
      <c r="L24" s="221"/>
      <c r="M24" s="221"/>
      <c r="N24" s="221"/>
      <c r="O24" s="221"/>
      <c r="P24" s="221"/>
      <c r="Q24" s="221"/>
      <c r="R24" s="221"/>
      <c r="S24" s="221"/>
      <c r="T24" s="221"/>
      <c r="U24" s="221"/>
      <c r="V24" s="221"/>
      <c r="W24" s="221"/>
      <c r="X24" s="221"/>
      <c r="Y24" s="212"/>
      <c r="Z24" s="212"/>
      <c r="AA24" s="212"/>
      <c r="AB24" s="212"/>
      <c r="AC24" s="212"/>
      <c r="AD24" s="212"/>
      <c r="AE24" s="212"/>
      <c r="AF24" s="212"/>
      <c r="AG24" s="212" t="s">
        <v>220</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
      <c r="A25" s="219"/>
      <c r="B25" s="220"/>
      <c r="C25" s="244"/>
      <c r="D25" s="238"/>
      <c r="E25" s="238"/>
      <c r="F25" s="238"/>
      <c r="G25" s="238"/>
      <c r="H25" s="221"/>
      <c r="I25" s="221"/>
      <c r="J25" s="221"/>
      <c r="K25" s="221"/>
      <c r="L25" s="221"/>
      <c r="M25" s="221"/>
      <c r="N25" s="221"/>
      <c r="O25" s="221"/>
      <c r="P25" s="221"/>
      <c r="Q25" s="221"/>
      <c r="R25" s="221"/>
      <c r="S25" s="221"/>
      <c r="T25" s="221"/>
      <c r="U25" s="221"/>
      <c r="V25" s="221"/>
      <c r="W25" s="221"/>
      <c r="X25" s="221"/>
      <c r="Y25" s="212"/>
      <c r="Z25" s="212"/>
      <c r="AA25" s="212"/>
      <c r="AB25" s="212"/>
      <c r="AC25" s="212"/>
      <c r="AD25" s="212"/>
      <c r="AE25" s="212"/>
      <c r="AF25" s="212"/>
      <c r="AG25" s="212" t="s">
        <v>169</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x14ac:dyDescent="0.2">
      <c r="A26" s="223" t="s">
        <v>158</v>
      </c>
      <c r="B26" s="224" t="s">
        <v>120</v>
      </c>
      <c r="C26" s="241" t="s">
        <v>121</v>
      </c>
      <c r="D26" s="225"/>
      <c r="E26" s="226"/>
      <c r="F26" s="227"/>
      <c r="G26" s="227">
        <f>SUMIF(AG27:AG44,"&lt;&gt;NOR",G27:G44)</f>
        <v>0</v>
      </c>
      <c r="H26" s="227"/>
      <c r="I26" s="227">
        <f>SUM(I27:I44)</f>
        <v>0</v>
      </c>
      <c r="J26" s="227"/>
      <c r="K26" s="227">
        <f>SUM(K27:K44)</f>
        <v>0</v>
      </c>
      <c r="L26" s="227"/>
      <c r="M26" s="227">
        <f>SUM(M27:M44)</f>
        <v>0</v>
      </c>
      <c r="N26" s="227"/>
      <c r="O26" s="227">
        <f>SUM(O27:O44)</f>
        <v>6.06</v>
      </c>
      <c r="P26" s="227"/>
      <c r="Q26" s="227">
        <f>SUM(Q27:Q44)</f>
        <v>0</v>
      </c>
      <c r="R26" s="227"/>
      <c r="S26" s="227"/>
      <c r="T26" s="228"/>
      <c r="U26" s="222"/>
      <c r="V26" s="222">
        <f>SUM(V27:V44)</f>
        <v>180</v>
      </c>
      <c r="W26" s="222"/>
      <c r="X26" s="222"/>
      <c r="AG26" t="s">
        <v>159</v>
      </c>
    </row>
    <row r="27" spans="1:60" outlineLevel="1" x14ac:dyDescent="0.2">
      <c r="A27" s="229">
        <v>5</v>
      </c>
      <c r="B27" s="230" t="s">
        <v>231</v>
      </c>
      <c r="C27" s="242" t="s">
        <v>232</v>
      </c>
      <c r="D27" s="231" t="s">
        <v>233</v>
      </c>
      <c r="E27" s="232">
        <v>216.53586999999999</v>
      </c>
      <c r="F27" s="233"/>
      <c r="G27" s="234">
        <f>ROUND(E27*F27,2)</f>
        <v>0</v>
      </c>
      <c r="H27" s="233"/>
      <c r="I27" s="234">
        <f>ROUND(E27*H27,2)</f>
        <v>0</v>
      </c>
      <c r="J27" s="233"/>
      <c r="K27" s="234">
        <f>ROUND(E27*J27,2)</f>
        <v>0</v>
      </c>
      <c r="L27" s="234">
        <v>21</v>
      </c>
      <c r="M27" s="234">
        <f>G27*(1+L27/100)</f>
        <v>0</v>
      </c>
      <c r="N27" s="234">
        <v>2.8000000000000001E-2</v>
      </c>
      <c r="O27" s="234">
        <f>ROUND(E27*N27,2)</f>
        <v>6.06</v>
      </c>
      <c r="P27" s="234">
        <v>0</v>
      </c>
      <c r="Q27" s="234">
        <f>ROUND(E27*P27,2)</f>
        <v>0</v>
      </c>
      <c r="R27" s="234" t="s">
        <v>234</v>
      </c>
      <c r="S27" s="234" t="s">
        <v>163</v>
      </c>
      <c r="T27" s="235" t="s">
        <v>163</v>
      </c>
      <c r="U27" s="221">
        <v>0.78</v>
      </c>
      <c r="V27" s="221">
        <f>ROUND(E27*U27,2)</f>
        <v>168.9</v>
      </c>
      <c r="W27" s="221"/>
      <c r="X27" s="221" t="s">
        <v>197</v>
      </c>
      <c r="Y27" s="212"/>
      <c r="Z27" s="212"/>
      <c r="AA27" s="212"/>
      <c r="AB27" s="212"/>
      <c r="AC27" s="212"/>
      <c r="AD27" s="212"/>
      <c r="AE27" s="212"/>
      <c r="AF27" s="212"/>
      <c r="AG27" s="212" t="s">
        <v>198</v>
      </c>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
      <c r="A28" s="219"/>
      <c r="B28" s="220"/>
      <c r="C28" s="259" t="s">
        <v>235</v>
      </c>
      <c r="D28" s="252"/>
      <c r="E28" s="253"/>
      <c r="F28" s="221"/>
      <c r="G28" s="221"/>
      <c r="H28" s="221"/>
      <c r="I28" s="221"/>
      <c r="J28" s="221"/>
      <c r="K28" s="221"/>
      <c r="L28" s="221"/>
      <c r="M28" s="221"/>
      <c r="N28" s="221"/>
      <c r="O28" s="221"/>
      <c r="P28" s="221"/>
      <c r="Q28" s="221"/>
      <c r="R28" s="221"/>
      <c r="S28" s="221"/>
      <c r="T28" s="221"/>
      <c r="U28" s="221"/>
      <c r="V28" s="221"/>
      <c r="W28" s="221"/>
      <c r="X28" s="221"/>
      <c r="Y28" s="212"/>
      <c r="Z28" s="212"/>
      <c r="AA28" s="212"/>
      <c r="AB28" s="212"/>
      <c r="AC28" s="212"/>
      <c r="AD28" s="212"/>
      <c r="AE28" s="212"/>
      <c r="AF28" s="212"/>
      <c r="AG28" s="212" t="s">
        <v>200</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1" x14ac:dyDescent="0.2">
      <c r="A29" s="219"/>
      <c r="B29" s="220"/>
      <c r="C29" s="260" t="s">
        <v>310</v>
      </c>
      <c r="D29" s="252"/>
      <c r="E29" s="253">
        <v>987.73599999999999</v>
      </c>
      <c r="F29" s="221"/>
      <c r="G29" s="221"/>
      <c r="H29" s="221"/>
      <c r="I29" s="221"/>
      <c r="J29" s="221"/>
      <c r="K29" s="221"/>
      <c r="L29" s="221"/>
      <c r="M29" s="221"/>
      <c r="N29" s="221"/>
      <c r="O29" s="221"/>
      <c r="P29" s="221"/>
      <c r="Q29" s="221"/>
      <c r="R29" s="221"/>
      <c r="S29" s="221"/>
      <c r="T29" s="221"/>
      <c r="U29" s="221"/>
      <c r="V29" s="221"/>
      <c r="W29" s="221"/>
      <c r="X29" s="221"/>
      <c r="Y29" s="212"/>
      <c r="Z29" s="212"/>
      <c r="AA29" s="212"/>
      <c r="AB29" s="212"/>
      <c r="AC29" s="212"/>
      <c r="AD29" s="212"/>
      <c r="AE29" s="212"/>
      <c r="AF29" s="212"/>
      <c r="AG29" s="212" t="s">
        <v>200</v>
      </c>
      <c r="AH29" s="212">
        <v>2</v>
      </c>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
      <c r="A30" s="219"/>
      <c r="B30" s="220"/>
      <c r="C30" s="260" t="s">
        <v>311</v>
      </c>
      <c r="D30" s="252"/>
      <c r="E30" s="253">
        <v>-2.2480000000000002</v>
      </c>
      <c r="F30" s="221"/>
      <c r="G30" s="221"/>
      <c r="H30" s="221"/>
      <c r="I30" s="221"/>
      <c r="J30" s="221"/>
      <c r="K30" s="221"/>
      <c r="L30" s="221"/>
      <c r="M30" s="221"/>
      <c r="N30" s="221"/>
      <c r="O30" s="221"/>
      <c r="P30" s="221"/>
      <c r="Q30" s="221"/>
      <c r="R30" s="221"/>
      <c r="S30" s="221"/>
      <c r="T30" s="221"/>
      <c r="U30" s="221"/>
      <c r="V30" s="221"/>
      <c r="W30" s="221"/>
      <c r="X30" s="221"/>
      <c r="Y30" s="212"/>
      <c r="Z30" s="212"/>
      <c r="AA30" s="212"/>
      <c r="AB30" s="212"/>
      <c r="AC30" s="212"/>
      <c r="AD30" s="212"/>
      <c r="AE30" s="212"/>
      <c r="AF30" s="212"/>
      <c r="AG30" s="212" t="s">
        <v>200</v>
      </c>
      <c r="AH30" s="212">
        <v>2</v>
      </c>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19"/>
      <c r="B31" s="220"/>
      <c r="C31" s="260" t="s">
        <v>312</v>
      </c>
      <c r="D31" s="252"/>
      <c r="E31" s="253">
        <v>-0.72</v>
      </c>
      <c r="F31" s="221"/>
      <c r="G31" s="221"/>
      <c r="H31" s="221"/>
      <c r="I31" s="221"/>
      <c r="J31" s="221"/>
      <c r="K31" s="221"/>
      <c r="L31" s="221"/>
      <c r="M31" s="221"/>
      <c r="N31" s="221"/>
      <c r="O31" s="221"/>
      <c r="P31" s="221"/>
      <c r="Q31" s="221"/>
      <c r="R31" s="221"/>
      <c r="S31" s="221"/>
      <c r="T31" s="221"/>
      <c r="U31" s="221"/>
      <c r="V31" s="221"/>
      <c r="W31" s="221"/>
      <c r="X31" s="221"/>
      <c r="Y31" s="212"/>
      <c r="Z31" s="212"/>
      <c r="AA31" s="212"/>
      <c r="AB31" s="212"/>
      <c r="AC31" s="212"/>
      <c r="AD31" s="212"/>
      <c r="AE31" s="212"/>
      <c r="AF31" s="212"/>
      <c r="AG31" s="212" t="s">
        <v>200</v>
      </c>
      <c r="AH31" s="212">
        <v>2</v>
      </c>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
      <c r="A32" s="219"/>
      <c r="B32" s="220"/>
      <c r="C32" s="260" t="s">
        <v>313</v>
      </c>
      <c r="D32" s="252"/>
      <c r="E32" s="253">
        <v>-0.81</v>
      </c>
      <c r="F32" s="221"/>
      <c r="G32" s="221"/>
      <c r="H32" s="221"/>
      <c r="I32" s="221"/>
      <c r="J32" s="221"/>
      <c r="K32" s="221"/>
      <c r="L32" s="221"/>
      <c r="M32" s="221"/>
      <c r="N32" s="221"/>
      <c r="O32" s="221"/>
      <c r="P32" s="221"/>
      <c r="Q32" s="221"/>
      <c r="R32" s="221"/>
      <c r="S32" s="221"/>
      <c r="T32" s="221"/>
      <c r="U32" s="221"/>
      <c r="V32" s="221"/>
      <c r="W32" s="221"/>
      <c r="X32" s="221"/>
      <c r="Y32" s="212"/>
      <c r="Z32" s="212"/>
      <c r="AA32" s="212"/>
      <c r="AB32" s="212"/>
      <c r="AC32" s="212"/>
      <c r="AD32" s="212"/>
      <c r="AE32" s="212"/>
      <c r="AF32" s="212"/>
      <c r="AG32" s="212" t="s">
        <v>200</v>
      </c>
      <c r="AH32" s="212">
        <v>2</v>
      </c>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1" x14ac:dyDescent="0.2">
      <c r="A33" s="219"/>
      <c r="B33" s="220"/>
      <c r="C33" s="260" t="s">
        <v>314</v>
      </c>
      <c r="D33" s="252"/>
      <c r="E33" s="253">
        <v>-3.52</v>
      </c>
      <c r="F33" s="221"/>
      <c r="G33" s="221"/>
      <c r="H33" s="221"/>
      <c r="I33" s="221"/>
      <c r="J33" s="221"/>
      <c r="K33" s="221"/>
      <c r="L33" s="221"/>
      <c r="M33" s="221"/>
      <c r="N33" s="221"/>
      <c r="O33" s="221"/>
      <c r="P33" s="221"/>
      <c r="Q33" s="221"/>
      <c r="R33" s="221"/>
      <c r="S33" s="221"/>
      <c r="T33" s="221"/>
      <c r="U33" s="221"/>
      <c r="V33" s="221"/>
      <c r="W33" s="221"/>
      <c r="X33" s="221"/>
      <c r="Y33" s="212"/>
      <c r="Z33" s="212"/>
      <c r="AA33" s="212"/>
      <c r="AB33" s="212"/>
      <c r="AC33" s="212"/>
      <c r="AD33" s="212"/>
      <c r="AE33" s="212"/>
      <c r="AF33" s="212"/>
      <c r="AG33" s="212" t="s">
        <v>200</v>
      </c>
      <c r="AH33" s="212">
        <v>2</v>
      </c>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1" x14ac:dyDescent="0.2">
      <c r="A34" s="219"/>
      <c r="B34" s="220"/>
      <c r="C34" s="260" t="s">
        <v>315</v>
      </c>
      <c r="D34" s="252"/>
      <c r="E34" s="253">
        <v>-1.35</v>
      </c>
      <c r="F34" s="221"/>
      <c r="G34" s="221"/>
      <c r="H34" s="221"/>
      <c r="I34" s="221"/>
      <c r="J34" s="221"/>
      <c r="K34" s="221"/>
      <c r="L34" s="221"/>
      <c r="M34" s="221"/>
      <c r="N34" s="221"/>
      <c r="O34" s="221"/>
      <c r="P34" s="221"/>
      <c r="Q34" s="221"/>
      <c r="R34" s="221"/>
      <c r="S34" s="221"/>
      <c r="T34" s="221"/>
      <c r="U34" s="221"/>
      <c r="V34" s="221"/>
      <c r="W34" s="221"/>
      <c r="X34" s="221"/>
      <c r="Y34" s="212"/>
      <c r="Z34" s="212"/>
      <c r="AA34" s="212"/>
      <c r="AB34" s="212"/>
      <c r="AC34" s="212"/>
      <c r="AD34" s="212"/>
      <c r="AE34" s="212"/>
      <c r="AF34" s="212"/>
      <c r="AG34" s="212" t="s">
        <v>200</v>
      </c>
      <c r="AH34" s="212">
        <v>2</v>
      </c>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1" x14ac:dyDescent="0.2">
      <c r="A35" s="219"/>
      <c r="B35" s="220"/>
      <c r="C35" s="260" t="s">
        <v>316</v>
      </c>
      <c r="D35" s="252"/>
      <c r="E35" s="253">
        <v>-1.6819999999999999</v>
      </c>
      <c r="F35" s="221"/>
      <c r="G35" s="221"/>
      <c r="H35" s="221"/>
      <c r="I35" s="221"/>
      <c r="J35" s="221"/>
      <c r="K35" s="221"/>
      <c r="L35" s="221"/>
      <c r="M35" s="221"/>
      <c r="N35" s="221"/>
      <c r="O35" s="221"/>
      <c r="P35" s="221"/>
      <c r="Q35" s="221"/>
      <c r="R35" s="221"/>
      <c r="S35" s="221"/>
      <c r="T35" s="221"/>
      <c r="U35" s="221"/>
      <c r="V35" s="221"/>
      <c r="W35" s="221"/>
      <c r="X35" s="221"/>
      <c r="Y35" s="212"/>
      <c r="Z35" s="212"/>
      <c r="AA35" s="212"/>
      <c r="AB35" s="212"/>
      <c r="AC35" s="212"/>
      <c r="AD35" s="212"/>
      <c r="AE35" s="212"/>
      <c r="AF35" s="212"/>
      <c r="AG35" s="212" t="s">
        <v>200</v>
      </c>
      <c r="AH35" s="212">
        <v>2</v>
      </c>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1" x14ac:dyDescent="0.2">
      <c r="A36" s="219"/>
      <c r="B36" s="220"/>
      <c r="C36" s="260" t="s">
        <v>317</v>
      </c>
      <c r="D36" s="252"/>
      <c r="E36" s="253">
        <v>-12.6</v>
      </c>
      <c r="F36" s="221"/>
      <c r="G36" s="221"/>
      <c r="H36" s="221"/>
      <c r="I36" s="221"/>
      <c r="J36" s="221"/>
      <c r="K36" s="221"/>
      <c r="L36" s="221"/>
      <c r="M36" s="221"/>
      <c r="N36" s="221"/>
      <c r="O36" s="221"/>
      <c r="P36" s="221"/>
      <c r="Q36" s="221"/>
      <c r="R36" s="221"/>
      <c r="S36" s="221"/>
      <c r="T36" s="221"/>
      <c r="U36" s="221"/>
      <c r="V36" s="221"/>
      <c r="W36" s="221"/>
      <c r="X36" s="221"/>
      <c r="Y36" s="212"/>
      <c r="Z36" s="212"/>
      <c r="AA36" s="212"/>
      <c r="AB36" s="212"/>
      <c r="AC36" s="212"/>
      <c r="AD36" s="212"/>
      <c r="AE36" s="212"/>
      <c r="AF36" s="212"/>
      <c r="AG36" s="212" t="s">
        <v>200</v>
      </c>
      <c r="AH36" s="212">
        <v>2</v>
      </c>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1" x14ac:dyDescent="0.2">
      <c r="A37" s="219"/>
      <c r="B37" s="220"/>
      <c r="C37" s="260" t="s">
        <v>318</v>
      </c>
      <c r="D37" s="252"/>
      <c r="E37" s="253">
        <v>-13</v>
      </c>
      <c r="F37" s="221"/>
      <c r="G37" s="221"/>
      <c r="H37" s="221"/>
      <c r="I37" s="221"/>
      <c r="J37" s="221"/>
      <c r="K37" s="221"/>
      <c r="L37" s="221"/>
      <c r="M37" s="221"/>
      <c r="N37" s="221"/>
      <c r="O37" s="221"/>
      <c r="P37" s="221"/>
      <c r="Q37" s="221"/>
      <c r="R37" s="221"/>
      <c r="S37" s="221"/>
      <c r="T37" s="221"/>
      <c r="U37" s="221"/>
      <c r="V37" s="221"/>
      <c r="W37" s="221"/>
      <c r="X37" s="221"/>
      <c r="Y37" s="212"/>
      <c r="Z37" s="212"/>
      <c r="AA37" s="212"/>
      <c r="AB37" s="212"/>
      <c r="AC37" s="212"/>
      <c r="AD37" s="212"/>
      <c r="AE37" s="212"/>
      <c r="AF37" s="212"/>
      <c r="AG37" s="212" t="s">
        <v>200</v>
      </c>
      <c r="AH37" s="212">
        <v>2</v>
      </c>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1" x14ac:dyDescent="0.2">
      <c r="A38" s="219"/>
      <c r="B38" s="220"/>
      <c r="C38" s="261" t="s">
        <v>238</v>
      </c>
      <c r="D38" s="254"/>
      <c r="E38" s="255">
        <v>951.80600000000004</v>
      </c>
      <c r="F38" s="221"/>
      <c r="G38" s="221"/>
      <c r="H38" s="221"/>
      <c r="I38" s="221"/>
      <c r="J38" s="221"/>
      <c r="K38" s="221"/>
      <c r="L38" s="221"/>
      <c r="M38" s="221"/>
      <c r="N38" s="221"/>
      <c r="O38" s="221"/>
      <c r="P38" s="221"/>
      <c r="Q38" s="221"/>
      <c r="R38" s="221"/>
      <c r="S38" s="221"/>
      <c r="T38" s="221"/>
      <c r="U38" s="221"/>
      <c r="V38" s="221"/>
      <c r="W38" s="221"/>
      <c r="X38" s="221"/>
      <c r="Y38" s="212"/>
      <c r="Z38" s="212"/>
      <c r="AA38" s="212"/>
      <c r="AB38" s="212"/>
      <c r="AC38" s="212"/>
      <c r="AD38" s="212"/>
      <c r="AE38" s="212"/>
      <c r="AF38" s="212"/>
      <c r="AG38" s="212" t="s">
        <v>200</v>
      </c>
      <c r="AH38" s="212">
        <v>3</v>
      </c>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1" x14ac:dyDescent="0.2">
      <c r="A39" s="219"/>
      <c r="B39" s="220"/>
      <c r="C39" s="259" t="s">
        <v>239</v>
      </c>
      <c r="D39" s="252"/>
      <c r="E39" s="253"/>
      <c r="F39" s="221"/>
      <c r="G39" s="221"/>
      <c r="H39" s="221"/>
      <c r="I39" s="221"/>
      <c r="J39" s="221"/>
      <c r="K39" s="221"/>
      <c r="L39" s="221"/>
      <c r="M39" s="221"/>
      <c r="N39" s="221"/>
      <c r="O39" s="221"/>
      <c r="P39" s="221"/>
      <c r="Q39" s="221"/>
      <c r="R39" s="221"/>
      <c r="S39" s="221"/>
      <c r="T39" s="221"/>
      <c r="U39" s="221"/>
      <c r="V39" s="221"/>
      <c r="W39" s="221"/>
      <c r="X39" s="221"/>
      <c r="Y39" s="212"/>
      <c r="Z39" s="212"/>
      <c r="AA39" s="212"/>
      <c r="AB39" s="212"/>
      <c r="AC39" s="212"/>
      <c r="AD39" s="212"/>
      <c r="AE39" s="212"/>
      <c r="AF39" s="212"/>
      <c r="AG39" s="212" t="s">
        <v>200</v>
      </c>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1" x14ac:dyDescent="0.2">
      <c r="A40" s="219"/>
      <c r="B40" s="220"/>
      <c r="C40" s="257" t="s">
        <v>319</v>
      </c>
      <c r="D40" s="250"/>
      <c r="E40" s="251">
        <v>216.53586999999999</v>
      </c>
      <c r="F40" s="221"/>
      <c r="G40" s="221"/>
      <c r="H40" s="221"/>
      <c r="I40" s="221"/>
      <c r="J40" s="221"/>
      <c r="K40" s="221"/>
      <c r="L40" s="221"/>
      <c r="M40" s="221"/>
      <c r="N40" s="221"/>
      <c r="O40" s="221"/>
      <c r="P40" s="221"/>
      <c r="Q40" s="221"/>
      <c r="R40" s="221"/>
      <c r="S40" s="221"/>
      <c r="T40" s="221"/>
      <c r="U40" s="221"/>
      <c r="V40" s="221"/>
      <c r="W40" s="221"/>
      <c r="X40" s="221"/>
      <c r="Y40" s="212"/>
      <c r="Z40" s="212"/>
      <c r="AA40" s="212"/>
      <c r="AB40" s="212"/>
      <c r="AC40" s="212"/>
      <c r="AD40" s="212"/>
      <c r="AE40" s="212"/>
      <c r="AF40" s="212"/>
      <c r="AG40" s="212" t="s">
        <v>200</v>
      </c>
      <c r="AH40" s="212">
        <v>0</v>
      </c>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1" x14ac:dyDescent="0.2">
      <c r="A41" s="219"/>
      <c r="B41" s="220"/>
      <c r="C41" s="244"/>
      <c r="D41" s="238"/>
      <c r="E41" s="238"/>
      <c r="F41" s="238"/>
      <c r="G41" s="238"/>
      <c r="H41" s="221"/>
      <c r="I41" s="221"/>
      <c r="J41" s="221"/>
      <c r="K41" s="221"/>
      <c r="L41" s="221"/>
      <c r="M41" s="221"/>
      <c r="N41" s="221"/>
      <c r="O41" s="221"/>
      <c r="P41" s="221"/>
      <c r="Q41" s="221"/>
      <c r="R41" s="221"/>
      <c r="S41" s="221"/>
      <c r="T41" s="221"/>
      <c r="U41" s="221"/>
      <c r="V41" s="221"/>
      <c r="W41" s="221"/>
      <c r="X41" s="221"/>
      <c r="Y41" s="212"/>
      <c r="Z41" s="212"/>
      <c r="AA41" s="212"/>
      <c r="AB41" s="212"/>
      <c r="AC41" s="212"/>
      <c r="AD41" s="212"/>
      <c r="AE41" s="212"/>
      <c r="AF41" s="212"/>
      <c r="AG41" s="212" t="s">
        <v>169</v>
      </c>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outlineLevel="1" x14ac:dyDescent="0.2">
      <c r="A42" s="229">
        <v>6</v>
      </c>
      <c r="B42" s="230" t="s">
        <v>320</v>
      </c>
      <c r="C42" s="242" t="s">
        <v>321</v>
      </c>
      <c r="D42" s="231" t="s">
        <v>227</v>
      </c>
      <c r="E42" s="232">
        <v>6.0629999999999997</v>
      </c>
      <c r="F42" s="233"/>
      <c r="G42" s="234">
        <f>ROUND(E42*F42,2)</f>
        <v>0</v>
      </c>
      <c r="H42" s="233"/>
      <c r="I42" s="234">
        <f>ROUND(E42*H42,2)</f>
        <v>0</v>
      </c>
      <c r="J42" s="233"/>
      <c r="K42" s="234">
        <f>ROUND(E42*J42,2)</f>
        <v>0</v>
      </c>
      <c r="L42" s="234">
        <v>21</v>
      </c>
      <c r="M42" s="234">
        <f>G42*(1+L42/100)</f>
        <v>0</v>
      </c>
      <c r="N42" s="234">
        <v>0</v>
      </c>
      <c r="O42" s="234">
        <f>ROUND(E42*N42,2)</f>
        <v>0</v>
      </c>
      <c r="P42" s="234">
        <v>0</v>
      </c>
      <c r="Q42" s="234">
        <f>ROUND(E42*P42,2)</f>
        <v>0</v>
      </c>
      <c r="R42" s="234" t="s">
        <v>234</v>
      </c>
      <c r="S42" s="234" t="s">
        <v>163</v>
      </c>
      <c r="T42" s="235" t="s">
        <v>163</v>
      </c>
      <c r="U42" s="221">
        <v>1.831</v>
      </c>
      <c r="V42" s="221">
        <f>ROUND(E42*U42,2)</f>
        <v>11.1</v>
      </c>
      <c r="W42" s="221"/>
      <c r="X42" s="221" t="s">
        <v>228</v>
      </c>
      <c r="Y42" s="212"/>
      <c r="Z42" s="212"/>
      <c r="AA42" s="212"/>
      <c r="AB42" s="212"/>
      <c r="AC42" s="212"/>
      <c r="AD42" s="212"/>
      <c r="AE42" s="212"/>
      <c r="AF42" s="212"/>
      <c r="AG42" s="212" t="s">
        <v>229</v>
      </c>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1" x14ac:dyDescent="0.2">
      <c r="A43" s="219"/>
      <c r="B43" s="220"/>
      <c r="C43" s="258" t="s">
        <v>230</v>
      </c>
      <c r="D43" s="256"/>
      <c r="E43" s="256"/>
      <c r="F43" s="256"/>
      <c r="G43" s="256"/>
      <c r="H43" s="221"/>
      <c r="I43" s="221"/>
      <c r="J43" s="221"/>
      <c r="K43" s="221"/>
      <c r="L43" s="221"/>
      <c r="M43" s="221"/>
      <c r="N43" s="221"/>
      <c r="O43" s="221"/>
      <c r="P43" s="221"/>
      <c r="Q43" s="221"/>
      <c r="R43" s="221"/>
      <c r="S43" s="221"/>
      <c r="T43" s="221"/>
      <c r="U43" s="221"/>
      <c r="V43" s="221"/>
      <c r="W43" s="221"/>
      <c r="X43" s="221"/>
      <c r="Y43" s="212"/>
      <c r="Z43" s="212"/>
      <c r="AA43" s="212"/>
      <c r="AB43" s="212"/>
      <c r="AC43" s="212"/>
      <c r="AD43" s="212"/>
      <c r="AE43" s="212"/>
      <c r="AF43" s="212"/>
      <c r="AG43" s="212" t="s">
        <v>220</v>
      </c>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1" x14ac:dyDescent="0.2">
      <c r="A44" s="219"/>
      <c r="B44" s="220"/>
      <c r="C44" s="244"/>
      <c r="D44" s="238"/>
      <c r="E44" s="238"/>
      <c r="F44" s="238"/>
      <c r="G44" s="238"/>
      <c r="H44" s="221"/>
      <c r="I44" s="221"/>
      <c r="J44" s="221"/>
      <c r="K44" s="221"/>
      <c r="L44" s="221"/>
      <c r="M44" s="221"/>
      <c r="N44" s="221"/>
      <c r="O44" s="221"/>
      <c r="P44" s="221"/>
      <c r="Q44" s="221"/>
      <c r="R44" s="221"/>
      <c r="S44" s="221"/>
      <c r="T44" s="221"/>
      <c r="U44" s="221"/>
      <c r="V44" s="221"/>
      <c r="W44" s="221"/>
      <c r="X44" s="221"/>
      <c r="Y44" s="212"/>
      <c r="Z44" s="212"/>
      <c r="AA44" s="212"/>
      <c r="AB44" s="212"/>
      <c r="AC44" s="212"/>
      <c r="AD44" s="212"/>
      <c r="AE44" s="212"/>
      <c r="AF44" s="212"/>
      <c r="AG44" s="212" t="s">
        <v>169</v>
      </c>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x14ac:dyDescent="0.2">
      <c r="A45" s="223" t="s">
        <v>158</v>
      </c>
      <c r="B45" s="224" t="s">
        <v>122</v>
      </c>
      <c r="C45" s="241" t="s">
        <v>123</v>
      </c>
      <c r="D45" s="225"/>
      <c r="E45" s="226"/>
      <c r="F45" s="227"/>
      <c r="G45" s="227">
        <f>SUMIF(AG46:AG59,"&lt;&gt;NOR",G46:G59)</f>
        <v>0</v>
      </c>
      <c r="H45" s="227"/>
      <c r="I45" s="227">
        <f>SUM(I46:I59)</f>
        <v>0</v>
      </c>
      <c r="J45" s="227"/>
      <c r="K45" s="227">
        <f>SUM(K46:K59)</f>
        <v>0</v>
      </c>
      <c r="L45" s="227"/>
      <c r="M45" s="227">
        <f>SUM(M46:M59)</f>
        <v>0</v>
      </c>
      <c r="N45" s="227"/>
      <c r="O45" s="227">
        <f>SUM(O46:O59)</f>
        <v>1.1000000000000001</v>
      </c>
      <c r="P45" s="227"/>
      <c r="Q45" s="227">
        <f>SUM(Q46:Q59)</f>
        <v>1.34</v>
      </c>
      <c r="R45" s="227"/>
      <c r="S45" s="227"/>
      <c r="T45" s="228"/>
      <c r="U45" s="222"/>
      <c r="V45" s="222">
        <f>SUM(V46:V59)</f>
        <v>30.630000000000003</v>
      </c>
      <c r="W45" s="222"/>
      <c r="X45" s="222"/>
      <c r="AG45" t="s">
        <v>159</v>
      </c>
    </row>
    <row r="46" spans="1:60" outlineLevel="1" x14ac:dyDescent="0.2">
      <c r="A46" s="229">
        <v>7</v>
      </c>
      <c r="B46" s="230" t="s">
        <v>246</v>
      </c>
      <c r="C46" s="242" t="s">
        <v>247</v>
      </c>
      <c r="D46" s="231" t="s">
        <v>195</v>
      </c>
      <c r="E46" s="232">
        <v>95.68</v>
      </c>
      <c r="F46" s="233"/>
      <c r="G46" s="234">
        <f>ROUND(E46*F46,2)</f>
        <v>0</v>
      </c>
      <c r="H46" s="233"/>
      <c r="I46" s="234">
        <f>ROUND(E46*H46,2)</f>
        <v>0</v>
      </c>
      <c r="J46" s="233"/>
      <c r="K46" s="234">
        <f>ROUND(E46*J46,2)</f>
        <v>0</v>
      </c>
      <c r="L46" s="234">
        <v>21</v>
      </c>
      <c r="M46" s="234">
        <f>G46*(1+L46/100)</f>
        <v>0</v>
      </c>
      <c r="N46" s="234">
        <v>0</v>
      </c>
      <c r="O46" s="234">
        <f>ROUND(E46*N46,2)</f>
        <v>0</v>
      </c>
      <c r="P46" s="234">
        <v>1.4E-2</v>
      </c>
      <c r="Q46" s="234">
        <f>ROUND(E46*P46,2)</f>
        <v>1.34</v>
      </c>
      <c r="R46" s="234" t="s">
        <v>248</v>
      </c>
      <c r="S46" s="234" t="s">
        <v>163</v>
      </c>
      <c r="T46" s="235" t="s">
        <v>163</v>
      </c>
      <c r="U46" s="221">
        <v>0.08</v>
      </c>
      <c r="V46" s="221">
        <f>ROUND(E46*U46,2)</f>
        <v>7.65</v>
      </c>
      <c r="W46" s="221"/>
      <c r="X46" s="221" t="s">
        <v>197</v>
      </c>
      <c r="Y46" s="212"/>
      <c r="Z46" s="212"/>
      <c r="AA46" s="212"/>
      <c r="AB46" s="212"/>
      <c r="AC46" s="212"/>
      <c r="AD46" s="212"/>
      <c r="AE46" s="212"/>
      <c r="AF46" s="212"/>
      <c r="AG46" s="212" t="s">
        <v>198</v>
      </c>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outlineLevel="1" x14ac:dyDescent="0.2">
      <c r="A47" s="219"/>
      <c r="B47" s="220"/>
      <c r="C47" s="257" t="s">
        <v>302</v>
      </c>
      <c r="D47" s="250"/>
      <c r="E47" s="251"/>
      <c r="F47" s="221"/>
      <c r="G47" s="221"/>
      <c r="H47" s="221"/>
      <c r="I47" s="221"/>
      <c r="J47" s="221"/>
      <c r="K47" s="221"/>
      <c r="L47" s="221"/>
      <c r="M47" s="221"/>
      <c r="N47" s="221"/>
      <c r="O47" s="221"/>
      <c r="P47" s="221"/>
      <c r="Q47" s="221"/>
      <c r="R47" s="221"/>
      <c r="S47" s="221"/>
      <c r="T47" s="221"/>
      <c r="U47" s="221"/>
      <c r="V47" s="221"/>
      <c r="W47" s="221"/>
      <c r="X47" s="221"/>
      <c r="Y47" s="212"/>
      <c r="Z47" s="212"/>
      <c r="AA47" s="212"/>
      <c r="AB47" s="212"/>
      <c r="AC47" s="212"/>
      <c r="AD47" s="212"/>
      <c r="AE47" s="212"/>
      <c r="AF47" s="212"/>
      <c r="AG47" s="212" t="s">
        <v>200</v>
      </c>
      <c r="AH47" s="212">
        <v>0</v>
      </c>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1" x14ac:dyDescent="0.2">
      <c r="A48" s="219"/>
      <c r="B48" s="220"/>
      <c r="C48" s="257" t="s">
        <v>303</v>
      </c>
      <c r="D48" s="250"/>
      <c r="E48" s="251">
        <v>81.599999999999994</v>
      </c>
      <c r="F48" s="221"/>
      <c r="G48" s="221"/>
      <c r="H48" s="221"/>
      <c r="I48" s="221"/>
      <c r="J48" s="221"/>
      <c r="K48" s="221"/>
      <c r="L48" s="221"/>
      <c r="M48" s="221"/>
      <c r="N48" s="221"/>
      <c r="O48" s="221"/>
      <c r="P48" s="221"/>
      <c r="Q48" s="221"/>
      <c r="R48" s="221"/>
      <c r="S48" s="221"/>
      <c r="T48" s="221"/>
      <c r="U48" s="221"/>
      <c r="V48" s="221"/>
      <c r="W48" s="221"/>
      <c r="X48" s="221"/>
      <c r="Y48" s="212"/>
      <c r="Z48" s="212"/>
      <c r="AA48" s="212"/>
      <c r="AB48" s="212"/>
      <c r="AC48" s="212"/>
      <c r="AD48" s="212"/>
      <c r="AE48" s="212"/>
      <c r="AF48" s="212"/>
      <c r="AG48" s="212" t="s">
        <v>200</v>
      </c>
      <c r="AH48" s="212">
        <v>0</v>
      </c>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1" x14ac:dyDescent="0.2">
      <c r="A49" s="219"/>
      <c r="B49" s="220"/>
      <c r="C49" s="257" t="s">
        <v>304</v>
      </c>
      <c r="D49" s="250"/>
      <c r="E49" s="251">
        <v>14.08</v>
      </c>
      <c r="F49" s="221"/>
      <c r="G49" s="221"/>
      <c r="H49" s="221"/>
      <c r="I49" s="221"/>
      <c r="J49" s="221"/>
      <c r="K49" s="221"/>
      <c r="L49" s="221"/>
      <c r="M49" s="221"/>
      <c r="N49" s="221"/>
      <c r="O49" s="221"/>
      <c r="P49" s="221"/>
      <c r="Q49" s="221"/>
      <c r="R49" s="221"/>
      <c r="S49" s="221"/>
      <c r="T49" s="221"/>
      <c r="U49" s="221"/>
      <c r="V49" s="221"/>
      <c r="W49" s="221"/>
      <c r="X49" s="221"/>
      <c r="Y49" s="212"/>
      <c r="Z49" s="212"/>
      <c r="AA49" s="212"/>
      <c r="AB49" s="212"/>
      <c r="AC49" s="212"/>
      <c r="AD49" s="212"/>
      <c r="AE49" s="212"/>
      <c r="AF49" s="212"/>
      <c r="AG49" s="212" t="s">
        <v>200</v>
      </c>
      <c r="AH49" s="212">
        <v>0</v>
      </c>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1" x14ac:dyDescent="0.2">
      <c r="A50" s="219"/>
      <c r="B50" s="220"/>
      <c r="C50" s="244"/>
      <c r="D50" s="238"/>
      <c r="E50" s="238"/>
      <c r="F50" s="238"/>
      <c r="G50" s="238"/>
      <c r="H50" s="221"/>
      <c r="I50" s="221"/>
      <c r="J50" s="221"/>
      <c r="K50" s="221"/>
      <c r="L50" s="221"/>
      <c r="M50" s="221"/>
      <c r="N50" s="221"/>
      <c r="O50" s="221"/>
      <c r="P50" s="221"/>
      <c r="Q50" s="221"/>
      <c r="R50" s="221"/>
      <c r="S50" s="221"/>
      <c r="T50" s="221"/>
      <c r="U50" s="221"/>
      <c r="V50" s="221"/>
      <c r="W50" s="221"/>
      <c r="X50" s="221"/>
      <c r="Y50" s="212"/>
      <c r="Z50" s="212"/>
      <c r="AA50" s="212"/>
      <c r="AB50" s="212"/>
      <c r="AC50" s="212"/>
      <c r="AD50" s="212"/>
      <c r="AE50" s="212"/>
      <c r="AF50" s="212"/>
      <c r="AG50" s="212" t="s">
        <v>169</v>
      </c>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ht="22.5" outlineLevel="1" x14ac:dyDescent="0.2">
      <c r="A51" s="229">
        <v>8</v>
      </c>
      <c r="B51" s="230" t="s">
        <v>252</v>
      </c>
      <c r="C51" s="242" t="s">
        <v>253</v>
      </c>
      <c r="D51" s="231" t="s">
        <v>195</v>
      </c>
      <c r="E51" s="232">
        <v>105.248</v>
      </c>
      <c r="F51" s="233"/>
      <c r="G51" s="234">
        <f>ROUND(E51*F51,2)</f>
        <v>0</v>
      </c>
      <c r="H51" s="233"/>
      <c r="I51" s="234">
        <f>ROUND(E51*H51,2)</f>
        <v>0</v>
      </c>
      <c r="J51" s="233"/>
      <c r="K51" s="234">
        <f>ROUND(E51*J51,2)</f>
        <v>0</v>
      </c>
      <c r="L51" s="234">
        <v>21</v>
      </c>
      <c r="M51" s="234">
        <f>G51*(1+L51/100)</f>
        <v>0</v>
      </c>
      <c r="N51" s="234">
        <v>1.0449999999999999E-2</v>
      </c>
      <c r="O51" s="234">
        <f>ROUND(E51*N51,2)</f>
        <v>1.1000000000000001</v>
      </c>
      <c r="P51" s="234">
        <v>0</v>
      </c>
      <c r="Q51" s="234">
        <f>ROUND(E51*P51,2)</f>
        <v>0</v>
      </c>
      <c r="R51" s="234" t="s">
        <v>254</v>
      </c>
      <c r="S51" s="234" t="s">
        <v>163</v>
      </c>
      <c r="T51" s="235" t="s">
        <v>163</v>
      </c>
      <c r="U51" s="221">
        <v>0.2</v>
      </c>
      <c r="V51" s="221">
        <f>ROUND(E51*U51,2)</f>
        <v>21.05</v>
      </c>
      <c r="W51" s="221"/>
      <c r="X51" s="221" t="s">
        <v>197</v>
      </c>
      <c r="Y51" s="212"/>
      <c r="Z51" s="212"/>
      <c r="AA51" s="212"/>
      <c r="AB51" s="212"/>
      <c r="AC51" s="212"/>
      <c r="AD51" s="212"/>
      <c r="AE51" s="212"/>
      <c r="AF51" s="212"/>
      <c r="AG51" s="212" t="s">
        <v>198</v>
      </c>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1" x14ac:dyDescent="0.2">
      <c r="A52" s="219"/>
      <c r="B52" s="220"/>
      <c r="C52" s="258" t="s">
        <v>255</v>
      </c>
      <c r="D52" s="256"/>
      <c r="E52" s="256"/>
      <c r="F52" s="256"/>
      <c r="G52" s="256"/>
      <c r="H52" s="221"/>
      <c r="I52" s="221"/>
      <c r="J52" s="221"/>
      <c r="K52" s="221"/>
      <c r="L52" s="221"/>
      <c r="M52" s="221"/>
      <c r="N52" s="221"/>
      <c r="O52" s="221"/>
      <c r="P52" s="221"/>
      <c r="Q52" s="221"/>
      <c r="R52" s="221"/>
      <c r="S52" s="221"/>
      <c r="T52" s="221"/>
      <c r="U52" s="221"/>
      <c r="V52" s="221"/>
      <c r="W52" s="221"/>
      <c r="X52" s="221"/>
      <c r="Y52" s="212"/>
      <c r="Z52" s="212"/>
      <c r="AA52" s="212"/>
      <c r="AB52" s="212"/>
      <c r="AC52" s="212"/>
      <c r="AD52" s="212"/>
      <c r="AE52" s="212"/>
      <c r="AF52" s="212"/>
      <c r="AG52" s="212" t="s">
        <v>220</v>
      </c>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1" x14ac:dyDescent="0.2">
      <c r="A53" s="219"/>
      <c r="B53" s="220"/>
      <c r="C53" s="257" t="s">
        <v>302</v>
      </c>
      <c r="D53" s="250"/>
      <c r="E53" s="251"/>
      <c r="F53" s="221"/>
      <c r="G53" s="221"/>
      <c r="H53" s="221"/>
      <c r="I53" s="221"/>
      <c r="J53" s="221"/>
      <c r="K53" s="221"/>
      <c r="L53" s="221"/>
      <c r="M53" s="221"/>
      <c r="N53" s="221"/>
      <c r="O53" s="221"/>
      <c r="P53" s="221"/>
      <c r="Q53" s="221"/>
      <c r="R53" s="221"/>
      <c r="S53" s="221"/>
      <c r="T53" s="221"/>
      <c r="U53" s="221"/>
      <c r="V53" s="221"/>
      <c r="W53" s="221"/>
      <c r="X53" s="221"/>
      <c r="Y53" s="212"/>
      <c r="Z53" s="212"/>
      <c r="AA53" s="212"/>
      <c r="AB53" s="212"/>
      <c r="AC53" s="212"/>
      <c r="AD53" s="212"/>
      <c r="AE53" s="212"/>
      <c r="AF53" s="212"/>
      <c r="AG53" s="212" t="s">
        <v>200</v>
      </c>
      <c r="AH53" s="212">
        <v>0</v>
      </c>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1" x14ac:dyDescent="0.2">
      <c r="A54" s="219"/>
      <c r="B54" s="220"/>
      <c r="C54" s="257" t="s">
        <v>322</v>
      </c>
      <c r="D54" s="250"/>
      <c r="E54" s="251">
        <v>89.76</v>
      </c>
      <c r="F54" s="221"/>
      <c r="G54" s="221"/>
      <c r="H54" s="221"/>
      <c r="I54" s="221"/>
      <c r="J54" s="221"/>
      <c r="K54" s="221"/>
      <c r="L54" s="221"/>
      <c r="M54" s="221"/>
      <c r="N54" s="221"/>
      <c r="O54" s="221"/>
      <c r="P54" s="221"/>
      <c r="Q54" s="221"/>
      <c r="R54" s="221"/>
      <c r="S54" s="221"/>
      <c r="T54" s="221"/>
      <c r="U54" s="221"/>
      <c r="V54" s="221"/>
      <c r="W54" s="221"/>
      <c r="X54" s="221"/>
      <c r="Y54" s="212"/>
      <c r="Z54" s="212"/>
      <c r="AA54" s="212"/>
      <c r="AB54" s="212"/>
      <c r="AC54" s="212"/>
      <c r="AD54" s="212"/>
      <c r="AE54" s="212"/>
      <c r="AF54" s="212"/>
      <c r="AG54" s="212" t="s">
        <v>200</v>
      </c>
      <c r="AH54" s="212">
        <v>0</v>
      </c>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1" x14ac:dyDescent="0.2">
      <c r="A55" s="219"/>
      <c r="B55" s="220"/>
      <c r="C55" s="257" t="s">
        <v>323</v>
      </c>
      <c r="D55" s="250"/>
      <c r="E55" s="251">
        <v>15.488</v>
      </c>
      <c r="F55" s="221"/>
      <c r="G55" s="221"/>
      <c r="H55" s="221"/>
      <c r="I55" s="221"/>
      <c r="J55" s="221"/>
      <c r="K55" s="221"/>
      <c r="L55" s="221"/>
      <c r="M55" s="221"/>
      <c r="N55" s="221"/>
      <c r="O55" s="221"/>
      <c r="P55" s="221"/>
      <c r="Q55" s="221"/>
      <c r="R55" s="221"/>
      <c r="S55" s="221"/>
      <c r="T55" s="221"/>
      <c r="U55" s="221"/>
      <c r="V55" s="221"/>
      <c r="W55" s="221"/>
      <c r="X55" s="221"/>
      <c r="Y55" s="212"/>
      <c r="Z55" s="212"/>
      <c r="AA55" s="212"/>
      <c r="AB55" s="212"/>
      <c r="AC55" s="212"/>
      <c r="AD55" s="212"/>
      <c r="AE55" s="212"/>
      <c r="AF55" s="212"/>
      <c r="AG55" s="212" t="s">
        <v>200</v>
      </c>
      <c r="AH55" s="212">
        <v>0</v>
      </c>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outlineLevel="1" x14ac:dyDescent="0.2">
      <c r="A56" s="219"/>
      <c r="B56" s="220"/>
      <c r="C56" s="244"/>
      <c r="D56" s="238"/>
      <c r="E56" s="238"/>
      <c r="F56" s="238"/>
      <c r="G56" s="238"/>
      <c r="H56" s="221"/>
      <c r="I56" s="221"/>
      <c r="J56" s="221"/>
      <c r="K56" s="221"/>
      <c r="L56" s="221"/>
      <c r="M56" s="221"/>
      <c r="N56" s="221"/>
      <c r="O56" s="221"/>
      <c r="P56" s="221"/>
      <c r="Q56" s="221"/>
      <c r="R56" s="221"/>
      <c r="S56" s="221"/>
      <c r="T56" s="221"/>
      <c r="U56" s="221"/>
      <c r="V56" s="221"/>
      <c r="W56" s="221"/>
      <c r="X56" s="221"/>
      <c r="Y56" s="212"/>
      <c r="Z56" s="212"/>
      <c r="AA56" s="212"/>
      <c r="AB56" s="212"/>
      <c r="AC56" s="212"/>
      <c r="AD56" s="212"/>
      <c r="AE56" s="212"/>
      <c r="AF56" s="212"/>
      <c r="AG56" s="212" t="s">
        <v>169</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1" x14ac:dyDescent="0.2">
      <c r="A57" s="229">
        <v>9</v>
      </c>
      <c r="B57" s="230" t="s">
        <v>262</v>
      </c>
      <c r="C57" s="242" t="s">
        <v>263</v>
      </c>
      <c r="D57" s="231" t="s">
        <v>227</v>
      </c>
      <c r="E57" s="232">
        <v>1.0998399999999999</v>
      </c>
      <c r="F57" s="233"/>
      <c r="G57" s="234">
        <f>ROUND(E57*F57,2)</f>
        <v>0</v>
      </c>
      <c r="H57" s="233"/>
      <c r="I57" s="234">
        <f>ROUND(E57*H57,2)</f>
        <v>0</v>
      </c>
      <c r="J57" s="233"/>
      <c r="K57" s="234">
        <f>ROUND(E57*J57,2)</f>
        <v>0</v>
      </c>
      <c r="L57" s="234">
        <v>21</v>
      </c>
      <c r="M57" s="234">
        <f>G57*(1+L57/100)</f>
        <v>0</v>
      </c>
      <c r="N57" s="234">
        <v>0</v>
      </c>
      <c r="O57" s="234">
        <f>ROUND(E57*N57,2)</f>
        <v>0</v>
      </c>
      <c r="P57" s="234">
        <v>0</v>
      </c>
      <c r="Q57" s="234">
        <f>ROUND(E57*P57,2)</f>
        <v>0</v>
      </c>
      <c r="R57" s="234" t="s">
        <v>248</v>
      </c>
      <c r="S57" s="234" t="s">
        <v>163</v>
      </c>
      <c r="T57" s="235" t="s">
        <v>163</v>
      </c>
      <c r="U57" s="221">
        <v>1.7509999999999999</v>
      </c>
      <c r="V57" s="221">
        <f>ROUND(E57*U57,2)</f>
        <v>1.93</v>
      </c>
      <c r="W57" s="221"/>
      <c r="X57" s="221" t="s">
        <v>228</v>
      </c>
      <c r="Y57" s="212"/>
      <c r="Z57" s="212"/>
      <c r="AA57" s="212"/>
      <c r="AB57" s="212"/>
      <c r="AC57" s="212"/>
      <c r="AD57" s="212"/>
      <c r="AE57" s="212"/>
      <c r="AF57" s="212"/>
      <c r="AG57" s="212" t="s">
        <v>229</v>
      </c>
      <c r="AH57" s="212"/>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1" x14ac:dyDescent="0.2">
      <c r="A58" s="219"/>
      <c r="B58" s="220"/>
      <c r="C58" s="258" t="s">
        <v>230</v>
      </c>
      <c r="D58" s="256"/>
      <c r="E58" s="256"/>
      <c r="F58" s="256"/>
      <c r="G58" s="256"/>
      <c r="H58" s="221"/>
      <c r="I58" s="221"/>
      <c r="J58" s="221"/>
      <c r="K58" s="221"/>
      <c r="L58" s="221"/>
      <c r="M58" s="221"/>
      <c r="N58" s="221"/>
      <c r="O58" s="221"/>
      <c r="P58" s="221"/>
      <c r="Q58" s="221"/>
      <c r="R58" s="221"/>
      <c r="S58" s="221"/>
      <c r="T58" s="221"/>
      <c r="U58" s="221"/>
      <c r="V58" s="221"/>
      <c r="W58" s="221"/>
      <c r="X58" s="221"/>
      <c r="Y58" s="212"/>
      <c r="Z58" s="212"/>
      <c r="AA58" s="212"/>
      <c r="AB58" s="212"/>
      <c r="AC58" s="212"/>
      <c r="AD58" s="212"/>
      <c r="AE58" s="212"/>
      <c r="AF58" s="212"/>
      <c r="AG58" s="212" t="s">
        <v>220</v>
      </c>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1" x14ac:dyDescent="0.2">
      <c r="A59" s="219"/>
      <c r="B59" s="220"/>
      <c r="C59" s="244"/>
      <c r="D59" s="238"/>
      <c r="E59" s="238"/>
      <c r="F59" s="238"/>
      <c r="G59" s="238"/>
      <c r="H59" s="221"/>
      <c r="I59" s="221"/>
      <c r="J59" s="221"/>
      <c r="K59" s="221"/>
      <c r="L59" s="221"/>
      <c r="M59" s="221"/>
      <c r="N59" s="221"/>
      <c r="O59" s="221"/>
      <c r="P59" s="221"/>
      <c r="Q59" s="221"/>
      <c r="R59" s="221"/>
      <c r="S59" s="221"/>
      <c r="T59" s="221"/>
      <c r="U59" s="221"/>
      <c r="V59" s="221"/>
      <c r="W59" s="221"/>
      <c r="X59" s="221"/>
      <c r="Y59" s="212"/>
      <c r="Z59" s="212"/>
      <c r="AA59" s="212"/>
      <c r="AB59" s="212"/>
      <c r="AC59" s="212"/>
      <c r="AD59" s="212"/>
      <c r="AE59" s="212"/>
      <c r="AF59" s="212"/>
      <c r="AG59" s="212" t="s">
        <v>169</v>
      </c>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x14ac:dyDescent="0.2">
      <c r="A60" s="223" t="s">
        <v>158</v>
      </c>
      <c r="B60" s="224" t="s">
        <v>126</v>
      </c>
      <c r="C60" s="241" t="s">
        <v>127</v>
      </c>
      <c r="D60" s="225"/>
      <c r="E60" s="226"/>
      <c r="F60" s="227"/>
      <c r="G60" s="227">
        <f>SUMIF(AG61:AG74,"&lt;&gt;NOR",G61:G74)</f>
        <v>0</v>
      </c>
      <c r="H60" s="227"/>
      <c r="I60" s="227">
        <f>SUM(I61:I74)</f>
        <v>0</v>
      </c>
      <c r="J60" s="227"/>
      <c r="K60" s="227">
        <f>SUM(K61:K74)</f>
        <v>0</v>
      </c>
      <c r="L60" s="227"/>
      <c r="M60" s="227">
        <f>SUM(M61:M74)</f>
        <v>0</v>
      </c>
      <c r="N60" s="227"/>
      <c r="O60" s="227">
        <f>SUM(O61:O74)</f>
        <v>0</v>
      </c>
      <c r="P60" s="227"/>
      <c r="Q60" s="227">
        <f>SUM(Q61:Q74)</f>
        <v>0</v>
      </c>
      <c r="R60" s="227"/>
      <c r="S60" s="227"/>
      <c r="T60" s="228"/>
      <c r="U60" s="222"/>
      <c r="V60" s="222">
        <f>SUM(V61:V74)</f>
        <v>0.95</v>
      </c>
      <c r="W60" s="222"/>
      <c r="X60" s="222"/>
      <c r="AG60" t="s">
        <v>159</v>
      </c>
    </row>
    <row r="61" spans="1:60" outlineLevel="1" x14ac:dyDescent="0.2">
      <c r="A61" s="229">
        <v>10</v>
      </c>
      <c r="B61" s="230" t="s">
        <v>276</v>
      </c>
      <c r="C61" s="242" t="s">
        <v>277</v>
      </c>
      <c r="D61" s="231" t="s">
        <v>227</v>
      </c>
      <c r="E61" s="232">
        <v>0.57408000000000003</v>
      </c>
      <c r="F61" s="233"/>
      <c r="G61" s="234">
        <f>ROUND(E61*F61,2)</f>
        <v>0</v>
      </c>
      <c r="H61" s="233"/>
      <c r="I61" s="234">
        <f>ROUND(E61*H61,2)</f>
        <v>0</v>
      </c>
      <c r="J61" s="233"/>
      <c r="K61" s="234">
        <f>ROUND(E61*J61,2)</f>
        <v>0</v>
      </c>
      <c r="L61" s="234">
        <v>21</v>
      </c>
      <c r="M61" s="234">
        <f>G61*(1+L61/100)</f>
        <v>0</v>
      </c>
      <c r="N61" s="234">
        <v>0</v>
      </c>
      <c r="O61" s="234">
        <f>ROUND(E61*N61,2)</f>
        <v>0</v>
      </c>
      <c r="P61" s="234">
        <v>0</v>
      </c>
      <c r="Q61" s="234">
        <f>ROUND(E61*P61,2)</f>
        <v>0</v>
      </c>
      <c r="R61" s="234" t="s">
        <v>278</v>
      </c>
      <c r="S61" s="234" t="s">
        <v>163</v>
      </c>
      <c r="T61" s="235" t="s">
        <v>163</v>
      </c>
      <c r="U61" s="221">
        <v>0</v>
      </c>
      <c r="V61" s="221">
        <f>ROUND(E61*U61,2)</f>
        <v>0</v>
      </c>
      <c r="W61" s="221"/>
      <c r="X61" s="221" t="s">
        <v>197</v>
      </c>
      <c r="Y61" s="212"/>
      <c r="Z61" s="212"/>
      <c r="AA61" s="212"/>
      <c r="AB61" s="212"/>
      <c r="AC61" s="212"/>
      <c r="AD61" s="212"/>
      <c r="AE61" s="212"/>
      <c r="AF61" s="212"/>
      <c r="AG61" s="212" t="s">
        <v>198</v>
      </c>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1" x14ac:dyDescent="0.2">
      <c r="A62" s="219"/>
      <c r="B62" s="220"/>
      <c r="C62" s="257" t="s">
        <v>324</v>
      </c>
      <c r="D62" s="250"/>
      <c r="E62" s="251">
        <v>0.57408000000000003</v>
      </c>
      <c r="F62" s="221"/>
      <c r="G62" s="221"/>
      <c r="H62" s="221"/>
      <c r="I62" s="221"/>
      <c r="J62" s="221"/>
      <c r="K62" s="221"/>
      <c r="L62" s="221"/>
      <c r="M62" s="221"/>
      <c r="N62" s="221"/>
      <c r="O62" s="221"/>
      <c r="P62" s="221"/>
      <c r="Q62" s="221"/>
      <c r="R62" s="221"/>
      <c r="S62" s="221"/>
      <c r="T62" s="221"/>
      <c r="U62" s="221"/>
      <c r="V62" s="221"/>
      <c r="W62" s="221"/>
      <c r="X62" s="221"/>
      <c r="Y62" s="212"/>
      <c r="Z62" s="212"/>
      <c r="AA62" s="212"/>
      <c r="AB62" s="212"/>
      <c r="AC62" s="212"/>
      <c r="AD62" s="212"/>
      <c r="AE62" s="212"/>
      <c r="AF62" s="212"/>
      <c r="AG62" s="212" t="s">
        <v>200</v>
      </c>
      <c r="AH62" s="212">
        <v>7</v>
      </c>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1" x14ac:dyDescent="0.2">
      <c r="A63" s="219"/>
      <c r="B63" s="220"/>
      <c r="C63" s="244"/>
      <c r="D63" s="238"/>
      <c r="E63" s="238"/>
      <c r="F63" s="238"/>
      <c r="G63" s="238"/>
      <c r="H63" s="221"/>
      <c r="I63" s="221"/>
      <c r="J63" s="221"/>
      <c r="K63" s="221"/>
      <c r="L63" s="221"/>
      <c r="M63" s="221"/>
      <c r="N63" s="221"/>
      <c r="O63" s="221"/>
      <c r="P63" s="221"/>
      <c r="Q63" s="221"/>
      <c r="R63" s="221"/>
      <c r="S63" s="221"/>
      <c r="T63" s="221"/>
      <c r="U63" s="221"/>
      <c r="V63" s="221"/>
      <c r="W63" s="221"/>
      <c r="X63" s="221"/>
      <c r="Y63" s="212"/>
      <c r="Z63" s="212"/>
      <c r="AA63" s="212"/>
      <c r="AB63" s="212"/>
      <c r="AC63" s="212"/>
      <c r="AD63" s="212"/>
      <c r="AE63" s="212"/>
      <c r="AF63" s="212"/>
      <c r="AG63" s="212" t="s">
        <v>169</v>
      </c>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1" x14ac:dyDescent="0.2">
      <c r="A64" s="229">
        <v>11</v>
      </c>
      <c r="B64" s="230" t="s">
        <v>280</v>
      </c>
      <c r="C64" s="242" t="s">
        <v>281</v>
      </c>
      <c r="D64" s="231" t="s">
        <v>227</v>
      </c>
      <c r="E64" s="232">
        <v>1.33952</v>
      </c>
      <c r="F64" s="233"/>
      <c r="G64" s="234">
        <f>ROUND(E64*F64,2)</f>
        <v>0</v>
      </c>
      <c r="H64" s="233"/>
      <c r="I64" s="234">
        <f>ROUND(E64*H64,2)</f>
        <v>0</v>
      </c>
      <c r="J64" s="233"/>
      <c r="K64" s="234">
        <f>ROUND(E64*J64,2)</f>
        <v>0</v>
      </c>
      <c r="L64" s="234">
        <v>21</v>
      </c>
      <c r="M64" s="234">
        <f>G64*(1+L64/100)</f>
        <v>0</v>
      </c>
      <c r="N64" s="234">
        <v>0</v>
      </c>
      <c r="O64" s="234">
        <f>ROUND(E64*N64,2)</f>
        <v>0</v>
      </c>
      <c r="P64" s="234">
        <v>0</v>
      </c>
      <c r="Q64" s="234">
        <f>ROUND(E64*P64,2)</f>
        <v>0</v>
      </c>
      <c r="R64" s="234"/>
      <c r="S64" s="234" t="s">
        <v>163</v>
      </c>
      <c r="T64" s="235" t="s">
        <v>163</v>
      </c>
      <c r="U64" s="221">
        <v>0</v>
      </c>
      <c r="V64" s="221">
        <f>ROUND(E64*U64,2)</f>
        <v>0</v>
      </c>
      <c r="W64" s="221"/>
      <c r="X64" s="221" t="s">
        <v>197</v>
      </c>
      <c r="Y64" s="212"/>
      <c r="Z64" s="212"/>
      <c r="AA64" s="212"/>
      <c r="AB64" s="212"/>
      <c r="AC64" s="212"/>
      <c r="AD64" s="212"/>
      <c r="AE64" s="212"/>
      <c r="AF64" s="212"/>
      <c r="AG64" s="212" t="s">
        <v>198</v>
      </c>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1" x14ac:dyDescent="0.2">
      <c r="A65" s="219"/>
      <c r="B65" s="220"/>
      <c r="C65" s="257" t="s">
        <v>325</v>
      </c>
      <c r="D65" s="250"/>
      <c r="E65" s="251">
        <v>1.9136</v>
      </c>
      <c r="F65" s="221"/>
      <c r="G65" s="221"/>
      <c r="H65" s="221"/>
      <c r="I65" s="221"/>
      <c r="J65" s="221"/>
      <c r="K65" s="221"/>
      <c r="L65" s="221"/>
      <c r="M65" s="221"/>
      <c r="N65" s="221"/>
      <c r="O65" s="221"/>
      <c r="P65" s="221"/>
      <c r="Q65" s="221"/>
      <c r="R65" s="221"/>
      <c r="S65" s="221"/>
      <c r="T65" s="221"/>
      <c r="U65" s="221"/>
      <c r="V65" s="221"/>
      <c r="W65" s="221"/>
      <c r="X65" s="221"/>
      <c r="Y65" s="212"/>
      <c r="Z65" s="212"/>
      <c r="AA65" s="212"/>
      <c r="AB65" s="212"/>
      <c r="AC65" s="212"/>
      <c r="AD65" s="212"/>
      <c r="AE65" s="212"/>
      <c r="AF65" s="212"/>
      <c r="AG65" s="212" t="s">
        <v>200</v>
      </c>
      <c r="AH65" s="212">
        <v>0</v>
      </c>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1" x14ac:dyDescent="0.2">
      <c r="A66" s="219"/>
      <c r="B66" s="220"/>
      <c r="C66" s="257" t="s">
        <v>326</v>
      </c>
      <c r="D66" s="250"/>
      <c r="E66" s="251">
        <v>-0.57408000000000003</v>
      </c>
      <c r="F66" s="221"/>
      <c r="G66" s="221"/>
      <c r="H66" s="221"/>
      <c r="I66" s="221"/>
      <c r="J66" s="221"/>
      <c r="K66" s="221"/>
      <c r="L66" s="221"/>
      <c r="M66" s="221"/>
      <c r="N66" s="221"/>
      <c r="O66" s="221"/>
      <c r="P66" s="221"/>
      <c r="Q66" s="221"/>
      <c r="R66" s="221"/>
      <c r="S66" s="221"/>
      <c r="T66" s="221"/>
      <c r="U66" s="221"/>
      <c r="V66" s="221"/>
      <c r="W66" s="221"/>
      <c r="X66" s="221"/>
      <c r="Y66" s="212"/>
      <c r="Z66" s="212"/>
      <c r="AA66" s="212"/>
      <c r="AB66" s="212"/>
      <c r="AC66" s="212"/>
      <c r="AD66" s="212"/>
      <c r="AE66" s="212"/>
      <c r="AF66" s="212"/>
      <c r="AG66" s="212" t="s">
        <v>200</v>
      </c>
      <c r="AH66" s="212">
        <v>0</v>
      </c>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1" x14ac:dyDescent="0.2">
      <c r="A67" s="219"/>
      <c r="B67" s="220"/>
      <c r="C67" s="244"/>
      <c r="D67" s="238"/>
      <c r="E67" s="238"/>
      <c r="F67" s="238"/>
      <c r="G67" s="238"/>
      <c r="H67" s="221"/>
      <c r="I67" s="221"/>
      <c r="J67" s="221"/>
      <c r="K67" s="221"/>
      <c r="L67" s="221"/>
      <c r="M67" s="221"/>
      <c r="N67" s="221"/>
      <c r="O67" s="221"/>
      <c r="P67" s="221"/>
      <c r="Q67" s="221"/>
      <c r="R67" s="221"/>
      <c r="S67" s="221"/>
      <c r="T67" s="221"/>
      <c r="U67" s="221"/>
      <c r="V67" s="221"/>
      <c r="W67" s="221"/>
      <c r="X67" s="221"/>
      <c r="Y67" s="212"/>
      <c r="Z67" s="212"/>
      <c r="AA67" s="212"/>
      <c r="AB67" s="212"/>
      <c r="AC67" s="212"/>
      <c r="AD67" s="212"/>
      <c r="AE67" s="212"/>
      <c r="AF67" s="212"/>
      <c r="AG67" s="212" t="s">
        <v>169</v>
      </c>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ht="22.5" outlineLevel="1" x14ac:dyDescent="0.2">
      <c r="A68" s="229">
        <v>12</v>
      </c>
      <c r="B68" s="230" t="s">
        <v>284</v>
      </c>
      <c r="C68" s="242" t="s">
        <v>285</v>
      </c>
      <c r="D68" s="231" t="s">
        <v>227</v>
      </c>
      <c r="E68" s="232">
        <v>1.9136</v>
      </c>
      <c r="F68" s="233"/>
      <c r="G68" s="234">
        <f>ROUND(E68*F68,2)</f>
        <v>0</v>
      </c>
      <c r="H68" s="233"/>
      <c r="I68" s="234">
        <f>ROUND(E68*H68,2)</f>
        <v>0</v>
      </c>
      <c r="J68" s="233"/>
      <c r="K68" s="234">
        <f>ROUND(E68*J68,2)</f>
        <v>0</v>
      </c>
      <c r="L68" s="234">
        <v>21</v>
      </c>
      <c r="M68" s="234">
        <f>G68*(1+L68/100)</f>
        <v>0</v>
      </c>
      <c r="N68" s="234">
        <v>0</v>
      </c>
      <c r="O68" s="234">
        <f>ROUND(E68*N68,2)</f>
        <v>0</v>
      </c>
      <c r="P68" s="234">
        <v>0</v>
      </c>
      <c r="Q68" s="234">
        <f>ROUND(E68*P68,2)</f>
        <v>0</v>
      </c>
      <c r="R68" s="234" t="s">
        <v>278</v>
      </c>
      <c r="S68" s="234" t="s">
        <v>163</v>
      </c>
      <c r="T68" s="235" t="s">
        <v>163</v>
      </c>
      <c r="U68" s="221">
        <v>0.49</v>
      </c>
      <c r="V68" s="221">
        <f>ROUND(E68*U68,2)</f>
        <v>0.94</v>
      </c>
      <c r="W68" s="221"/>
      <c r="X68" s="221" t="s">
        <v>286</v>
      </c>
      <c r="Y68" s="212"/>
      <c r="Z68" s="212"/>
      <c r="AA68" s="212"/>
      <c r="AB68" s="212"/>
      <c r="AC68" s="212"/>
      <c r="AD68" s="212"/>
      <c r="AE68" s="212"/>
      <c r="AF68" s="212"/>
      <c r="AG68" s="212" t="s">
        <v>287</v>
      </c>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1" x14ac:dyDescent="0.2">
      <c r="A69" s="219"/>
      <c r="B69" s="220"/>
      <c r="C69" s="243" t="s">
        <v>288</v>
      </c>
      <c r="D69" s="237"/>
      <c r="E69" s="237"/>
      <c r="F69" s="237"/>
      <c r="G69" s="237"/>
      <c r="H69" s="221"/>
      <c r="I69" s="221"/>
      <c r="J69" s="221"/>
      <c r="K69" s="221"/>
      <c r="L69" s="221"/>
      <c r="M69" s="221"/>
      <c r="N69" s="221"/>
      <c r="O69" s="221"/>
      <c r="P69" s="221"/>
      <c r="Q69" s="221"/>
      <c r="R69" s="221"/>
      <c r="S69" s="221"/>
      <c r="T69" s="221"/>
      <c r="U69" s="221"/>
      <c r="V69" s="221"/>
      <c r="W69" s="221"/>
      <c r="X69" s="221"/>
      <c r="Y69" s="212"/>
      <c r="Z69" s="212"/>
      <c r="AA69" s="212"/>
      <c r="AB69" s="212"/>
      <c r="AC69" s="212"/>
      <c r="AD69" s="212"/>
      <c r="AE69" s="212"/>
      <c r="AF69" s="212"/>
      <c r="AG69" s="212" t="s">
        <v>168</v>
      </c>
      <c r="AH69" s="212"/>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1" x14ac:dyDescent="0.2">
      <c r="A70" s="219"/>
      <c r="B70" s="220"/>
      <c r="C70" s="244"/>
      <c r="D70" s="238"/>
      <c r="E70" s="238"/>
      <c r="F70" s="238"/>
      <c r="G70" s="238"/>
      <c r="H70" s="221"/>
      <c r="I70" s="221"/>
      <c r="J70" s="221"/>
      <c r="K70" s="221"/>
      <c r="L70" s="221"/>
      <c r="M70" s="221"/>
      <c r="N70" s="221"/>
      <c r="O70" s="221"/>
      <c r="P70" s="221"/>
      <c r="Q70" s="221"/>
      <c r="R70" s="221"/>
      <c r="S70" s="221"/>
      <c r="T70" s="221"/>
      <c r="U70" s="221"/>
      <c r="V70" s="221"/>
      <c r="W70" s="221"/>
      <c r="X70" s="221"/>
      <c r="Y70" s="212"/>
      <c r="Z70" s="212"/>
      <c r="AA70" s="212"/>
      <c r="AB70" s="212"/>
      <c r="AC70" s="212"/>
      <c r="AD70" s="212"/>
      <c r="AE70" s="212"/>
      <c r="AF70" s="212"/>
      <c r="AG70" s="212" t="s">
        <v>169</v>
      </c>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ht="22.5" outlineLevel="1" x14ac:dyDescent="0.2">
      <c r="A71" s="229">
        <v>13</v>
      </c>
      <c r="B71" s="230" t="s">
        <v>289</v>
      </c>
      <c r="C71" s="242" t="s">
        <v>290</v>
      </c>
      <c r="D71" s="231" t="s">
        <v>227</v>
      </c>
      <c r="E71" s="232">
        <v>19.135999999999999</v>
      </c>
      <c r="F71" s="233"/>
      <c r="G71" s="234">
        <f>ROUND(E71*F71,2)</f>
        <v>0</v>
      </c>
      <c r="H71" s="233"/>
      <c r="I71" s="234">
        <f>ROUND(E71*H71,2)</f>
        <v>0</v>
      </c>
      <c r="J71" s="233"/>
      <c r="K71" s="234">
        <f>ROUND(E71*J71,2)</f>
        <v>0</v>
      </c>
      <c r="L71" s="234">
        <v>21</v>
      </c>
      <c r="M71" s="234">
        <f>G71*(1+L71/100)</f>
        <v>0</v>
      </c>
      <c r="N71" s="234">
        <v>0</v>
      </c>
      <c r="O71" s="234">
        <f>ROUND(E71*N71,2)</f>
        <v>0</v>
      </c>
      <c r="P71" s="234">
        <v>0</v>
      </c>
      <c r="Q71" s="234">
        <f>ROUND(E71*P71,2)</f>
        <v>0</v>
      </c>
      <c r="R71" s="234" t="s">
        <v>278</v>
      </c>
      <c r="S71" s="234" t="s">
        <v>163</v>
      </c>
      <c r="T71" s="235" t="s">
        <v>163</v>
      </c>
      <c r="U71" s="221">
        <v>0</v>
      </c>
      <c r="V71" s="221">
        <f>ROUND(E71*U71,2)</f>
        <v>0</v>
      </c>
      <c r="W71" s="221"/>
      <c r="X71" s="221" t="s">
        <v>286</v>
      </c>
      <c r="Y71" s="212"/>
      <c r="Z71" s="212"/>
      <c r="AA71" s="212"/>
      <c r="AB71" s="212"/>
      <c r="AC71" s="212"/>
      <c r="AD71" s="212"/>
      <c r="AE71" s="212"/>
      <c r="AF71" s="212"/>
      <c r="AG71" s="212" t="s">
        <v>287</v>
      </c>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1" x14ac:dyDescent="0.2">
      <c r="A72" s="219"/>
      <c r="B72" s="220"/>
      <c r="C72" s="245"/>
      <c r="D72" s="239"/>
      <c r="E72" s="239"/>
      <c r="F72" s="239"/>
      <c r="G72" s="239"/>
      <c r="H72" s="221"/>
      <c r="I72" s="221"/>
      <c r="J72" s="221"/>
      <c r="K72" s="221"/>
      <c r="L72" s="221"/>
      <c r="M72" s="221"/>
      <c r="N72" s="221"/>
      <c r="O72" s="221"/>
      <c r="P72" s="221"/>
      <c r="Q72" s="221"/>
      <c r="R72" s="221"/>
      <c r="S72" s="221"/>
      <c r="T72" s="221"/>
      <c r="U72" s="221"/>
      <c r="V72" s="221"/>
      <c r="W72" s="221"/>
      <c r="X72" s="221"/>
      <c r="Y72" s="212"/>
      <c r="Z72" s="212"/>
      <c r="AA72" s="212"/>
      <c r="AB72" s="212"/>
      <c r="AC72" s="212"/>
      <c r="AD72" s="212"/>
      <c r="AE72" s="212"/>
      <c r="AF72" s="212"/>
      <c r="AG72" s="212" t="s">
        <v>169</v>
      </c>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1" x14ac:dyDescent="0.2">
      <c r="A73" s="229">
        <v>14</v>
      </c>
      <c r="B73" s="230" t="s">
        <v>291</v>
      </c>
      <c r="C73" s="242" t="s">
        <v>292</v>
      </c>
      <c r="D73" s="231" t="s">
        <v>227</v>
      </c>
      <c r="E73" s="232">
        <v>1.9136</v>
      </c>
      <c r="F73" s="233"/>
      <c r="G73" s="234">
        <f>ROUND(E73*F73,2)</f>
        <v>0</v>
      </c>
      <c r="H73" s="233"/>
      <c r="I73" s="234">
        <f>ROUND(E73*H73,2)</f>
        <v>0</v>
      </c>
      <c r="J73" s="233"/>
      <c r="K73" s="234">
        <f>ROUND(E73*J73,2)</f>
        <v>0</v>
      </c>
      <c r="L73" s="234">
        <v>21</v>
      </c>
      <c r="M73" s="234">
        <f>G73*(1+L73/100)</f>
        <v>0</v>
      </c>
      <c r="N73" s="234">
        <v>0</v>
      </c>
      <c r="O73" s="234">
        <f>ROUND(E73*N73,2)</f>
        <v>0</v>
      </c>
      <c r="P73" s="234">
        <v>0</v>
      </c>
      <c r="Q73" s="234">
        <f>ROUND(E73*P73,2)</f>
        <v>0</v>
      </c>
      <c r="R73" s="234"/>
      <c r="S73" s="234" t="s">
        <v>163</v>
      </c>
      <c r="T73" s="235" t="s">
        <v>163</v>
      </c>
      <c r="U73" s="221">
        <v>6.0000000000000001E-3</v>
      </c>
      <c r="V73" s="221">
        <f>ROUND(E73*U73,2)</f>
        <v>0.01</v>
      </c>
      <c r="W73" s="221"/>
      <c r="X73" s="221" t="s">
        <v>286</v>
      </c>
      <c r="Y73" s="212"/>
      <c r="Z73" s="212"/>
      <c r="AA73" s="212"/>
      <c r="AB73" s="212"/>
      <c r="AC73" s="212"/>
      <c r="AD73" s="212"/>
      <c r="AE73" s="212"/>
      <c r="AF73" s="212"/>
      <c r="AG73" s="212" t="s">
        <v>287</v>
      </c>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outlineLevel="1" x14ac:dyDescent="0.2">
      <c r="A74" s="219"/>
      <c r="B74" s="220"/>
      <c r="C74" s="245"/>
      <c r="D74" s="239"/>
      <c r="E74" s="239"/>
      <c r="F74" s="239"/>
      <c r="G74" s="239"/>
      <c r="H74" s="221"/>
      <c r="I74" s="221"/>
      <c r="J74" s="221"/>
      <c r="K74" s="221"/>
      <c r="L74" s="221"/>
      <c r="M74" s="221"/>
      <c r="N74" s="221"/>
      <c r="O74" s="221"/>
      <c r="P74" s="221"/>
      <c r="Q74" s="221"/>
      <c r="R74" s="221"/>
      <c r="S74" s="221"/>
      <c r="T74" s="221"/>
      <c r="U74" s="221"/>
      <c r="V74" s="221"/>
      <c r="W74" s="221"/>
      <c r="X74" s="221"/>
      <c r="Y74" s="212"/>
      <c r="Z74" s="212"/>
      <c r="AA74" s="212"/>
      <c r="AB74" s="212"/>
      <c r="AC74" s="212"/>
      <c r="AD74" s="212"/>
      <c r="AE74" s="212"/>
      <c r="AF74" s="212"/>
      <c r="AG74" s="212" t="s">
        <v>169</v>
      </c>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x14ac:dyDescent="0.2">
      <c r="A75" s="3"/>
      <c r="B75" s="4"/>
      <c r="C75" s="246"/>
      <c r="D75" s="6"/>
      <c r="E75" s="3"/>
      <c r="F75" s="3"/>
      <c r="G75" s="3"/>
      <c r="H75" s="3"/>
      <c r="I75" s="3"/>
      <c r="J75" s="3"/>
      <c r="K75" s="3"/>
      <c r="L75" s="3"/>
      <c r="M75" s="3"/>
      <c r="N75" s="3"/>
      <c r="O75" s="3"/>
      <c r="P75" s="3"/>
      <c r="Q75" s="3"/>
      <c r="R75" s="3"/>
      <c r="S75" s="3"/>
      <c r="T75" s="3"/>
      <c r="U75" s="3"/>
      <c r="V75" s="3"/>
      <c r="W75" s="3"/>
      <c r="X75" s="3"/>
      <c r="AE75">
        <v>15</v>
      </c>
      <c r="AF75">
        <v>21</v>
      </c>
      <c r="AG75" t="s">
        <v>145</v>
      </c>
    </row>
    <row r="76" spans="1:60" x14ac:dyDescent="0.2">
      <c r="A76" s="215"/>
      <c r="B76" s="216" t="s">
        <v>29</v>
      </c>
      <c r="C76" s="247"/>
      <c r="D76" s="217"/>
      <c r="E76" s="218"/>
      <c r="F76" s="218"/>
      <c r="G76" s="240">
        <f>G8+G26+G45+G60</f>
        <v>0</v>
      </c>
      <c r="H76" s="3"/>
      <c r="I76" s="3"/>
      <c r="J76" s="3"/>
      <c r="K76" s="3"/>
      <c r="L76" s="3"/>
      <c r="M76" s="3"/>
      <c r="N76" s="3"/>
      <c r="O76" s="3"/>
      <c r="P76" s="3"/>
      <c r="Q76" s="3"/>
      <c r="R76" s="3"/>
      <c r="S76" s="3"/>
      <c r="T76" s="3"/>
      <c r="U76" s="3"/>
      <c r="V76" s="3"/>
      <c r="W76" s="3"/>
      <c r="X76" s="3"/>
      <c r="AE76">
        <f>SUMIF(L7:L74,AE75,G7:G74)</f>
        <v>0</v>
      </c>
      <c r="AF76">
        <f>SUMIF(L7:L74,AF75,G7:G74)</f>
        <v>0</v>
      </c>
      <c r="AG76" t="s">
        <v>190</v>
      </c>
    </row>
    <row r="77" spans="1:60" x14ac:dyDescent="0.2">
      <c r="A77" s="249" t="s">
        <v>293</v>
      </c>
      <c r="B77" s="249"/>
      <c r="C77" s="246"/>
      <c r="D77" s="6"/>
      <c r="E77" s="3"/>
      <c r="F77" s="3"/>
      <c r="G77" s="3"/>
      <c r="H77" s="3"/>
      <c r="I77" s="3"/>
      <c r="J77" s="3"/>
      <c r="K77" s="3"/>
      <c r="L77" s="3"/>
      <c r="M77" s="3"/>
      <c r="N77" s="3"/>
      <c r="O77" s="3"/>
      <c r="P77" s="3"/>
      <c r="Q77" s="3"/>
      <c r="R77" s="3"/>
      <c r="S77" s="3"/>
      <c r="T77" s="3"/>
      <c r="U77" s="3"/>
      <c r="V77" s="3"/>
      <c r="W77" s="3"/>
      <c r="X77" s="3"/>
    </row>
    <row r="78" spans="1:60" x14ac:dyDescent="0.2">
      <c r="A78" s="3"/>
      <c r="B78" s="4" t="s">
        <v>294</v>
      </c>
      <c r="C78" s="246" t="s">
        <v>295</v>
      </c>
      <c r="D78" s="6"/>
      <c r="E78" s="3"/>
      <c r="F78" s="3"/>
      <c r="G78" s="3"/>
      <c r="H78" s="3"/>
      <c r="I78" s="3"/>
      <c r="J78" s="3"/>
      <c r="K78" s="3"/>
      <c r="L78" s="3"/>
      <c r="M78" s="3"/>
      <c r="N78" s="3"/>
      <c r="O78" s="3"/>
      <c r="P78" s="3"/>
      <c r="Q78" s="3"/>
      <c r="R78" s="3"/>
      <c r="S78" s="3"/>
      <c r="T78" s="3"/>
      <c r="U78" s="3"/>
      <c r="V78" s="3"/>
      <c r="W78" s="3"/>
      <c r="X78" s="3"/>
      <c r="AG78" t="s">
        <v>296</v>
      </c>
    </row>
    <row r="79" spans="1:60" x14ac:dyDescent="0.2">
      <c r="A79" s="3"/>
      <c r="B79" s="4" t="s">
        <v>297</v>
      </c>
      <c r="C79" s="246" t="s">
        <v>298</v>
      </c>
      <c r="D79" s="6"/>
      <c r="E79" s="3"/>
      <c r="F79" s="3"/>
      <c r="G79" s="3"/>
      <c r="H79" s="3"/>
      <c r="I79" s="3"/>
      <c r="J79" s="3"/>
      <c r="K79" s="3"/>
      <c r="L79" s="3"/>
      <c r="M79" s="3"/>
      <c r="N79" s="3"/>
      <c r="O79" s="3"/>
      <c r="P79" s="3"/>
      <c r="Q79" s="3"/>
      <c r="R79" s="3"/>
      <c r="S79" s="3"/>
      <c r="T79" s="3"/>
      <c r="U79" s="3"/>
      <c r="V79" s="3"/>
      <c r="W79" s="3"/>
      <c r="X79" s="3"/>
      <c r="AG79" t="s">
        <v>299</v>
      </c>
    </row>
    <row r="80" spans="1:60" x14ac:dyDescent="0.2">
      <c r="A80" s="3"/>
      <c r="B80" s="4"/>
      <c r="C80" s="246" t="s">
        <v>300</v>
      </c>
      <c r="D80" s="6"/>
      <c r="E80" s="3"/>
      <c r="F80" s="3"/>
      <c r="G80" s="3"/>
      <c r="H80" s="3"/>
      <c r="I80" s="3"/>
      <c r="J80" s="3"/>
      <c r="K80" s="3"/>
      <c r="L80" s="3"/>
      <c r="M80" s="3"/>
      <c r="N80" s="3"/>
      <c r="O80" s="3"/>
      <c r="P80" s="3"/>
      <c r="Q80" s="3"/>
      <c r="R80" s="3"/>
      <c r="S80" s="3"/>
      <c r="T80" s="3"/>
      <c r="U80" s="3"/>
      <c r="V80" s="3"/>
      <c r="W80" s="3"/>
      <c r="X80" s="3"/>
      <c r="AG80" t="s">
        <v>301</v>
      </c>
    </row>
    <row r="81" spans="1:33" x14ac:dyDescent="0.2">
      <c r="A81" s="3"/>
      <c r="B81" s="4"/>
      <c r="C81" s="246"/>
      <c r="D81" s="6"/>
      <c r="E81" s="3"/>
      <c r="F81" s="3"/>
      <c r="G81" s="3"/>
      <c r="H81" s="3"/>
      <c r="I81" s="3"/>
      <c r="J81" s="3"/>
      <c r="K81" s="3"/>
      <c r="L81" s="3"/>
      <c r="M81" s="3"/>
      <c r="N81" s="3"/>
      <c r="O81" s="3"/>
      <c r="P81" s="3"/>
      <c r="Q81" s="3"/>
      <c r="R81" s="3"/>
      <c r="S81" s="3"/>
      <c r="T81" s="3"/>
      <c r="U81" s="3"/>
      <c r="V81" s="3"/>
      <c r="W81" s="3"/>
      <c r="X81" s="3"/>
    </row>
    <row r="82" spans="1:33" x14ac:dyDescent="0.2">
      <c r="C82" s="248"/>
      <c r="D82" s="10"/>
      <c r="AG82" t="s">
        <v>191</v>
      </c>
    </row>
    <row r="83" spans="1:33" x14ac:dyDescent="0.2">
      <c r="D83" s="10"/>
    </row>
    <row r="84" spans="1:33" x14ac:dyDescent="0.2">
      <c r="D84" s="10"/>
    </row>
    <row r="85" spans="1:33" x14ac:dyDescent="0.2">
      <c r="D85" s="10"/>
    </row>
    <row r="86" spans="1:33" x14ac:dyDescent="0.2">
      <c r="D86" s="10"/>
    </row>
    <row r="87" spans="1:33" x14ac:dyDescent="0.2">
      <c r="D87" s="10"/>
    </row>
    <row r="88" spans="1:33" x14ac:dyDescent="0.2">
      <c r="D88" s="10"/>
    </row>
    <row r="89" spans="1:33" x14ac:dyDescent="0.2">
      <c r="D89" s="10"/>
    </row>
    <row r="90" spans="1:33" x14ac:dyDescent="0.2">
      <c r="D90" s="10"/>
    </row>
    <row r="91" spans="1:33" x14ac:dyDescent="0.2">
      <c r="D91" s="10"/>
    </row>
    <row r="92" spans="1:33" x14ac:dyDescent="0.2">
      <c r="D92" s="10"/>
    </row>
    <row r="93" spans="1:33" x14ac:dyDescent="0.2">
      <c r="D93" s="10"/>
    </row>
    <row r="94" spans="1:33" x14ac:dyDescent="0.2">
      <c r="D94" s="10"/>
    </row>
    <row r="95" spans="1:33" x14ac:dyDescent="0.2">
      <c r="D95" s="10"/>
    </row>
    <row r="96" spans="1:33"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DmdqklUViO2uiWQHWDas/1KWG9zIx+reaSai9d4Yi+oOC0TL7sCPehPmt2MP8M22gtGJziQCErfFihm94lZHQA==" saltValue="XAAcgUDguS4Qw/S/e9ePCQ==" spinCount="100000" sheet="1"/>
  <mergeCells count="25">
    <mergeCell ref="C70:G70"/>
    <mergeCell ref="C72:G72"/>
    <mergeCell ref="C74:G74"/>
    <mergeCell ref="C56:G56"/>
    <mergeCell ref="C58:G58"/>
    <mergeCell ref="C59:G59"/>
    <mergeCell ref="C63:G63"/>
    <mergeCell ref="C67:G67"/>
    <mergeCell ref="C69:G69"/>
    <mergeCell ref="C25:G25"/>
    <mergeCell ref="C41:G41"/>
    <mergeCell ref="C43:G43"/>
    <mergeCell ref="C44:G44"/>
    <mergeCell ref="C50:G50"/>
    <mergeCell ref="C52:G52"/>
    <mergeCell ref="A1:G1"/>
    <mergeCell ref="C2:G2"/>
    <mergeCell ref="C3:G3"/>
    <mergeCell ref="C4:G4"/>
    <mergeCell ref="A77:B77"/>
    <mergeCell ref="C13:G13"/>
    <mergeCell ref="C18:G18"/>
    <mergeCell ref="C20:G20"/>
    <mergeCell ref="C22:G22"/>
    <mergeCell ref="C24:G2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52</vt:i4>
      </vt:variant>
    </vt:vector>
  </HeadingPairs>
  <TitlesOfParts>
    <vt:vector size="58" baseType="lpstr">
      <vt:lpstr>Pokyny pro vyplnění</vt:lpstr>
      <vt:lpstr>Stavba</vt:lpstr>
      <vt:lpstr>VzorPolozky</vt:lpstr>
      <vt:lpstr>ON 00 ON 00 Naklady</vt:lpstr>
      <vt:lpstr>SO 01 SO 01.1 Pol</vt:lpstr>
      <vt:lpstr>SO 01 SO 01.2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'ON 00 ON 00 Naklady'!Názvy_tisku</vt:lpstr>
      <vt:lpstr>'SO 01 SO 01.1 Pol'!Názvy_tisku</vt:lpstr>
      <vt:lpstr>'SO 01 SO 01.2 Pol'!Názvy_tisku</vt:lpstr>
      <vt:lpstr>oadresa</vt:lpstr>
      <vt:lpstr>Stavba!Objednatel</vt:lpstr>
      <vt:lpstr>Stavba!Objekt</vt:lpstr>
      <vt:lpstr>'ON 00 ON 00 Naklady'!Oblast_tisku</vt:lpstr>
      <vt:lpstr>'SO 01 SO 01.1 Pol'!Oblast_tisku</vt:lpstr>
      <vt:lpstr>'SO 01 SO 01.2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Kročil</dc:creator>
  <cp:lastModifiedBy>Kročil</cp:lastModifiedBy>
  <cp:lastPrinted>2019-03-19T12:27:02Z</cp:lastPrinted>
  <dcterms:created xsi:type="dcterms:W3CDTF">2009-04-08T07:15:50Z</dcterms:created>
  <dcterms:modified xsi:type="dcterms:W3CDTF">2020-03-24T13:52:15Z</dcterms:modified>
</cp:coreProperties>
</file>