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DNS/DNS Asfalty - nové/Výzva č. 1 - ZH, ZV, ZC, BS/OneDrive_2025-07-18/"/>
    </mc:Choice>
  </mc:AlternateContent>
  <xr:revisionPtr revIDLastSave="3" documentId="13_ncr:1_{03F4D40B-11D1-4E66-B405-082E706CD91B}" xr6:coauthVersionLast="47" xr6:coauthVersionMax="47" xr10:uidLastSave="{5F482EFE-85B0-4951-9D46-D36EBBF995CB}"/>
  <bookViews>
    <workbookView minimized="1" xWindow="2730" yWindow="2730" windowWidth="21600" windowHeight="11235" tabRatio="942" activeTab="1" xr2:uid="{88A9076E-8EC8-457B-874B-D4AAC86E237E}"/>
  </bookViews>
  <sheets>
    <sheet name="rekapitul" sheetId="1" r:id="rId1"/>
    <sheet name="2538-BS" sheetId="5" r:id="rId2"/>
    <sheet name="2533-BS" sheetId="8" r:id="rId3"/>
    <sheet name="2523-ZC" sheetId="9" r:id="rId4"/>
    <sheet name="2495-ZH" sheetId="10" r:id="rId5"/>
    <sheet name="2483-ZH" sheetId="18" r:id="rId6"/>
    <sheet name="2440-ZV" sheetId="16" r:id="rId7"/>
  </sheets>
  <definedNames>
    <definedName name="_xlnm.Print_Area" localSheetId="4">'2495-ZH'!$F$23:$F$34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6" l="1"/>
  <c r="H37" i="18"/>
  <c r="H38" i="18"/>
  <c r="G39" i="18"/>
  <c r="H39" i="18" s="1"/>
  <c r="G36" i="18"/>
  <c r="G30" i="18"/>
  <c r="G31" i="18" s="1"/>
  <c r="G23" i="18"/>
  <c r="B16" i="18"/>
  <c r="B18" i="18" s="1"/>
  <c r="G29" i="18" s="1"/>
  <c r="G35" i="18" l="1"/>
  <c r="H35" i="18" s="1"/>
  <c r="H36" i="18"/>
  <c r="G27" i="18"/>
  <c r="G25" i="18"/>
  <c r="H25" i="18" s="1"/>
  <c r="G24" i="18"/>
  <c r="H24" i="18" s="1"/>
  <c r="H29" i="18"/>
  <c r="G34" i="18"/>
  <c r="H34" i="18" s="1"/>
  <c r="G28" i="18"/>
  <c r="H28" i="18" s="1"/>
  <c r="G33" i="18"/>
  <c r="H33" i="18" s="1"/>
  <c r="G32" i="18"/>
  <c r="H32" i="18" s="1"/>
  <c r="H31" i="18"/>
  <c r="H23" i="18"/>
  <c r="H30" i="18"/>
  <c r="H27" i="18" l="1"/>
  <c r="G26" i="18"/>
  <c r="H26" i="18" s="1"/>
  <c r="H40" i="18" l="1"/>
  <c r="K42" i="18" l="1"/>
  <c r="G10" i="1" s="1"/>
  <c r="F10" i="1"/>
  <c r="J42" i="18"/>
  <c r="H33" i="16" l="1"/>
  <c r="H32" i="16"/>
  <c r="G31" i="16"/>
  <c r="H31" i="16" s="1"/>
  <c r="G30" i="16"/>
  <c r="H30" i="16" s="1"/>
  <c r="G29" i="16"/>
  <c r="H29" i="16" s="1"/>
  <c r="G25" i="16"/>
  <c r="H25" i="16" s="1"/>
  <c r="G23" i="16"/>
  <c r="H23" i="16" s="1"/>
  <c r="B18" i="16"/>
  <c r="G28" i="16" s="1"/>
  <c r="H28" i="16" s="1"/>
  <c r="G15" i="16"/>
  <c r="G27" i="16" l="1"/>
  <c r="H27" i="16" s="1"/>
  <c r="G24" i="16"/>
  <c r="H24" i="16" s="1"/>
  <c r="H26" i="16"/>
  <c r="H36" i="16" l="1"/>
  <c r="K38" i="16" l="1"/>
  <c r="G11" i="1" s="1"/>
  <c r="F11" i="1"/>
  <c r="J38" i="16"/>
  <c r="H33" i="9" l="1"/>
  <c r="H31" i="9"/>
  <c r="H30" i="9"/>
  <c r="G29" i="9"/>
  <c r="H29" i="9" s="1"/>
  <c r="H28" i="9"/>
  <c r="H23" i="9"/>
  <c r="G23" i="9"/>
  <c r="B16" i="9"/>
  <c r="G32" i="9" s="1"/>
  <c r="H32" i="9" s="1"/>
  <c r="H33" i="10"/>
  <c r="H31" i="10"/>
  <c r="H30" i="10"/>
  <c r="G29" i="10"/>
  <c r="H29" i="10" s="1"/>
  <c r="G25" i="10"/>
  <c r="H25" i="10" s="1"/>
  <c r="G23" i="10"/>
  <c r="H23" i="10" s="1"/>
  <c r="B16" i="10"/>
  <c r="G32" i="10" s="1"/>
  <c r="H32" i="10" s="1"/>
  <c r="H33" i="5"/>
  <c r="H31" i="5"/>
  <c r="H30" i="5"/>
  <c r="H29" i="5"/>
  <c r="G29" i="5"/>
  <c r="H25" i="5"/>
  <c r="G25" i="5"/>
  <c r="H23" i="5"/>
  <c r="G23" i="5"/>
  <c r="B16" i="5"/>
  <c r="G32" i="5" s="1"/>
  <c r="H32" i="5" s="1"/>
  <c r="H33" i="8"/>
  <c r="H31" i="8"/>
  <c r="H30" i="8"/>
  <c r="G29" i="8"/>
  <c r="H29" i="8" s="1"/>
  <c r="H28" i="8"/>
  <c r="H25" i="8"/>
  <c r="G25" i="8"/>
  <c r="H23" i="8"/>
  <c r="G23" i="8"/>
  <c r="B16" i="8"/>
  <c r="G32" i="8" s="1"/>
  <c r="H32" i="8" s="1"/>
  <c r="B18" i="9" l="1"/>
  <c r="B18" i="10"/>
  <c r="G28" i="5"/>
  <c r="H28" i="5" s="1"/>
  <c r="B18" i="5"/>
  <c r="B18" i="8"/>
  <c r="G27" i="9" l="1"/>
  <c r="G25" i="9"/>
  <c r="H25" i="9" s="1"/>
  <c r="G24" i="9"/>
  <c r="H24" i="9" s="1"/>
  <c r="G27" i="10"/>
  <c r="G28" i="10"/>
  <c r="H28" i="10" s="1"/>
  <c r="G24" i="10"/>
  <c r="H24" i="10" s="1"/>
  <c r="G27" i="5"/>
  <c r="G24" i="5"/>
  <c r="H24" i="5" s="1"/>
  <c r="G27" i="8"/>
  <c r="G24" i="8"/>
  <c r="H24" i="8" s="1"/>
  <c r="G26" i="9" l="1"/>
  <c r="H26" i="9" s="1"/>
  <c r="H27" i="9"/>
  <c r="H27" i="10"/>
  <c r="G26" i="10"/>
  <c r="H26" i="10" s="1"/>
  <c r="H36" i="10" s="1"/>
  <c r="F9" i="1" s="1"/>
  <c r="H27" i="5"/>
  <c r="G26" i="5"/>
  <c r="H26" i="5" s="1"/>
  <c r="G26" i="8"/>
  <c r="H26" i="8" s="1"/>
  <c r="H27" i="8"/>
  <c r="H36" i="8"/>
  <c r="F7" i="1" s="1"/>
  <c r="H36" i="9" l="1"/>
  <c r="F8" i="1" s="1"/>
  <c r="H36" i="5"/>
  <c r="F6" i="1" s="1"/>
  <c r="F12" i="1" s="1"/>
  <c r="K38" i="9"/>
  <c r="G8" i="1" s="1"/>
  <c r="J38" i="9"/>
  <c r="K38" i="10"/>
  <c r="G9" i="1" s="1"/>
  <c r="J38" i="10"/>
  <c r="K38" i="8"/>
  <c r="G7" i="1" s="1"/>
  <c r="J38" i="8"/>
  <c r="J38" i="5" l="1"/>
  <c r="K38" i="5"/>
  <c r="G6" i="1" s="1"/>
  <c r="G12" i="1" s="1"/>
</calcChain>
</file>

<file path=xl/sharedStrings.xml><?xml version="1.0" encoding="utf-8"?>
<sst xmlns="http://schemas.openxmlformats.org/spreadsheetml/2006/main" count="439" uniqueCount="95">
  <si>
    <t>BS</t>
  </si>
  <si>
    <t>III/2538 Podhorie - Močiar</t>
  </si>
  <si>
    <t>ZC</t>
  </si>
  <si>
    <t>ZH</t>
  </si>
  <si>
    <t>III/2495 Dolná Ždaňa - Horná Ždaňa</t>
  </si>
  <si>
    <t>Oprava ciest z RI 2025</t>
  </si>
  <si>
    <t>ZV</t>
  </si>
  <si>
    <t>III/2440 Stráže - Budča - Ostrá lúka</t>
  </si>
  <si>
    <t>Zákazka na uskutočnenie stavebných prác:</t>
  </si>
  <si>
    <t>Rekonštrukcie ciest II. a III. triedy v okresoch BBSK</t>
  </si>
  <si>
    <t>Výkaz výmer</t>
  </si>
  <si>
    <t>Uchádzač:</t>
  </si>
  <si>
    <t>Adresa sídla uchádzača:</t>
  </si>
  <si>
    <t>Názov stavby</t>
  </si>
  <si>
    <t>Číslo cesty/ Názov stavby</t>
  </si>
  <si>
    <t>od:</t>
  </si>
  <si>
    <t>do:</t>
  </si>
  <si>
    <t>staničenie v km:</t>
  </si>
  <si>
    <t>dĺžka úseku</t>
  </si>
  <si>
    <t>m</t>
  </si>
  <si>
    <t>šírka voz.m</t>
  </si>
  <si>
    <t>plocha úseku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</si>
  <si>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</si>
  <si>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korekcie</t>
  </si>
  <si>
    <t>položka</t>
  </si>
  <si>
    <t>m.j.</t>
  </si>
  <si>
    <t>špecif.</t>
  </si>
  <si>
    <t xml:space="preserve"> jednotk. cena  €</t>
  </si>
  <si>
    <t>výmera</t>
  </si>
  <si>
    <t>spolu bez DPH €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</si>
  <si>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</si>
  <si>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</si>
  <si>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</si>
  <si>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</si>
  <si>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>frézovanie s naložením a odvozom do 10 km (začiatky a konce, MO, MK, obrubníková úprava)</t>
  </si>
  <si>
    <t xml:space="preserve">postrek spojovací 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</si>
  <si>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</si>
  <si>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</si>
  <si>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</si>
  <si>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ACL 16-II   s dovozom rozprestrením a zhutnením</t>
  </si>
  <si>
    <t>priem. 50 mm</t>
  </si>
  <si>
    <t>postrek infiltračný</t>
  </si>
  <si>
    <t>1,0 kg/m2</t>
  </si>
  <si>
    <t>do 400 mm</t>
  </si>
  <si>
    <t>výškova úprava poklopov kanalizačných šácht, vpustí</t>
  </si>
  <si>
    <t>ks</t>
  </si>
  <si>
    <t>asfaltová zálievka pracovných spojov</t>
  </si>
  <si>
    <t>spevnenie krajníc kamenivom drveným hr. 100mm x 500mm po obidvoch stranách</t>
  </si>
  <si>
    <t>fr.0 - 32</t>
  </si>
  <si>
    <t>spolu</t>
  </si>
  <si>
    <t>Spolu s DPH</t>
  </si>
  <si>
    <t>CELKOM:</t>
  </si>
  <si>
    <t>€</t>
  </si>
  <si>
    <t>*pri pokládke všetky spoje opatriť asfaltovou zálievkou!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</si>
  <si>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</si>
  <si>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</si>
  <si>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</si>
  <si>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III/2533 Počúvadlo - križ. II/524</t>
  </si>
  <si>
    <t>III/2440 Budča - Ostrá Lúka</t>
  </si>
  <si>
    <t>Most Hron - Ostrá Lúka</t>
  </si>
  <si>
    <t>III/2533 Rekonštrukcia cesty na Počúvadlo(3 km)</t>
  </si>
  <si>
    <t>III/2523 Hrabičov - Kľak po obhliadke</t>
  </si>
  <si>
    <t>DPH 23%</t>
  </si>
  <si>
    <t xml:space="preserve"> vyrovnávka</t>
  </si>
  <si>
    <t>frézovanie s naložením a odvozom do 10 km (začiatky a konce, MO, )</t>
  </si>
  <si>
    <r>
      <t xml:space="preserve">vyrovnávka </t>
    </r>
    <r>
      <rPr>
        <sz val="10"/>
        <rFont val="Calibri"/>
        <family val="2"/>
        <charset val="238"/>
      </rPr>
      <t>Ø</t>
    </r>
    <r>
      <rPr>
        <sz val="10"/>
        <rFont val="Arial CE"/>
        <family val="2"/>
        <charset val="238"/>
      </rPr>
      <t xml:space="preserve"> 50mm</t>
    </r>
  </si>
  <si>
    <t>III/2523 Župkov - Kľak</t>
  </si>
  <si>
    <t>úsek 0,100-0,450 nefrézovať</t>
  </si>
  <si>
    <t>recyklácia za studena s kombinovaným spojivom (cement a asf.emulzia alebo cement a asf.pena)</t>
  </si>
  <si>
    <t>recyklácia za studena s komb.spojivom (cement a asfaltová emulzia alebo cement a asf.pena)</t>
  </si>
  <si>
    <t>recyklácia za studena s komb.spojivom (cement a asfaltová emulzia alebo cement a asf. pena)</t>
  </si>
  <si>
    <t>6,240 - 8,300</t>
  </si>
  <si>
    <t>8,3 - 8,85</t>
  </si>
  <si>
    <t>Cestné zvodidlo - úroveň zachytenia N2, komplet s montážou</t>
  </si>
  <si>
    <t>recyklácia za studena s komb. spojivom (cement a asfaltová emulzia alebo cement a asf.pena)</t>
  </si>
  <si>
    <t>recyklácia za studena s komb. spojivom (cement a asfaltová emulzia alebo cement a asfaltová pena)</t>
  </si>
  <si>
    <t>Úseky</t>
  </si>
  <si>
    <t>III/2483 Lovča</t>
  </si>
  <si>
    <t>150mm</t>
  </si>
  <si>
    <t>výkop horniny tr. 4 s odvozom a uložením na skládku do 15 km</t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</si>
  <si>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3</t>
    </r>
  </si>
  <si>
    <t>ŠD 0-300 s dovozom a zhutnením - výplň ryhy</t>
  </si>
  <si>
    <t>ŠD 32-63 s dovozom a zhutnením - výplň ryhy</t>
  </si>
  <si>
    <t>CBGM so zhutnením a vlhčením</t>
  </si>
  <si>
    <t>geotextília tkaná so zriadením</t>
  </si>
  <si>
    <t>pozdĺžne rebro v staničení 2,989 - 3,179 v odvodnení</t>
  </si>
  <si>
    <t>ŠD 0-32 s dovozom a zhutnením - výplň ryhy</t>
  </si>
  <si>
    <t>100 mm</t>
  </si>
  <si>
    <t>dočasná komunikácie podklad 32-63 (vrátane odstránenia)</t>
  </si>
  <si>
    <t>dočasná komunikácie podklad frézing (vrátane odstránenia)</t>
  </si>
  <si>
    <t>dočasná komunikácie zriadenie ACo 16 (vrátane odstránenia)</t>
  </si>
  <si>
    <t>Príloha č. 1</t>
  </si>
  <si>
    <t>bez dph</t>
  </si>
  <si>
    <t>s dph</t>
  </si>
  <si>
    <t>*do ceny zahrnúť všetky VRN (dočasné DZ, zriadenie uzávierky, územné a prevádzkové vplyvy a 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</si>
</sst>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€_-;\-* #,##0.00\ _€_-;_-* &quot;-&quot;??\ _€_-;_-@_-"/>
  </numFmts>
  <fonts count="5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sz val="9"/>
      <name val="Arial"/>
      <family val="2"/>
      <charset val="238"/>
    </font>
    <font>
      <sz val="10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1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5" fillId="0" borderId="0"/>
    <xf numFmtId="0" fontId="32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3" fillId="0" borderId="0" applyNumberFormat="0" applyFill="0" applyBorder="0" applyProtection="0"/>
    <xf numFmtId="0" fontId="5" fillId="0" borderId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5" fillId="6" borderId="0" applyNumberFormat="0" applyBorder="0" applyAlignment="0" applyProtection="0"/>
    <xf numFmtId="0" fontId="36" fillId="18" borderId="62" applyNumberFormat="0" applyAlignment="0" applyProtection="0"/>
    <xf numFmtId="0" fontId="37" fillId="0" borderId="63" applyNumberFormat="0" applyFill="0" applyAlignment="0" applyProtection="0"/>
    <xf numFmtId="0" fontId="38" fillId="0" borderId="64" applyNumberFormat="0" applyFill="0" applyAlignment="0" applyProtection="0"/>
    <xf numFmtId="0" fontId="39" fillId="0" borderId="65" applyNumberFormat="0" applyFill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5" fillId="20" borderId="66" applyNumberFormat="0" applyFont="0" applyAlignment="0" applyProtection="0"/>
    <xf numFmtId="0" fontId="41" fillId="0" borderId="67" applyNumberFormat="0" applyFill="0" applyAlignment="0" applyProtection="0"/>
    <xf numFmtId="0" fontId="42" fillId="0" borderId="68" applyNumberFormat="0" applyFill="0" applyAlignment="0" applyProtection="0"/>
    <xf numFmtId="0" fontId="43" fillId="0" borderId="0" applyNumberFormat="0" applyFill="0" applyBorder="0" applyAlignment="0" applyProtection="0"/>
    <xf numFmtId="0" fontId="44" fillId="9" borderId="69" applyNumberFormat="0" applyAlignment="0" applyProtection="0"/>
    <xf numFmtId="0" fontId="45" fillId="21" borderId="69" applyNumberFormat="0" applyAlignment="0" applyProtection="0"/>
    <xf numFmtId="0" fontId="46" fillId="21" borderId="70" applyNumberFormat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25" borderId="0" applyNumberFormat="0" applyBorder="0" applyAlignment="0" applyProtection="0"/>
  </cellStyleXfs>
  <cellXfs count="193">
    <xf numFmtId="0" fontId="0" fillId="0" borderId="0" xfId="0"/>
    <xf numFmtId="0" fontId="0" fillId="0" borderId="1" xfId="0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0" fontId="6" fillId="0" borderId="0" xfId="1" applyFont="1"/>
    <xf numFmtId="0" fontId="5" fillId="0" borderId="0" xfId="1"/>
    <xf numFmtId="4" fontId="0" fillId="0" borderId="0" xfId="0" applyNumberFormat="1"/>
    <xf numFmtId="0" fontId="0" fillId="0" borderId="0" xfId="1" applyFont="1"/>
    <xf numFmtId="0" fontId="6" fillId="0" borderId="0" xfId="0" applyFont="1"/>
    <xf numFmtId="0" fontId="7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1" applyFont="1"/>
    <xf numFmtId="0" fontId="11" fillId="0" borderId="0" xfId="0" applyFont="1"/>
    <xf numFmtId="4" fontId="11" fillId="0" borderId="0" xfId="0" applyNumberFormat="1" applyFont="1"/>
    <xf numFmtId="0" fontId="6" fillId="0" borderId="2" xfId="0" applyFont="1" applyBorder="1"/>
    <xf numFmtId="0" fontId="6" fillId="0" borderId="3" xfId="0" applyFont="1" applyBorder="1"/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6" xfId="0" applyBorder="1"/>
    <xf numFmtId="0" fontId="12" fillId="0" borderId="0" xfId="0" applyFont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0" fontId="0" fillId="0" borderId="11" xfId="0" applyBorder="1"/>
    <xf numFmtId="4" fontId="0" fillId="0" borderId="12" xfId="0" applyNumberFormat="1" applyBorder="1"/>
    <xf numFmtId="0" fontId="0" fillId="0" borderId="13" xfId="0" applyBorder="1"/>
    <xf numFmtId="4" fontId="0" fillId="0" borderId="14" xfId="0" applyNumberFormat="1" applyBorder="1"/>
    <xf numFmtId="4" fontId="0" fillId="0" borderId="0" xfId="0" applyNumberFormat="1" applyAlignment="1">
      <alignment horizontal="center"/>
    </xf>
    <xf numFmtId="4" fontId="0" fillId="0" borderId="5" xfId="0" applyNumberFormat="1" applyBorder="1"/>
    <xf numFmtId="2" fontId="0" fillId="0" borderId="0" xfId="0" applyNumberFormat="1"/>
    <xf numFmtId="0" fontId="1" fillId="0" borderId="6" xfId="0" applyFont="1" applyBorder="1"/>
    <xf numFmtId="2" fontId="1" fillId="0" borderId="0" xfId="0" applyNumberFormat="1" applyFont="1"/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4" fillId="2" borderId="16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5" fillId="0" borderId="0" xfId="0" applyFont="1"/>
    <xf numFmtId="4" fontId="16" fillId="0" borderId="0" xfId="0" applyNumberFormat="1" applyFont="1"/>
    <xf numFmtId="0" fontId="0" fillId="0" borderId="25" xfId="1" applyFont="1" applyBorder="1"/>
    <xf numFmtId="0" fontId="15" fillId="0" borderId="26" xfId="1" applyFont="1" applyBorder="1"/>
    <xf numFmtId="164" fontId="15" fillId="0" borderId="25" xfId="0" applyNumberFormat="1" applyFont="1" applyBorder="1"/>
    <xf numFmtId="4" fontId="15" fillId="0" borderId="23" xfId="0" applyNumberFormat="1" applyFont="1" applyBorder="1"/>
    <xf numFmtId="4" fontId="15" fillId="0" borderId="27" xfId="0" applyNumberFormat="1" applyFont="1" applyBorder="1"/>
    <xf numFmtId="164" fontId="15" fillId="0" borderId="0" xfId="0" applyNumberFormat="1" applyFont="1"/>
    <xf numFmtId="4" fontId="15" fillId="0" borderId="5" xfId="0" applyNumberFormat="1" applyFont="1" applyBorder="1"/>
    <xf numFmtId="0" fontId="0" fillId="0" borderId="31" xfId="0" applyBorder="1" applyAlignment="1">
      <alignment horizontal="center"/>
    </xf>
    <xf numFmtId="164" fontId="15" fillId="0" borderId="1" xfId="0" applyNumberFormat="1" applyFont="1" applyBorder="1"/>
    <xf numFmtId="4" fontId="15" fillId="0" borderId="29" xfId="0" applyNumberFormat="1" applyFont="1" applyBorder="1"/>
    <xf numFmtId="4" fontId="15" fillId="0" borderId="32" xfId="0" applyNumberFormat="1" applyFont="1" applyBorder="1"/>
    <xf numFmtId="0" fontId="0" fillId="0" borderId="1" xfId="0" applyBorder="1" applyAlignment="1">
      <alignment vertical="center"/>
    </xf>
    <xf numFmtId="0" fontId="15" fillId="0" borderId="31" xfId="0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4" fontId="15" fillId="0" borderId="29" xfId="0" applyNumberFormat="1" applyFont="1" applyBorder="1" applyAlignment="1">
      <alignment vertical="center"/>
    </xf>
    <xf numFmtId="4" fontId="15" fillId="0" borderId="32" xfId="0" applyNumberFormat="1" applyFont="1" applyBorder="1" applyAlignment="1">
      <alignment vertical="center"/>
    </xf>
    <xf numFmtId="0" fontId="15" fillId="0" borderId="31" xfId="0" applyFont="1" applyBorder="1"/>
    <xf numFmtId="0" fontId="17" fillId="0" borderId="1" xfId="0" applyFont="1" applyBorder="1"/>
    <xf numFmtId="0" fontId="17" fillId="0" borderId="34" xfId="0" applyFont="1" applyBorder="1"/>
    <xf numFmtId="0" fontId="15" fillId="0" borderId="35" xfId="0" applyFont="1" applyBorder="1"/>
    <xf numFmtId="164" fontId="15" fillId="0" borderId="36" xfId="0" applyNumberFormat="1" applyFont="1" applyBorder="1"/>
    <xf numFmtId="4" fontId="15" fillId="0" borderId="31" xfId="0" applyNumberFormat="1" applyFont="1" applyBorder="1"/>
    <xf numFmtId="0" fontId="15" fillId="0" borderId="40" xfId="0" applyFont="1" applyBorder="1"/>
    <xf numFmtId="164" fontId="15" fillId="0" borderId="41" xfId="0" applyNumberFormat="1" applyFont="1" applyBorder="1"/>
    <xf numFmtId="0" fontId="15" fillId="0" borderId="1" xfId="0" applyFont="1" applyBorder="1" applyAlignment="1">
      <alignment vertical="center"/>
    </xf>
    <xf numFmtId="164" fontId="15" fillId="0" borderId="36" xfId="0" applyNumberFormat="1" applyFont="1" applyBorder="1" applyAlignment="1">
      <alignment vertical="center"/>
    </xf>
    <xf numFmtId="4" fontId="15" fillId="0" borderId="3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46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164" fontId="15" fillId="0" borderId="48" xfId="0" applyNumberFormat="1" applyFont="1" applyBorder="1" applyAlignment="1">
      <alignment vertical="center"/>
    </xf>
    <xf numFmtId="4" fontId="15" fillId="0" borderId="48" xfId="0" applyNumberFormat="1" applyFont="1" applyBorder="1" applyAlignment="1">
      <alignment vertical="center"/>
    </xf>
    <xf numFmtId="0" fontId="21" fillId="0" borderId="0" xfId="0" applyFont="1"/>
    <xf numFmtId="4" fontId="20" fillId="0" borderId="5" xfId="0" applyNumberFormat="1" applyFont="1" applyBorder="1"/>
    <xf numFmtId="4" fontId="15" fillId="0" borderId="49" xfId="0" applyNumberFormat="1" applyFont="1" applyBorder="1"/>
    <xf numFmtId="0" fontId="21" fillId="0" borderId="52" xfId="0" applyFont="1" applyBorder="1" applyAlignment="1">
      <alignment vertical="center"/>
    </xf>
    <xf numFmtId="0" fontId="15" fillId="0" borderId="53" xfId="0" applyFont="1" applyBorder="1" applyAlignment="1">
      <alignment vertical="center"/>
    </xf>
    <xf numFmtId="164" fontId="15" fillId="0" borderId="54" xfId="0" applyNumberFormat="1" applyFont="1" applyBorder="1" applyAlignment="1">
      <alignment vertical="center"/>
    </xf>
    <xf numFmtId="4" fontId="15" fillId="0" borderId="54" xfId="0" applyNumberFormat="1" applyFont="1" applyBorder="1" applyAlignment="1">
      <alignment vertical="center"/>
    </xf>
    <xf numFmtId="4" fontId="15" fillId="0" borderId="55" xfId="0" applyNumberFormat="1" applyFont="1" applyBorder="1"/>
    <xf numFmtId="4" fontId="22" fillId="0" borderId="6" xfId="0" applyNumberFormat="1" applyFont="1" applyBorder="1"/>
    <xf numFmtId="4" fontId="22" fillId="0" borderId="0" xfId="0" applyNumberFormat="1" applyFont="1"/>
    <xf numFmtId="4" fontId="6" fillId="0" borderId="0" xfId="0" applyNumberFormat="1" applyFont="1"/>
    <xf numFmtId="4" fontId="23" fillId="0" borderId="0" xfId="0" applyNumberFormat="1" applyFont="1"/>
    <xf numFmtId="4" fontId="23" fillId="0" borderId="56" xfId="0" applyNumberFormat="1" applyFont="1" applyBorder="1"/>
    <xf numFmtId="4" fontId="19" fillId="0" borderId="0" xfId="0" applyNumberFormat="1" applyFont="1" applyAlignment="1">
      <alignment horizontal="center"/>
    </xf>
    <xf numFmtId="4" fontId="23" fillId="0" borderId="5" xfId="0" applyNumberFormat="1" applyFont="1" applyBorder="1"/>
    <xf numFmtId="0" fontId="17" fillId="0" borderId="0" xfId="0" applyFont="1"/>
    <xf numFmtId="4" fontId="19" fillId="0" borderId="5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4" fontId="23" fillId="0" borderId="57" xfId="0" applyNumberFormat="1" applyFont="1" applyBorder="1"/>
    <xf numFmtId="4" fontId="23" fillId="3" borderId="58" xfId="0" applyNumberFormat="1" applyFont="1" applyFill="1" applyBorder="1"/>
    <xf numFmtId="0" fontId="0" fillId="0" borderId="59" xfId="0" applyBorder="1"/>
    <xf numFmtId="0" fontId="0" fillId="0" borderId="60" xfId="0" applyBorder="1"/>
    <xf numFmtId="4" fontId="0" fillId="0" borderId="60" xfId="0" applyNumberFormat="1" applyBorder="1"/>
    <xf numFmtId="4" fontId="24" fillId="0" borderId="60" xfId="0" applyNumberFormat="1" applyFont="1" applyBorder="1"/>
    <xf numFmtId="0" fontId="24" fillId="0" borderId="60" xfId="0" applyFont="1" applyBorder="1"/>
    <xf numFmtId="10" fontId="24" fillId="0" borderId="60" xfId="0" applyNumberFormat="1" applyFont="1" applyBorder="1"/>
    <xf numFmtId="4" fontId="24" fillId="0" borderId="61" xfId="0" applyNumberFormat="1" applyFont="1" applyBorder="1"/>
    <xf numFmtId="0" fontId="25" fillId="0" borderId="0" xfId="0" applyFont="1"/>
    <xf numFmtId="0" fontId="26" fillId="0" borderId="0" xfId="0" applyFont="1"/>
    <xf numFmtId="4" fontId="27" fillId="0" borderId="0" xfId="0" applyNumberFormat="1" applyFont="1"/>
    <xf numFmtId="0" fontId="27" fillId="0" borderId="0" xfId="0" applyFont="1"/>
    <xf numFmtId="0" fontId="6" fillId="0" borderId="0" xfId="1" applyFont="1" applyAlignment="1">
      <alignment vertical="center"/>
    </xf>
    <xf numFmtId="0" fontId="5" fillId="0" borderId="0" xfId="1" applyAlignment="1">
      <alignment vertical="center"/>
    </xf>
    <xf numFmtId="4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4" fontId="23" fillId="0" borderId="0" xfId="1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5" fillId="0" borderId="0" xfId="1" applyAlignment="1">
      <alignment horizontal="center"/>
    </xf>
    <xf numFmtId="0" fontId="4" fillId="0" borderId="0" xfId="0" applyFont="1"/>
    <xf numFmtId="0" fontId="0" fillId="0" borderId="5" xfId="0" applyBorder="1"/>
    <xf numFmtId="0" fontId="29" fillId="0" borderId="0" xfId="0" applyFont="1"/>
    <xf numFmtId="0" fontId="30" fillId="0" borderId="0" xfId="0" applyFont="1"/>
    <xf numFmtId="4" fontId="30" fillId="0" borderId="0" xfId="0" applyNumberFormat="1" applyFont="1"/>
    <xf numFmtId="4" fontId="19" fillId="0" borderId="5" xfId="0" applyNumberFormat="1" applyFont="1" applyBorder="1"/>
    <xf numFmtId="4" fontId="30" fillId="0" borderId="0" xfId="0" applyNumberFormat="1" applyFont="1" applyAlignment="1">
      <alignment horizontal="center"/>
    </xf>
    <xf numFmtId="0" fontId="0" fillId="0" borderId="30" xfId="0" applyBorder="1"/>
    <xf numFmtId="0" fontId="2" fillId="0" borderId="30" xfId="0" applyFont="1" applyBorder="1"/>
    <xf numFmtId="0" fontId="6" fillId="0" borderId="6" xfId="0" applyFont="1" applyBorder="1"/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4" fillId="0" borderId="0" xfId="0" applyNumberFormat="1" applyFont="1"/>
    <xf numFmtId="164" fontId="30" fillId="0" borderId="0" xfId="0" applyNumberFormat="1" applyFont="1"/>
    <xf numFmtId="0" fontId="0" fillId="0" borderId="44" xfId="1" applyFont="1" applyBorder="1" applyAlignment="1">
      <alignment horizontal="left"/>
    </xf>
    <xf numFmtId="0" fontId="0" fillId="0" borderId="45" xfId="1" applyFont="1" applyBorder="1" applyAlignment="1">
      <alignment horizontal="left"/>
    </xf>
    <xf numFmtId="164" fontId="15" fillId="26" borderId="1" xfId="0" applyNumberFormat="1" applyFont="1" applyFill="1" applyBorder="1"/>
    <xf numFmtId="4" fontId="0" fillId="0" borderId="1" xfId="0" applyNumberFormat="1" applyBorder="1"/>
    <xf numFmtId="4" fontId="15" fillId="26" borderId="29" xfId="0" applyNumberFormat="1" applyFont="1" applyFill="1" applyBorder="1" applyAlignment="1">
      <alignment vertical="center"/>
    </xf>
    <xf numFmtId="4" fontId="15" fillId="26" borderId="5" xfId="0" applyNumberFormat="1" applyFont="1" applyFill="1" applyBorder="1"/>
    <xf numFmtId="4" fontId="15" fillId="26" borderId="31" xfId="0" applyNumberFormat="1" applyFont="1" applyFill="1" applyBorder="1"/>
    <xf numFmtId="0" fontId="15" fillId="26" borderId="0" xfId="0" applyFont="1" applyFill="1"/>
    <xf numFmtId="0" fontId="15" fillId="26" borderId="0" xfId="0" applyFont="1" applyFill="1" applyAlignment="1">
      <alignment vertical="center"/>
    </xf>
    <xf numFmtId="0" fontId="15" fillId="0" borderId="48" xfId="0" applyFont="1" applyBorder="1" applyAlignment="1">
      <alignment horizontal="center"/>
    </xf>
    <xf numFmtId="4" fontId="15" fillId="26" borderId="45" xfId="0" applyNumberFormat="1" applyFont="1" applyFill="1" applyBorder="1"/>
    <xf numFmtId="0" fontId="0" fillId="0" borderId="28" xfId="1" applyFont="1" applyBorder="1" applyAlignment="1">
      <alignment horizontal="left"/>
    </xf>
    <xf numFmtId="0" fontId="0" fillId="0" borderId="29" xfId="1" applyFont="1" applyBorder="1" applyAlignment="1">
      <alignment horizontal="left"/>
    </xf>
    <xf numFmtId="4" fontId="2" fillId="0" borderId="47" xfId="0" applyNumberFormat="1" applyFont="1" applyBorder="1"/>
    <xf numFmtId="0" fontId="1" fillId="0" borderId="1" xfId="0" applyFont="1" applyBorder="1" applyAlignment="1">
      <alignment horizontal="left" vertical="center"/>
    </xf>
    <xf numFmtId="4" fontId="50" fillId="0" borderId="0" xfId="0" applyNumberFormat="1" applyFont="1"/>
    <xf numFmtId="0" fontId="15" fillId="0" borderId="48" xfId="0" applyFont="1" applyBorder="1"/>
    <xf numFmtId="164" fontId="15" fillId="0" borderId="48" xfId="0" applyNumberFormat="1" applyFont="1" applyBorder="1"/>
    <xf numFmtId="0" fontId="2" fillId="0" borderId="0" xfId="0" applyFont="1"/>
    <xf numFmtId="4" fontId="0" fillId="0" borderId="47" xfId="0" applyNumberFormat="1" applyBorder="1"/>
    <xf numFmtId="4" fontId="2" fillId="0" borderId="71" xfId="0" applyNumberFormat="1" applyFont="1" applyBorder="1"/>
    <xf numFmtId="0" fontId="0" fillId="0" borderId="1" xfId="0" applyBorder="1" applyAlignment="1">
      <alignment horizontal="right" vertical="center"/>
    </xf>
    <xf numFmtId="4" fontId="15" fillId="0" borderId="54" xfId="0" applyNumberFormat="1" applyFont="1" applyBorder="1"/>
    <xf numFmtId="0" fontId="17" fillId="0" borderId="72" xfId="0" applyFont="1" applyBorder="1"/>
    <xf numFmtId="0" fontId="1" fillId="0" borderId="1" xfId="0" applyFont="1" applyBorder="1" applyAlignment="1">
      <alignment horizontal="right" vertical="center"/>
    </xf>
    <xf numFmtId="4" fontId="0" fillId="0" borderId="71" xfId="0" applyNumberFormat="1" applyBorder="1"/>
    <xf numFmtId="0" fontId="21" fillId="0" borderId="28" xfId="1" applyFont="1" applyBorder="1" applyAlignment="1">
      <alignment horizontal="left" wrapText="1"/>
    </xf>
    <xf numFmtId="0" fontId="21" fillId="0" borderId="29" xfId="1" applyFont="1" applyBorder="1" applyAlignment="1">
      <alignment horizontal="left" wrapText="1"/>
    </xf>
    <xf numFmtId="0" fontId="21" fillId="0" borderId="33" xfId="1" applyFont="1" applyBorder="1" applyAlignment="1">
      <alignment horizontal="left" wrapText="1"/>
    </xf>
    <xf numFmtId="0" fontId="21" fillId="0" borderId="50" xfId="1" applyFont="1" applyBorder="1" applyAlignment="1">
      <alignment horizontal="left" wrapText="1"/>
    </xf>
    <xf numFmtId="0" fontId="21" fillId="0" borderId="51" xfId="1" applyFont="1" applyBorder="1" applyAlignment="1">
      <alignment horizontal="left" wrapText="1"/>
    </xf>
    <xf numFmtId="0" fontId="5" fillId="0" borderId="0" xfId="1" applyAlignment="1">
      <alignment horizontal="left"/>
    </xf>
    <xf numFmtId="0" fontId="0" fillId="0" borderId="28" xfId="1" applyFont="1" applyBorder="1" applyAlignment="1">
      <alignment horizontal="left" wrapText="1"/>
    </xf>
    <xf numFmtId="0" fontId="0" fillId="0" borderId="29" xfId="1" applyFont="1" applyBorder="1" applyAlignment="1">
      <alignment horizontal="left" wrapText="1"/>
    </xf>
    <xf numFmtId="0" fontId="0" fillId="0" borderId="33" xfId="1" applyFont="1" applyBorder="1" applyAlignment="1">
      <alignment horizontal="left" wrapText="1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2" xfId="1" applyFont="1" applyBorder="1" applyAlignment="1">
      <alignment horizontal="left" wrapText="1"/>
    </xf>
    <xf numFmtId="0" fontId="0" fillId="0" borderId="43" xfId="1" applyFont="1" applyBorder="1" applyAlignment="1">
      <alignment horizontal="left" wrapText="1"/>
    </xf>
    <xf numFmtId="0" fontId="0" fillId="0" borderId="35" xfId="1" applyFont="1" applyBorder="1" applyAlignment="1">
      <alignment horizontal="left" wrapText="1"/>
    </xf>
    <xf numFmtId="0" fontId="0" fillId="0" borderId="28" xfId="1" applyFont="1" applyBorder="1" applyAlignment="1">
      <alignment horizontal="left"/>
    </xf>
    <xf numFmtId="0" fontId="0" fillId="0" borderId="29" xfId="1" applyFont="1" applyBorder="1" applyAlignment="1">
      <alignment horizontal="left"/>
    </xf>
    <xf numFmtId="0" fontId="0" fillId="0" borderId="30" xfId="1" applyFont="1" applyBorder="1" applyAlignment="1">
      <alignment horizontal="left"/>
    </xf>
    <xf numFmtId="0" fontId="21" fillId="0" borderId="44" xfId="1" applyFont="1" applyBorder="1" applyAlignment="1">
      <alignment horizontal="left" wrapText="1"/>
    </xf>
    <xf numFmtId="0" fontId="21" fillId="0" borderId="45" xfId="1" applyFont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0" fontId="0" fillId="0" borderId="22" xfId="1" applyFont="1" applyBorder="1" applyAlignment="1">
      <alignment horizontal="left"/>
    </xf>
    <xf numFmtId="0" fontId="0" fillId="0" borderId="23" xfId="1" applyFont="1" applyBorder="1" applyAlignment="1">
      <alignment horizontal="left"/>
    </xf>
    <xf numFmtId="0" fontId="0" fillId="0" borderId="24" xfId="1" applyFont="1" applyBorder="1" applyAlignment="1">
      <alignment horizontal="left"/>
    </xf>
    <xf numFmtId="0" fontId="0" fillId="0" borderId="30" xfId="1" applyFont="1" applyBorder="1" applyAlignment="1">
      <alignment horizontal="left" wrapText="1"/>
    </xf>
    <xf numFmtId="0" fontId="21" fillId="0" borderId="59" xfId="1" applyFont="1" applyBorder="1" applyAlignment="1">
      <alignment horizontal="left" wrapText="1"/>
    </xf>
    <xf numFmtId="0" fontId="21" fillId="0" borderId="60" xfId="1" applyFont="1" applyBorder="1" applyAlignment="1">
      <alignment horizontal="left" wrapText="1"/>
    </xf>
    <xf numFmtId="0" fontId="21" fillId="0" borderId="1" xfId="1" applyFont="1" applyBorder="1" applyAlignment="1">
      <alignment horizontal="left" wrapText="1"/>
    </xf>
  </cellXfs>
  <cellStyles count="49">
    <cellStyle name="20 % - zvýraznenie1 2" xfId="9" xr:uid="{8EEB4CD6-666E-455A-A679-58F4B6ADED95}"/>
    <cellStyle name="20 % - zvýraznenie2 2" xfId="10" xr:uid="{0BE2F2F4-CB33-4AD2-9B2E-6B9A29DEEF73}"/>
    <cellStyle name="20 % - zvýraznenie3 2" xfId="11" xr:uid="{4E930393-5935-48E9-852B-BCA71C130B99}"/>
    <cellStyle name="20 % - zvýraznenie4 2" xfId="12" xr:uid="{49BF65D8-4572-4967-BF83-50CD2C59FDB5}"/>
    <cellStyle name="20 % - zvýraznenie5 2" xfId="13" xr:uid="{02222276-D3B8-4B11-A754-51736B34F840}"/>
    <cellStyle name="20 % - zvýraznenie6 2" xfId="14" xr:uid="{9219E0F8-3BE0-4CD5-A089-3295B57ACFC4}"/>
    <cellStyle name="40 % - zvýraznenie1 2" xfId="15" xr:uid="{54AF5A00-8132-4CEC-87FE-1966A2BA5291}"/>
    <cellStyle name="40 % - zvýraznenie2 2" xfId="16" xr:uid="{5D868FC6-766E-4308-8C60-12688B80809B}"/>
    <cellStyle name="40 % - zvýraznenie3 2" xfId="17" xr:uid="{2F1DAD96-3A19-4350-A254-BCF9A17241D9}"/>
    <cellStyle name="40 % - zvýraznenie4 2" xfId="18" xr:uid="{4A9FD81D-BC01-4465-B9F6-CD8F56A2A59E}"/>
    <cellStyle name="40 % - zvýraznenie5 2" xfId="19" xr:uid="{A1BA225C-0F0C-4D72-B4BE-6B91415E0223}"/>
    <cellStyle name="40 % - zvýraznenie6 2" xfId="20" xr:uid="{3BA5CFD7-4F95-45E1-B602-5ED389CA397F}"/>
    <cellStyle name="60 % - zvýraznenie1 2" xfId="21" xr:uid="{241F7816-7DB6-44BB-BEDB-7B25D772DB47}"/>
    <cellStyle name="60 % - zvýraznenie2 2" xfId="22" xr:uid="{3FD20D9F-53B0-48D9-A1C4-5721FA018608}"/>
    <cellStyle name="60 % - zvýraznenie3 2" xfId="23" xr:uid="{62486BEF-A4F9-4EBB-BBD8-E5D4C94A46F6}"/>
    <cellStyle name="60 % - zvýraznenie4 2" xfId="24" xr:uid="{E50E89F3-AECA-456A-B602-F798CE6725D7}"/>
    <cellStyle name="60 % - zvýraznenie5 2" xfId="25" xr:uid="{BF8345E1-CD6B-431F-9BCF-2750341FCDAD}"/>
    <cellStyle name="60 % - zvýraznenie6 2" xfId="26" xr:uid="{8B5B3CE4-124D-4B86-AA37-EEA4383F151F}"/>
    <cellStyle name="Čiarka 2" xfId="3" xr:uid="{2A5F0EB0-F693-42D8-9C8B-3C6F44A16022}"/>
    <cellStyle name="Čiarka 2 2" xfId="6" xr:uid="{88AF5A5E-FF59-4FE4-BB5E-1B1E444A57A2}"/>
    <cellStyle name="Čiarka 3" xfId="5" xr:uid="{87D88E04-33E4-47C9-B417-CB8F6E6E599C}"/>
    <cellStyle name="Čiarka 4" xfId="4" xr:uid="{2BE963B3-86C1-49DD-801C-996A0F0A967F}"/>
    <cellStyle name="Dobrá 2" xfId="27" xr:uid="{2C4FAF44-FDD9-41C9-9657-15073FE9F8E2}"/>
    <cellStyle name="Kontrolná bunka 2" xfId="28" xr:uid="{F52228BD-0F45-4C08-AAFD-7DB4CD7D68EC}"/>
    <cellStyle name="Nadpis 1 2" xfId="29" xr:uid="{46503B20-29CE-48C1-91F8-481CA10B657C}"/>
    <cellStyle name="Nadpis 2 2" xfId="30" xr:uid="{DC0C5700-1BBE-48C3-93A8-DEEDD66F2DB7}"/>
    <cellStyle name="Nadpis 3 2" xfId="31" xr:uid="{0E5E8745-258E-4385-B5D8-2C32ECA3FE8E}"/>
    <cellStyle name="Nadpis 4 2" xfId="32" xr:uid="{69D190BC-9256-4E8F-BE56-F3D50A359FA6}"/>
    <cellStyle name="Neutrálna 2" xfId="33" xr:uid="{46B582DC-7343-4795-9FC6-33D5FA30F1A7}"/>
    <cellStyle name="Normálna" xfId="0" builtinId="0"/>
    <cellStyle name="Normálna 2" xfId="2" xr:uid="{E8894E04-AB4D-4D63-A50F-8D286BF758CA}"/>
    <cellStyle name="Normálna 2 2" xfId="8" xr:uid="{56E2A26C-7B4D-4D92-AD2D-36E46752D2DE}"/>
    <cellStyle name="Normálne 2" xfId="7" xr:uid="{07B98100-4A0E-46C8-BAC6-801AC7ABCEB4}"/>
    <cellStyle name="normálne_30 mil  17 01 2012 (2)" xfId="1" xr:uid="{BD70A702-48F6-4FEF-9CA9-05C41EA518C8}"/>
    <cellStyle name="Poznámka 2" xfId="34" xr:uid="{FC493818-3F0F-4E70-94B5-896F8D4EAE5C}"/>
    <cellStyle name="Prepojená bunka 2" xfId="35" xr:uid="{A69CD28F-CF2C-4BE2-9740-36513E14FB6E}"/>
    <cellStyle name="Spolu 2" xfId="36" xr:uid="{35125EFE-E904-4D94-B502-50C4DAB0A726}"/>
    <cellStyle name="Text upozornenia 2" xfId="37" xr:uid="{84FC888A-C8B2-4FB4-A7B8-4949A8000ACA}"/>
    <cellStyle name="Vstup 2" xfId="38" xr:uid="{E8B77D86-60E6-4F29-B462-C7C94387E032}"/>
    <cellStyle name="Výpočet 2" xfId="39" xr:uid="{85EE0395-6AB4-4378-9F63-73C618A4D248}"/>
    <cellStyle name="Výstup 2" xfId="40" xr:uid="{CCA3336E-52AB-4DD3-A721-C8F81A422606}"/>
    <cellStyle name="Vysvetľujúci text 2" xfId="41" xr:uid="{00864438-56AE-4DC1-9708-E0E96ABB7A78}"/>
    <cellStyle name="Zlá 2" xfId="42" xr:uid="{CBA5FEBA-E6F6-4DB3-8537-6DC2C3D63286}"/>
    <cellStyle name="Zvýraznenie1 2" xfId="43" xr:uid="{C364F7AD-2696-4AFB-896C-E8E9A07CF121}"/>
    <cellStyle name="Zvýraznenie2 2" xfId="44" xr:uid="{37C6F60D-253C-46EB-9AA0-8195201254C4}"/>
    <cellStyle name="Zvýraznenie3 2" xfId="45" xr:uid="{0EA17411-ADAC-4DBC-88CE-A2F8D069C5B7}"/>
    <cellStyle name="Zvýraznenie4 2" xfId="46" xr:uid="{DFFCDE93-FB5F-4235-807D-A012560DC250}"/>
    <cellStyle name="Zvýraznenie5 2" xfId="47" xr:uid="{D460EC65-747F-4ADD-ACA3-9135D0F81198}"/>
    <cellStyle name="Zvýraznenie6 2" xfId="48" xr:uid="{5011F6A2-A4F2-4B7B-AF0E-18CC3466A8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F8E2-1AD2-49C6-BD00-2E1988826BB9}">
  <dimension ref="B1:G13"/>
  <sheetViews>
    <sheetView topLeftCell="B1" workbookViewId="0">
      <selection activeCell="G6" sqref="G6"/>
    </sheetView>
  </sheetViews>
  <sheetFormatPr defaultRowHeight="15" x14ac:dyDescent="0.25"/>
  <cols>
    <col min="2" max="2" width="5" customWidth="1"/>
    <col min="4" max="4" width="47.42578125" customWidth="1"/>
    <col min="5" max="5" width="18.7109375" customWidth="1"/>
    <col min="6" max="6" width="19.42578125" customWidth="1"/>
    <col min="7" max="7" width="16.42578125" customWidth="1"/>
  </cols>
  <sheetData>
    <row r="1" spans="2:7" x14ac:dyDescent="0.25">
      <c r="C1" s="6" t="s">
        <v>91</v>
      </c>
    </row>
    <row r="2" spans="2:7" x14ac:dyDescent="0.25">
      <c r="C2" s="6"/>
    </row>
    <row r="3" spans="2:7" ht="15.75" x14ac:dyDescent="0.25">
      <c r="D3" s="4" t="s">
        <v>5</v>
      </c>
      <c r="E3" s="4"/>
    </row>
    <row r="5" spans="2:7" ht="29.45" customHeight="1" x14ac:dyDescent="0.25">
      <c r="B5" s="1"/>
      <c r="C5" s="130"/>
      <c r="D5" s="151" t="s">
        <v>76</v>
      </c>
      <c r="E5" s="158"/>
      <c r="F5" s="158" t="s">
        <v>92</v>
      </c>
      <c r="G5" s="161" t="s">
        <v>93</v>
      </c>
    </row>
    <row r="6" spans="2:7" ht="15.75" x14ac:dyDescent="0.25">
      <c r="B6" s="1">
        <v>6</v>
      </c>
      <c r="C6" s="131" t="s">
        <v>0</v>
      </c>
      <c r="D6" s="2" t="s">
        <v>1</v>
      </c>
      <c r="E6" s="3"/>
      <c r="F6" s="140">
        <f>'2538-BS'!H36</f>
        <v>0</v>
      </c>
      <c r="G6" s="140">
        <f>'2538-BS'!K38</f>
        <v>0</v>
      </c>
    </row>
    <row r="7" spans="2:7" ht="15.75" x14ac:dyDescent="0.25">
      <c r="B7" s="1">
        <v>7</v>
      </c>
      <c r="C7" s="131" t="s">
        <v>0</v>
      </c>
      <c r="D7" s="2" t="s">
        <v>60</v>
      </c>
      <c r="E7" s="3"/>
      <c r="F7" s="140">
        <f>'2533-BS'!H36</f>
        <v>0</v>
      </c>
      <c r="G7" s="140">
        <f>'2533-BS'!K38</f>
        <v>0</v>
      </c>
    </row>
    <row r="8" spans="2:7" ht="15.75" x14ac:dyDescent="0.25">
      <c r="B8" s="1">
        <v>8</v>
      </c>
      <c r="C8" s="131" t="s">
        <v>2</v>
      </c>
      <c r="D8" s="2" t="s">
        <v>61</v>
      </c>
      <c r="E8" s="3"/>
      <c r="F8" s="140">
        <f>'2523-ZC'!H36</f>
        <v>0</v>
      </c>
      <c r="G8" s="140">
        <f>'2523-ZC'!K38</f>
        <v>0</v>
      </c>
    </row>
    <row r="9" spans="2:7" ht="15.75" x14ac:dyDescent="0.25">
      <c r="B9" s="1">
        <v>9</v>
      </c>
      <c r="C9" s="131" t="s">
        <v>3</v>
      </c>
      <c r="D9" s="2" t="s">
        <v>4</v>
      </c>
      <c r="E9" s="150"/>
      <c r="F9" s="140">
        <f>'2495-ZH'!H36</f>
        <v>0</v>
      </c>
      <c r="G9" s="140">
        <f>'2495-ZH'!K38</f>
        <v>0</v>
      </c>
    </row>
    <row r="10" spans="2:7" ht="15.75" x14ac:dyDescent="0.25">
      <c r="B10" s="1"/>
      <c r="C10" s="131" t="s">
        <v>3</v>
      </c>
      <c r="D10" s="2" t="s">
        <v>77</v>
      </c>
      <c r="E10" s="157"/>
      <c r="F10" s="162">
        <f>'2483-ZH'!H40</f>
        <v>0</v>
      </c>
      <c r="G10" s="156">
        <f>'2483-ZH'!K42</f>
        <v>0</v>
      </c>
    </row>
    <row r="11" spans="2:7" ht="15.75" x14ac:dyDescent="0.25">
      <c r="B11" s="1">
        <v>10</v>
      </c>
      <c r="C11" s="131" t="s">
        <v>6</v>
      </c>
      <c r="D11" s="2" t="s">
        <v>7</v>
      </c>
      <c r="E11" s="3"/>
      <c r="F11" s="140">
        <f>'2440-ZV'!H36</f>
        <v>0</v>
      </c>
      <c r="G11" s="140">
        <f>'2440-ZV'!K38</f>
        <v>0</v>
      </c>
    </row>
    <row r="12" spans="2:7" ht="15.75" x14ac:dyDescent="0.25">
      <c r="C12" s="155"/>
      <c r="D12" s="155"/>
      <c r="E12" s="5"/>
      <c r="F12" s="5">
        <f>SUM(F6:F11)</f>
        <v>0</v>
      </c>
      <c r="G12" s="5">
        <f>SUM(G6:G11)</f>
        <v>0</v>
      </c>
    </row>
    <row r="13" spans="2:7" ht="15.75" x14ac:dyDescent="0.25">
      <c r="F13" s="5"/>
      <c r="G13" s="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241B-B09D-4B5C-AE71-AEB00E1CB823}">
  <sheetPr>
    <tabColor rgb="FFC00000"/>
    <pageSetUpPr fitToPage="1"/>
  </sheetPr>
  <dimension ref="A1:K47"/>
  <sheetViews>
    <sheetView tabSelected="1" topLeftCell="A12" workbookViewId="0">
      <selection activeCell="O23" sqref="O23"/>
    </sheetView>
  </sheetViews>
  <sheetFormatPr defaultRowHeight="15" x14ac:dyDescent="0.25"/>
  <cols>
    <col min="1" max="2" width="13.5703125" customWidth="1"/>
    <col min="3" max="3" width="21.28515625" customWidth="1"/>
    <col min="4" max="11" width="13.5703125" customWidth="1"/>
  </cols>
  <sheetData>
    <row r="1" spans="1:11" x14ac:dyDescent="0.25">
      <c r="A1" s="6" t="s">
        <v>91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/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x14ac:dyDescent="0.25">
      <c r="A3" s="9" t="s">
        <v>8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x14ac:dyDescent="0.25">
      <c r="A4" s="7"/>
      <c r="B4" s="10" t="s">
        <v>9</v>
      </c>
      <c r="C4" s="6"/>
      <c r="D4" s="7"/>
      <c r="E4" s="7"/>
      <c r="F4" s="7"/>
      <c r="G4" s="7"/>
      <c r="H4" s="7"/>
      <c r="I4" s="7"/>
      <c r="J4" s="7"/>
      <c r="K4" s="8"/>
    </row>
    <row r="5" spans="1:11" x14ac:dyDescent="0.25">
      <c r="A5" s="11" t="s">
        <v>10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9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x14ac:dyDescent="0.25">
      <c r="A7" s="7" t="s">
        <v>11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x14ac:dyDescent="0.25">
      <c r="A8" s="7" t="s">
        <v>12</v>
      </c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 x14ac:dyDescent="0.25">
      <c r="A10" s="9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8"/>
    </row>
    <row r="11" spans="1:11" x14ac:dyDescent="0.25">
      <c r="A11" s="12" t="s">
        <v>1</v>
      </c>
      <c r="C11" s="10"/>
      <c r="E11" s="13"/>
      <c r="F11" s="14"/>
      <c r="G11" s="15"/>
      <c r="H11" s="9"/>
      <c r="I11" s="9"/>
      <c r="J11" s="9"/>
      <c r="K11" s="8"/>
    </row>
    <row r="12" spans="1:11" ht="16.5" thickBot="1" x14ac:dyDescent="0.3">
      <c r="A12" s="16"/>
      <c r="B12" s="16"/>
      <c r="C12" s="16"/>
      <c r="D12" s="16"/>
      <c r="E12" s="16"/>
      <c r="F12" s="17"/>
      <c r="G12" s="16"/>
      <c r="H12" s="17"/>
      <c r="I12" s="16"/>
      <c r="J12" s="17"/>
      <c r="K12" s="17"/>
    </row>
    <row r="13" spans="1:11" x14ac:dyDescent="0.25">
      <c r="A13" s="18" t="s">
        <v>14</v>
      </c>
      <c r="B13" s="19"/>
      <c r="C13" s="20"/>
      <c r="D13" s="20"/>
      <c r="E13" s="20"/>
      <c r="F13" s="21" t="s">
        <v>15</v>
      </c>
      <c r="G13" s="20" t="s">
        <v>16</v>
      </c>
      <c r="H13" s="21"/>
      <c r="I13" s="20"/>
      <c r="J13" s="21"/>
      <c r="K13" s="22"/>
    </row>
    <row r="14" spans="1:11" x14ac:dyDescent="0.25">
      <c r="A14" s="12" t="s">
        <v>1</v>
      </c>
      <c r="D14" t="s">
        <v>17</v>
      </c>
      <c r="F14" s="23">
        <v>3.8610000000000002</v>
      </c>
      <c r="G14" s="134">
        <v>7.19</v>
      </c>
      <c r="H14" s="81"/>
      <c r="I14" s="135"/>
      <c r="K14" s="124"/>
    </row>
    <row r="15" spans="1:11" ht="15.75" thickBot="1" x14ac:dyDescent="0.3">
      <c r="A15" s="24"/>
      <c r="F15" s="134"/>
      <c r="G15" s="23"/>
      <c r="H15" s="81"/>
      <c r="I15" s="135"/>
      <c r="J15" s="127"/>
      <c r="K15" s="35"/>
    </row>
    <row r="16" spans="1:11" x14ac:dyDescent="0.25">
      <c r="A16" s="26" t="s">
        <v>18</v>
      </c>
      <c r="B16" s="27">
        <f>(G14-F14)*1000</f>
        <v>3329</v>
      </c>
      <c r="C16" t="s">
        <v>19</v>
      </c>
      <c r="F16" s="23"/>
      <c r="G16" s="134"/>
      <c r="H16" s="125"/>
      <c r="I16" s="135"/>
      <c r="J16" s="127"/>
      <c r="K16" s="128"/>
    </row>
    <row r="17" spans="1:11" x14ac:dyDescent="0.25">
      <c r="A17" s="28" t="s">
        <v>20</v>
      </c>
      <c r="B17" s="29">
        <v>5.08</v>
      </c>
      <c r="C17" t="s">
        <v>19</v>
      </c>
      <c r="H17" s="126"/>
      <c r="I17" s="135"/>
      <c r="J17" s="129"/>
      <c r="K17" s="35"/>
    </row>
    <row r="18" spans="1:11" ht="17.25" x14ac:dyDescent="0.25">
      <c r="A18" s="30" t="s">
        <v>21</v>
      </c>
      <c r="B18" s="31">
        <f>B16*B17</f>
        <v>16911.32</v>
      </c>
      <c r="C18" t="s">
        <v>22</v>
      </c>
      <c r="F18" s="133"/>
      <c r="G18" s="134"/>
      <c r="H18" s="126"/>
      <c r="I18" s="136"/>
      <c r="J18" s="129"/>
      <c r="K18" s="35"/>
    </row>
    <row r="19" spans="1:11" ht="18" thickBot="1" x14ac:dyDescent="0.3">
      <c r="A19" s="32" t="s">
        <v>23</v>
      </c>
      <c r="B19" s="33">
        <v>48</v>
      </c>
      <c r="C19" t="s">
        <v>22</v>
      </c>
      <c r="D19" s="25"/>
      <c r="F19" s="8"/>
      <c r="H19" s="8"/>
      <c r="J19" s="34"/>
      <c r="K19" s="35"/>
    </row>
    <row r="20" spans="1:11" x14ac:dyDescent="0.25">
      <c r="A20" s="24"/>
      <c r="B20" s="36"/>
      <c r="F20" s="8"/>
      <c r="H20" s="8"/>
      <c r="J20" s="34"/>
      <c r="K20" s="35"/>
    </row>
    <row r="21" spans="1:11" ht="15.75" thickBot="1" x14ac:dyDescent="0.3">
      <c r="A21" s="37"/>
      <c r="B21" s="38"/>
      <c r="C21" s="39"/>
      <c r="D21" s="39"/>
      <c r="E21" s="39"/>
      <c r="F21" s="40"/>
      <c r="G21" s="39"/>
      <c r="H21" s="41"/>
      <c r="J21" s="8"/>
      <c r="K21" s="35"/>
    </row>
    <row r="22" spans="1:11" ht="26.25" thickBot="1" x14ac:dyDescent="0.3">
      <c r="A22" s="183" t="s">
        <v>24</v>
      </c>
      <c r="B22" s="184"/>
      <c r="C22" s="185"/>
      <c r="D22" s="43" t="s">
        <v>25</v>
      </c>
      <c r="E22" s="44" t="s">
        <v>26</v>
      </c>
      <c r="F22" s="45" t="s">
        <v>27</v>
      </c>
      <c r="G22" s="42" t="s">
        <v>28</v>
      </c>
      <c r="H22" s="46" t="s">
        <v>29</v>
      </c>
      <c r="I22" s="47"/>
      <c r="J22" s="48"/>
      <c r="K22" s="35"/>
    </row>
    <row r="23" spans="1:11" x14ac:dyDescent="0.25">
      <c r="A23" s="186" t="s">
        <v>30</v>
      </c>
      <c r="B23" s="187"/>
      <c r="C23" s="188"/>
      <c r="D23" s="49" t="s">
        <v>19</v>
      </c>
      <c r="E23" s="50" t="s">
        <v>31</v>
      </c>
      <c r="F23" s="51"/>
      <c r="G23" s="52">
        <f>2*B17</f>
        <v>10.16</v>
      </c>
      <c r="H23" s="53">
        <f t="shared" ref="H23:H32" si="0">F23*G23</f>
        <v>0</v>
      </c>
      <c r="I23" s="47"/>
      <c r="J23" s="54"/>
      <c r="K23" s="55"/>
    </row>
    <row r="24" spans="1:11" x14ac:dyDescent="0.25">
      <c r="A24" s="178" t="s">
        <v>32</v>
      </c>
      <c r="B24" s="179"/>
      <c r="C24" s="180"/>
      <c r="D24" s="1" t="s">
        <v>33</v>
      </c>
      <c r="E24" s="56"/>
      <c r="F24" s="57"/>
      <c r="G24" s="58">
        <f>B18+B19</f>
        <v>16959.32</v>
      </c>
      <c r="H24" s="59">
        <f t="shared" si="0"/>
        <v>0</v>
      </c>
      <c r="I24" s="47"/>
      <c r="J24" s="54"/>
      <c r="K24" s="55"/>
    </row>
    <row r="25" spans="1:11" ht="31.9" customHeight="1" x14ac:dyDescent="0.25">
      <c r="A25" s="169" t="s">
        <v>34</v>
      </c>
      <c r="B25" s="170"/>
      <c r="C25" s="189"/>
      <c r="D25" s="60" t="s">
        <v>33</v>
      </c>
      <c r="E25" s="61" t="s">
        <v>31</v>
      </c>
      <c r="F25" s="62"/>
      <c r="G25" s="63">
        <f>B17*100</f>
        <v>508</v>
      </c>
      <c r="H25" s="64">
        <f>F25*G25</f>
        <v>0</v>
      </c>
      <c r="I25" s="47"/>
      <c r="J25" s="54"/>
      <c r="K25" s="55"/>
    </row>
    <row r="26" spans="1:11" x14ac:dyDescent="0.25">
      <c r="A26" s="178" t="s">
        <v>35</v>
      </c>
      <c r="B26" s="179"/>
      <c r="C26" s="180"/>
      <c r="D26" s="1" t="s">
        <v>33</v>
      </c>
      <c r="E26" s="65" t="s">
        <v>36</v>
      </c>
      <c r="F26" s="57"/>
      <c r="G26" s="58">
        <f>G27+G28</f>
        <v>25414.98</v>
      </c>
      <c r="H26" s="59">
        <f>F26*G26</f>
        <v>0</v>
      </c>
      <c r="I26" s="47"/>
      <c r="J26" s="54"/>
      <c r="K26" s="55"/>
    </row>
    <row r="27" spans="1:11" x14ac:dyDescent="0.25">
      <c r="A27" s="178" t="s">
        <v>37</v>
      </c>
      <c r="B27" s="179"/>
      <c r="C27" s="180"/>
      <c r="D27" s="66" t="s">
        <v>38</v>
      </c>
      <c r="E27" s="65" t="s">
        <v>31</v>
      </c>
      <c r="F27" s="57"/>
      <c r="G27" s="58">
        <f>B18+B19</f>
        <v>16959.32</v>
      </c>
      <c r="H27" s="59">
        <f t="shared" si="0"/>
        <v>0</v>
      </c>
      <c r="I27" s="47"/>
      <c r="J27" s="54"/>
      <c r="K27" s="55"/>
    </row>
    <row r="28" spans="1:11" ht="16.149999999999999" customHeight="1" x14ac:dyDescent="0.25">
      <c r="A28" s="169" t="s">
        <v>39</v>
      </c>
      <c r="B28" s="170"/>
      <c r="C28" s="171"/>
      <c r="D28" s="67" t="s">
        <v>38</v>
      </c>
      <c r="E28" s="68" t="s">
        <v>31</v>
      </c>
      <c r="F28" s="69"/>
      <c r="G28" s="70">
        <f>B17*B16/2</f>
        <v>8455.66</v>
      </c>
      <c r="H28" s="59">
        <f t="shared" si="0"/>
        <v>0</v>
      </c>
      <c r="I28" s="47" t="s">
        <v>63</v>
      </c>
      <c r="J28" s="54"/>
      <c r="K28" s="55"/>
    </row>
    <row r="29" spans="1:11" x14ac:dyDescent="0.25">
      <c r="A29" s="172" t="s">
        <v>41</v>
      </c>
      <c r="B29" s="173"/>
      <c r="C29" s="174"/>
      <c r="D29" s="67" t="s">
        <v>38</v>
      </c>
      <c r="E29" s="71" t="s">
        <v>42</v>
      </c>
      <c r="F29" s="72"/>
      <c r="G29" s="70">
        <f>G30</f>
        <v>0</v>
      </c>
      <c r="H29" s="59">
        <f t="shared" si="0"/>
        <v>0</v>
      </c>
      <c r="I29" s="47"/>
      <c r="J29" s="54"/>
      <c r="K29" s="55"/>
    </row>
    <row r="30" spans="1:11" ht="30" customHeight="1" x14ac:dyDescent="0.25">
      <c r="A30" s="175" t="s">
        <v>68</v>
      </c>
      <c r="B30" s="176"/>
      <c r="C30" s="177"/>
      <c r="D30" s="67" t="s">
        <v>38</v>
      </c>
      <c r="E30" s="73" t="s">
        <v>43</v>
      </c>
      <c r="F30" s="74"/>
      <c r="G30" s="75">
        <v>0</v>
      </c>
      <c r="H30" s="64">
        <f t="shared" si="0"/>
        <v>0</v>
      </c>
      <c r="I30" s="76"/>
      <c r="J30" s="54"/>
      <c r="K30" s="55"/>
    </row>
    <row r="31" spans="1:11" x14ac:dyDescent="0.25">
      <c r="A31" s="178" t="s">
        <v>44</v>
      </c>
      <c r="B31" s="179"/>
      <c r="C31" s="180"/>
      <c r="D31" s="1" t="s">
        <v>45</v>
      </c>
      <c r="E31" s="65"/>
      <c r="F31" s="57"/>
      <c r="G31" s="58">
        <v>0</v>
      </c>
      <c r="H31" s="59">
        <f>F31*G31</f>
        <v>0</v>
      </c>
      <c r="I31" s="76"/>
      <c r="J31" s="54"/>
      <c r="K31" s="55"/>
    </row>
    <row r="32" spans="1:11" x14ac:dyDescent="0.25">
      <c r="A32" s="178" t="s">
        <v>46</v>
      </c>
      <c r="B32" s="179"/>
      <c r="C32" s="180"/>
      <c r="D32" s="1" t="s">
        <v>19</v>
      </c>
      <c r="E32" s="65"/>
      <c r="F32" s="57"/>
      <c r="G32" s="58">
        <f>B16+B17*2+20</f>
        <v>3359.16</v>
      </c>
      <c r="H32" s="59">
        <f t="shared" si="0"/>
        <v>0</v>
      </c>
      <c r="I32" s="81"/>
      <c r="J32" s="54"/>
      <c r="K32" s="55"/>
    </row>
    <row r="33" spans="1:11" ht="14.45" customHeight="1" x14ac:dyDescent="0.25">
      <c r="A33" s="181" t="s">
        <v>47</v>
      </c>
      <c r="B33" s="182"/>
      <c r="C33" s="182"/>
      <c r="D33" s="77" t="s">
        <v>19</v>
      </c>
      <c r="E33" s="78" t="s">
        <v>48</v>
      </c>
      <c r="F33" s="79"/>
      <c r="G33" s="80">
        <v>0</v>
      </c>
      <c r="H33" s="83">
        <f>F33*G33</f>
        <v>0</v>
      </c>
      <c r="J33" s="54"/>
      <c r="K33" s="82"/>
    </row>
    <row r="34" spans="1:11" x14ac:dyDescent="0.25">
      <c r="A34" s="163"/>
      <c r="B34" s="164"/>
      <c r="C34" s="165"/>
      <c r="D34" s="77"/>
      <c r="E34" s="78"/>
      <c r="F34" s="79"/>
      <c r="G34" s="80"/>
      <c r="H34" s="83"/>
      <c r="I34" s="81"/>
      <c r="J34" s="76"/>
      <c r="K34" s="82"/>
    </row>
    <row r="35" spans="1:11" ht="15.75" thickBot="1" x14ac:dyDescent="0.3">
      <c r="A35" s="166"/>
      <c r="B35" s="167"/>
      <c r="C35" s="167"/>
      <c r="D35" s="84"/>
      <c r="E35" s="85"/>
      <c r="F35" s="86"/>
      <c r="G35" s="87"/>
      <c r="H35" s="88"/>
      <c r="I35" s="81"/>
      <c r="J35" s="76"/>
      <c r="K35" s="82"/>
    </row>
    <row r="36" spans="1:11" ht="15.75" thickBot="1" x14ac:dyDescent="0.3">
      <c r="A36" s="89"/>
      <c r="B36" s="90"/>
      <c r="C36" s="90"/>
      <c r="D36" s="91"/>
      <c r="E36" s="92"/>
      <c r="F36" s="92"/>
      <c r="G36" s="92" t="s">
        <v>49</v>
      </c>
      <c r="H36" s="93">
        <f>SUM(H23:H35)</f>
        <v>0</v>
      </c>
      <c r="I36" s="92"/>
      <c r="J36" s="94"/>
      <c r="K36" s="95"/>
    </row>
    <row r="37" spans="1:11" ht="15.75" thickBot="1" x14ac:dyDescent="0.3">
      <c r="A37" s="89"/>
      <c r="B37" s="90"/>
      <c r="C37" s="90"/>
      <c r="D37" s="90"/>
      <c r="E37" s="96"/>
      <c r="F37" s="92"/>
      <c r="G37" s="92"/>
      <c r="H37" s="92"/>
      <c r="I37" s="92"/>
      <c r="J37" s="94" t="s">
        <v>62</v>
      </c>
      <c r="K37" s="97" t="s">
        <v>50</v>
      </c>
    </row>
    <row r="38" spans="1:11" ht="15.75" thickBot="1" x14ac:dyDescent="0.3">
      <c r="A38" s="89"/>
      <c r="B38" s="90"/>
      <c r="C38" s="90"/>
      <c r="D38" s="90"/>
      <c r="E38" s="92"/>
      <c r="F38" s="92"/>
      <c r="G38" s="92"/>
      <c r="H38" s="92" t="s">
        <v>51</v>
      </c>
      <c r="I38" s="98" t="s">
        <v>52</v>
      </c>
      <c r="J38" s="99">
        <f>H36*0.23</f>
        <v>0</v>
      </c>
      <c r="K38" s="100">
        <f>H36*1.23</f>
        <v>0</v>
      </c>
    </row>
    <row r="39" spans="1:11" ht="15.75" thickBot="1" x14ac:dyDescent="0.3">
      <c r="A39" s="101"/>
      <c r="B39" s="102"/>
      <c r="C39" s="102"/>
      <c r="D39" s="102"/>
      <c r="E39" s="102"/>
      <c r="F39" s="103"/>
      <c r="G39" s="104"/>
      <c r="H39" s="104"/>
      <c r="I39" s="105"/>
      <c r="J39" s="106"/>
      <c r="K39" s="107"/>
    </row>
    <row r="40" spans="1:11" x14ac:dyDescent="0.25">
      <c r="A40" s="108"/>
      <c r="F40" s="8"/>
      <c r="G40" s="109"/>
      <c r="H40" s="110"/>
      <c r="I40" s="111"/>
      <c r="J40" s="110"/>
      <c r="K40" s="21"/>
    </row>
    <row r="41" spans="1:11" x14ac:dyDescent="0.25">
      <c r="A41" s="112" t="s">
        <v>53</v>
      </c>
      <c r="B41" s="113"/>
      <c r="C41" s="113"/>
      <c r="D41" s="113"/>
      <c r="E41" s="113"/>
      <c r="F41" s="113"/>
      <c r="G41" s="114"/>
      <c r="H41" s="114"/>
      <c r="I41" s="115"/>
      <c r="J41" s="114"/>
      <c r="K41" s="114"/>
    </row>
    <row r="42" spans="1:11" x14ac:dyDescent="0.25">
      <c r="A42" s="112" t="s">
        <v>94</v>
      </c>
      <c r="B42" s="113"/>
      <c r="C42" s="113"/>
      <c r="D42" s="113"/>
      <c r="E42" s="113"/>
      <c r="F42" s="113"/>
      <c r="G42" s="116"/>
      <c r="H42" s="116"/>
      <c r="I42" s="117"/>
      <c r="J42" s="118"/>
      <c r="K42" s="119"/>
    </row>
    <row r="43" spans="1:11" x14ac:dyDescent="0.25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</row>
    <row r="44" spans="1:11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5">
      <c r="F45" s="8"/>
      <c r="H45" s="8"/>
      <c r="J45" s="8"/>
      <c r="K45" s="8"/>
    </row>
    <row r="46" spans="1:11" x14ac:dyDescent="0.25">
      <c r="A46" s="121"/>
      <c r="B46" s="121"/>
      <c r="C46" s="7"/>
      <c r="D46" s="7"/>
      <c r="E46" s="7"/>
      <c r="F46" s="7"/>
      <c r="G46" s="122" t="s">
        <v>54</v>
      </c>
      <c r="H46" s="122"/>
      <c r="I46" s="122"/>
      <c r="J46" s="8"/>
      <c r="K46" s="8"/>
    </row>
    <row r="47" spans="1:11" x14ac:dyDescent="0.25">
      <c r="A47" s="168" t="s">
        <v>55</v>
      </c>
      <c r="B47" s="168"/>
      <c r="C47" s="168"/>
      <c r="D47" s="6"/>
      <c r="E47" s="6"/>
      <c r="F47" s="7"/>
      <c r="G47" s="122" t="s">
        <v>56</v>
      </c>
      <c r="H47" s="122"/>
      <c r="I47" s="122"/>
      <c r="J47" s="8"/>
      <c r="K47" s="8"/>
    </row>
  </sheetData>
  <mergeCells count="15">
    <mergeCell ref="A27:C27"/>
    <mergeCell ref="A22:C22"/>
    <mergeCell ref="A23:C23"/>
    <mergeCell ref="A24:C24"/>
    <mergeCell ref="A25:C25"/>
    <mergeCell ref="A26:C26"/>
    <mergeCell ref="A34:C34"/>
    <mergeCell ref="A35:C35"/>
    <mergeCell ref="A47:C47"/>
    <mergeCell ref="A28:C28"/>
    <mergeCell ref="A29:C29"/>
    <mergeCell ref="A30:C30"/>
    <mergeCell ref="A31:C31"/>
    <mergeCell ref="A32:C32"/>
    <mergeCell ref="A33:C33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85F4-98CF-4C9D-91BB-1C58C56DFA71}">
  <sheetPr>
    <tabColor rgb="FFC00000"/>
    <pageSetUpPr fitToPage="1"/>
  </sheetPr>
  <dimension ref="A1:K47"/>
  <sheetViews>
    <sheetView topLeftCell="A14" workbookViewId="0">
      <selection activeCell="A42" sqref="A42"/>
    </sheetView>
  </sheetViews>
  <sheetFormatPr defaultRowHeight="15" x14ac:dyDescent="0.25"/>
  <cols>
    <col min="1" max="2" width="12.85546875" customWidth="1"/>
    <col min="3" max="3" width="20.42578125" customWidth="1"/>
    <col min="4" max="4" width="10.85546875" customWidth="1"/>
    <col min="5" max="11" width="12.85546875" customWidth="1"/>
  </cols>
  <sheetData>
    <row r="1" spans="1:11" x14ac:dyDescent="0.25">
      <c r="A1" s="6" t="s">
        <v>91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/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x14ac:dyDescent="0.25">
      <c r="A3" s="9" t="s">
        <v>8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x14ac:dyDescent="0.25">
      <c r="A4" s="7"/>
      <c r="B4" s="10" t="s">
        <v>9</v>
      </c>
      <c r="C4" s="6"/>
      <c r="D4" s="7"/>
      <c r="E4" s="7"/>
      <c r="F4" s="7"/>
      <c r="G4" s="7"/>
      <c r="H4" s="7"/>
      <c r="I4" s="7"/>
      <c r="J4" s="7"/>
      <c r="K4" s="8"/>
    </row>
    <row r="5" spans="1:11" x14ac:dyDescent="0.25">
      <c r="A5" s="11" t="s">
        <v>10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9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x14ac:dyDescent="0.25">
      <c r="A7" s="7" t="s">
        <v>11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x14ac:dyDescent="0.25">
      <c r="A8" s="7" t="s">
        <v>12</v>
      </c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 x14ac:dyDescent="0.25">
      <c r="A10" s="9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8"/>
    </row>
    <row r="11" spans="1:11" x14ac:dyDescent="0.25">
      <c r="A11" s="12" t="s">
        <v>57</v>
      </c>
      <c r="C11" s="10"/>
      <c r="E11" s="13"/>
      <c r="F11" s="14"/>
      <c r="G11" s="15"/>
      <c r="H11" s="9"/>
      <c r="I11" s="9"/>
      <c r="J11" s="9"/>
      <c r="K11" s="8"/>
    </row>
    <row r="12" spans="1:11" ht="16.5" thickBot="1" x14ac:dyDescent="0.3">
      <c r="A12" s="16"/>
      <c r="B12" s="16"/>
      <c r="C12" s="16"/>
      <c r="D12" s="16"/>
      <c r="E12" s="16"/>
      <c r="F12" s="17"/>
      <c r="G12" s="16"/>
      <c r="H12" s="17"/>
      <c r="I12" s="16"/>
      <c r="J12" s="17"/>
      <c r="K12" s="17"/>
    </row>
    <row r="13" spans="1:11" x14ac:dyDescent="0.25">
      <c r="A13" s="18" t="s">
        <v>14</v>
      </c>
      <c r="B13" s="19"/>
      <c r="C13" s="20"/>
      <c r="D13" s="20"/>
      <c r="E13" s="20"/>
      <c r="F13" s="21" t="s">
        <v>15</v>
      </c>
      <c r="G13" s="20" t="s">
        <v>16</v>
      </c>
      <c r="H13" s="21"/>
      <c r="I13" s="20"/>
      <c r="J13" s="21"/>
      <c r="K13" s="22"/>
    </row>
    <row r="14" spans="1:11" x14ac:dyDescent="0.25">
      <c r="A14" s="12" t="s">
        <v>57</v>
      </c>
      <c r="D14" t="s">
        <v>17</v>
      </c>
      <c r="F14" s="23">
        <v>0.8</v>
      </c>
      <c r="G14" s="134">
        <v>2.1549999999999998</v>
      </c>
      <c r="H14" s="81"/>
      <c r="I14" s="135"/>
      <c r="K14" s="124"/>
    </row>
    <row r="15" spans="1:11" ht="15.75" thickBot="1" x14ac:dyDescent="0.3">
      <c r="A15" s="24"/>
      <c r="F15" s="134"/>
      <c r="G15" s="23"/>
      <c r="H15" s="81"/>
      <c r="I15" s="135"/>
      <c r="J15" s="127"/>
      <c r="K15" s="35"/>
    </row>
    <row r="16" spans="1:11" x14ac:dyDescent="0.25">
      <c r="A16" s="26" t="s">
        <v>18</v>
      </c>
      <c r="B16" s="27">
        <f>(G14-F14)*1000</f>
        <v>1354.9999999999998</v>
      </c>
      <c r="C16" t="s">
        <v>19</v>
      </c>
      <c r="F16" s="23"/>
      <c r="G16" s="134"/>
      <c r="H16" s="125"/>
      <c r="I16" s="135"/>
      <c r="J16" s="127"/>
      <c r="K16" s="128"/>
    </row>
    <row r="17" spans="1:11" x14ac:dyDescent="0.25">
      <c r="A17" s="28" t="s">
        <v>20</v>
      </c>
      <c r="B17" s="29">
        <v>5.54</v>
      </c>
      <c r="C17" t="s">
        <v>19</v>
      </c>
      <c r="H17" s="126"/>
      <c r="I17" s="135"/>
      <c r="J17" s="129"/>
      <c r="K17" s="35"/>
    </row>
    <row r="18" spans="1:11" ht="17.25" x14ac:dyDescent="0.25">
      <c r="A18" s="30" t="s">
        <v>21</v>
      </c>
      <c r="B18" s="31">
        <f>B16*B17</f>
        <v>7506.6999999999989</v>
      </c>
      <c r="C18" t="s">
        <v>22</v>
      </c>
      <c r="F18" s="133"/>
      <c r="G18" s="134"/>
      <c r="H18" s="126"/>
      <c r="I18" s="136"/>
      <c r="J18" s="129"/>
      <c r="K18" s="35"/>
    </row>
    <row r="19" spans="1:11" ht="18" thickBot="1" x14ac:dyDescent="0.3">
      <c r="A19" s="32" t="s">
        <v>23</v>
      </c>
      <c r="B19" s="33">
        <v>64</v>
      </c>
      <c r="C19" t="s">
        <v>22</v>
      </c>
      <c r="D19" s="25"/>
      <c r="F19" s="8"/>
      <c r="H19" s="8"/>
      <c r="J19" s="34"/>
      <c r="K19" s="35"/>
    </row>
    <row r="20" spans="1:11" x14ac:dyDescent="0.25">
      <c r="A20" s="24"/>
      <c r="B20" s="36"/>
      <c r="F20" s="8"/>
      <c r="H20" s="8"/>
      <c r="J20" s="34"/>
      <c r="K20" s="35"/>
    </row>
    <row r="21" spans="1:11" ht="15.75" thickBot="1" x14ac:dyDescent="0.3">
      <c r="A21" s="37"/>
      <c r="B21" s="38"/>
      <c r="C21" s="39"/>
      <c r="D21" s="39"/>
      <c r="E21" s="39"/>
      <c r="F21" s="40"/>
      <c r="G21" s="39"/>
      <c r="H21" s="41"/>
      <c r="J21" s="8"/>
      <c r="K21" s="35"/>
    </row>
    <row r="22" spans="1:11" ht="26.25" thickBot="1" x14ac:dyDescent="0.3">
      <c r="A22" s="183" t="s">
        <v>24</v>
      </c>
      <c r="B22" s="184"/>
      <c r="C22" s="185"/>
      <c r="D22" s="43" t="s">
        <v>25</v>
      </c>
      <c r="E22" s="44" t="s">
        <v>26</v>
      </c>
      <c r="F22" s="45" t="s">
        <v>27</v>
      </c>
      <c r="G22" s="42" t="s">
        <v>28</v>
      </c>
      <c r="H22" s="46" t="s">
        <v>29</v>
      </c>
      <c r="I22" s="47"/>
      <c r="J22" s="48"/>
      <c r="K22" s="35"/>
    </row>
    <row r="23" spans="1:11" x14ac:dyDescent="0.25">
      <c r="A23" s="186" t="s">
        <v>30</v>
      </c>
      <c r="B23" s="187"/>
      <c r="C23" s="188"/>
      <c r="D23" s="49" t="s">
        <v>19</v>
      </c>
      <c r="E23" s="50" t="s">
        <v>31</v>
      </c>
      <c r="F23" s="51"/>
      <c r="G23" s="52">
        <f>2*B17</f>
        <v>11.08</v>
      </c>
      <c r="H23" s="53">
        <f t="shared" ref="H23:H32" si="0">F23*G23</f>
        <v>0</v>
      </c>
      <c r="I23" s="47"/>
      <c r="J23" s="54"/>
      <c r="K23" s="55"/>
    </row>
    <row r="24" spans="1:11" x14ac:dyDescent="0.25">
      <c r="A24" s="178" t="s">
        <v>32</v>
      </c>
      <c r="B24" s="179"/>
      <c r="C24" s="180"/>
      <c r="D24" s="1" t="s">
        <v>33</v>
      </c>
      <c r="E24" s="56"/>
      <c r="F24" s="57"/>
      <c r="G24" s="58">
        <f>B18+B19</f>
        <v>7570.6999999999989</v>
      </c>
      <c r="H24" s="59">
        <f t="shared" si="0"/>
        <v>0</v>
      </c>
      <c r="I24" s="47"/>
      <c r="J24" s="54"/>
      <c r="K24" s="55"/>
    </row>
    <row r="25" spans="1:11" ht="28.15" customHeight="1" x14ac:dyDescent="0.25">
      <c r="A25" s="169" t="s">
        <v>34</v>
      </c>
      <c r="B25" s="170"/>
      <c r="C25" s="189"/>
      <c r="D25" s="60" t="s">
        <v>33</v>
      </c>
      <c r="E25" s="61" t="s">
        <v>31</v>
      </c>
      <c r="F25" s="62"/>
      <c r="G25" s="63">
        <f>B17*100</f>
        <v>554</v>
      </c>
      <c r="H25" s="64">
        <f>F25*G25</f>
        <v>0</v>
      </c>
      <c r="I25" s="47"/>
      <c r="J25" s="54"/>
      <c r="K25" s="55"/>
    </row>
    <row r="26" spans="1:11" x14ac:dyDescent="0.25">
      <c r="A26" s="178" t="s">
        <v>35</v>
      </c>
      <c r="B26" s="179"/>
      <c r="C26" s="180"/>
      <c r="D26" s="1" t="s">
        <v>33</v>
      </c>
      <c r="E26" s="65" t="s">
        <v>36</v>
      </c>
      <c r="F26" s="57"/>
      <c r="G26" s="58">
        <f>G27+G28</f>
        <v>8470.6999999999989</v>
      </c>
      <c r="H26" s="59">
        <f>F26*G26</f>
        <v>0</v>
      </c>
      <c r="I26" s="47"/>
      <c r="J26" s="54"/>
      <c r="K26" s="55"/>
    </row>
    <row r="27" spans="1:11" x14ac:dyDescent="0.25">
      <c r="A27" s="178" t="s">
        <v>37</v>
      </c>
      <c r="B27" s="179"/>
      <c r="C27" s="180"/>
      <c r="D27" s="66" t="s">
        <v>38</v>
      </c>
      <c r="E27" s="65" t="s">
        <v>31</v>
      </c>
      <c r="F27" s="57"/>
      <c r="G27" s="58">
        <f>B18+B19</f>
        <v>7570.6999999999989</v>
      </c>
      <c r="H27" s="59">
        <f t="shared" si="0"/>
        <v>0</v>
      </c>
      <c r="I27" s="47"/>
      <c r="J27" s="54"/>
      <c r="K27" s="55"/>
    </row>
    <row r="28" spans="1:11" ht="16.149999999999999" customHeight="1" x14ac:dyDescent="0.25">
      <c r="A28" s="169" t="s">
        <v>39</v>
      </c>
      <c r="B28" s="170"/>
      <c r="C28" s="171"/>
      <c r="D28" s="67" t="s">
        <v>38</v>
      </c>
      <c r="E28" s="68" t="s">
        <v>31</v>
      </c>
      <c r="F28" s="69"/>
      <c r="G28" s="70">
        <v>900</v>
      </c>
      <c r="H28" s="59">
        <f t="shared" si="0"/>
        <v>0</v>
      </c>
      <c r="I28" s="47" t="s">
        <v>63</v>
      </c>
      <c r="J28" s="54"/>
      <c r="K28" s="55"/>
    </row>
    <row r="29" spans="1:11" x14ac:dyDescent="0.25">
      <c r="A29" s="172" t="s">
        <v>41</v>
      </c>
      <c r="B29" s="173"/>
      <c r="C29" s="174"/>
      <c r="D29" s="67" t="s">
        <v>38</v>
      </c>
      <c r="E29" s="71" t="s">
        <v>42</v>
      </c>
      <c r="F29" s="72"/>
      <c r="G29" s="70">
        <f>G30</f>
        <v>0</v>
      </c>
      <c r="H29" s="59">
        <f t="shared" si="0"/>
        <v>0</v>
      </c>
      <c r="I29" s="47"/>
      <c r="J29" s="54"/>
      <c r="K29" s="55"/>
    </row>
    <row r="30" spans="1:11" ht="30" customHeight="1" x14ac:dyDescent="0.25">
      <c r="A30" s="175" t="s">
        <v>75</v>
      </c>
      <c r="B30" s="176"/>
      <c r="C30" s="177"/>
      <c r="D30" s="67" t="s">
        <v>38</v>
      </c>
      <c r="E30" s="73" t="s">
        <v>43</v>
      </c>
      <c r="F30" s="74"/>
      <c r="G30" s="75">
        <v>0</v>
      </c>
      <c r="H30" s="64">
        <f t="shared" si="0"/>
        <v>0</v>
      </c>
      <c r="I30" s="76"/>
      <c r="J30" s="54"/>
      <c r="K30" s="55"/>
    </row>
    <row r="31" spans="1:11" x14ac:dyDescent="0.25">
      <c r="A31" s="178" t="s">
        <v>44</v>
      </c>
      <c r="B31" s="179"/>
      <c r="C31" s="180"/>
      <c r="D31" s="1" t="s">
        <v>45</v>
      </c>
      <c r="E31" s="65"/>
      <c r="F31" s="57"/>
      <c r="G31" s="58">
        <v>0</v>
      </c>
      <c r="H31" s="59">
        <f>F31*G31</f>
        <v>0</v>
      </c>
      <c r="I31" s="76"/>
      <c r="J31" s="54"/>
      <c r="K31" s="55"/>
    </row>
    <row r="32" spans="1:11" x14ac:dyDescent="0.25">
      <c r="A32" s="178" t="s">
        <v>46</v>
      </c>
      <c r="B32" s="179"/>
      <c r="C32" s="180"/>
      <c r="D32" s="1" t="s">
        <v>19</v>
      </c>
      <c r="E32" s="65"/>
      <c r="F32" s="57"/>
      <c r="G32" s="58">
        <f>B16+B17*2+20</f>
        <v>1386.0799999999997</v>
      </c>
      <c r="H32" s="59">
        <f t="shared" si="0"/>
        <v>0</v>
      </c>
      <c r="I32" s="81"/>
      <c r="J32" s="54"/>
      <c r="K32" s="55"/>
    </row>
    <row r="33" spans="1:11" ht="14.45" customHeight="1" x14ac:dyDescent="0.25">
      <c r="A33" s="181" t="s">
        <v>47</v>
      </c>
      <c r="B33" s="182"/>
      <c r="C33" s="182"/>
      <c r="D33" s="77" t="s">
        <v>19</v>
      </c>
      <c r="E33" s="78" t="s">
        <v>48</v>
      </c>
      <c r="F33" s="79"/>
      <c r="G33" s="80">
        <v>0</v>
      </c>
      <c r="H33" s="83">
        <f>F33*G33</f>
        <v>0</v>
      </c>
      <c r="J33" s="54"/>
      <c r="K33" s="82"/>
    </row>
    <row r="34" spans="1:11" ht="16.149999999999999" customHeight="1" x14ac:dyDescent="0.25">
      <c r="A34" s="163"/>
      <c r="B34" s="164"/>
      <c r="C34" s="165"/>
      <c r="D34" s="77"/>
      <c r="E34" s="78"/>
      <c r="F34" s="79"/>
      <c r="G34" s="80"/>
      <c r="H34" s="83"/>
      <c r="I34" s="81"/>
      <c r="J34" s="76"/>
      <c r="K34" s="82"/>
    </row>
    <row r="35" spans="1:11" ht="15.75" thickBot="1" x14ac:dyDescent="0.3">
      <c r="A35" s="166"/>
      <c r="B35" s="167"/>
      <c r="C35" s="167"/>
      <c r="D35" s="84"/>
      <c r="E35" s="85"/>
      <c r="F35" s="86"/>
      <c r="G35" s="87"/>
      <c r="H35" s="88"/>
      <c r="I35" s="81"/>
      <c r="J35" s="76"/>
      <c r="K35" s="82"/>
    </row>
    <row r="36" spans="1:11" ht="15.75" thickBot="1" x14ac:dyDescent="0.3">
      <c r="A36" s="89"/>
      <c r="B36" s="90"/>
      <c r="C36" s="90"/>
      <c r="D36" s="91"/>
      <c r="E36" s="92"/>
      <c r="F36" s="92"/>
      <c r="G36" s="92" t="s">
        <v>49</v>
      </c>
      <c r="H36" s="93">
        <f>SUM(H23:H35)</f>
        <v>0</v>
      </c>
      <c r="I36" s="92"/>
      <c r="J36" s="94"/>
      <c r="K36" s="95"/>
    </row>
    <row r="37" spans="1:11" ht="15.75" thickBot="1" x14ac:dyDescent="0.3">
      <c r="A37" s="89"/>
      <c r="B37" s="90"/>
      <c r="C37" s="90"/>
      <c r="D37" s="90"/>
      <c r="E37" s="96"/>
      <c r="F37" s="92"/>
      <c r="G37" s="92"/>
      <c r="H37" s="92"/>
      <c r="I37" s="92"/>
      <c r="J37" s="94" t="s">
        <v>62</v>
      </c>
      <c r="K37" s="97" t="s">
        <v>50</v>
      </c>
    </row>
    <row r="38" spans="1:11" ht="15.75" thickBot="1" x14ac:dyDescent="0.3">
      <c r="A38" s="89"/>
      <c r="B38" s="90"/>
      <c r="C38" s="90"/>
      <c r="D38" s="90"/>
      <c r="E38" s="92"/>
      <c r="F38" s="92"/>
      <c r="G38" s="92"/>
      <c r="H38" s="92" t="s">
        <v>51</v>
      </c>
      <c r="I38" s="98" t="s">
        <v>52</v>
      </c>
      <c r="J38" s="99">
        <f>H36*0.23</f>
        <v>0</v>
      </c>
      <c r="K38" s="100">
        <f>H36*1.23</f>
        <v>0</v>
      </c>
    </row>
    <row r="39" spans="1:11" ht="15.75" thickBot="1" x14ac:dyDescent="0.3">
      <c r="A39" s="101"/>
      <c r="B39" s="102"/>
      <c r="C39" s="102"/>
      <c r="D39" s="102"/>
      <c r="E39" s="102"/>
      <c r="F39" s="103"/>
      <c r="G39" s="104"/>
      <c r="H39" s="104"/>
      <c r="I39" s="105"/>
      <c r="J39" s="106"/>
      <c r="K39" s="107"/>
    </row>
    <row r="40" spans="1:11" x14ac:dyDescent="0.25">
      <c r="A40" s="108"/>
      <c r="F40" s="8"/>
      <c r="G40" s="109"/>
      <c r="H40" s="110"/>
      <c r="I40" s="111"/>
      <c r="J40" s="110"/>
      <c r="K40" s="21"/>
    </row>
    <row r="41" spans="1:11" x14ac:dyDescent="0.25">
      <c r="A41" s="112" t="s">
        <v>53</v>
      </c>
      <c r="B41" s="113"/>
      <c r="C41" s="113"/>
      <c r="D41" s="113"/>
      <c r="E41" s="113"/>
      <c r="F41" s="113"/>
      <c r="G41" s="114"/>
      <c r="H41" s="114"/>
      <c r="I41" s="115"/>
      <c r="J41" s="114"/>
      <c r="K41" s="114"/>
    </row>
    <row r="42" spans="1:11" x14ac:dyDescent="0.25">
      <c r="A42" s="112" t="s">
        <v>94</v>
      </c>
      <c r="B42" s="113"/>
      <c r="C42" s="113"/>
      <c r="D42" s="113"/>
      <c r="E42" s="113"/>
      <c r="F42" s="113"/>
      <c r="G42" s="116"/>
      <c r="H42" s="116"/>
      <c r="I42" s="117"/>
      <c r="J42" s="118"/>
      <c r="K42" s="119"/>
    </row>
    <row r="43" spans="1:11" x14ac:dyDescent="0.25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</row>
    <row r="44" spans="1:11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5">
      <c r="F45" s="8"/>
      <c r="H45" s="8"/>
      <c r="J45" s="8"/>
      <c r="K45" s="8"/>
    </row>
    <row r="46" spans="1:11" x14ac:dyDescent="0.25">
      <c r="A46" s="121"/>
      <c r="B46" s="121"/>
      <c r="C46" s="7"/>
      <c r="D46" s="7"/>
      <c r="E46" s="7"/>
      <c r="F46" s="7"/>
      <c r="G46" s="122" t="s">
        <v>54</v>
      </c>
      <c r="H46" s="122"/>
      <c r="I46" s="122"/>
      <c r="J46" s="8"/>
      <c r="K46" s="8"/>
    </row>
    <row r="47" spans="1:11" x14ac:dyDescent="0.25">
      <c r="A47" s="168" t="s">
        <v>55</v>
      </c>
      <c r="B47" s="168"/>
      <c r="C47" s="168"/>
      <c r="D47" s="6"/>
      <c r="E47" s="6"/>
      <c r="F47" s="7"/>
      <c r="G47" s="122" t="s">
        <v>56</v>
      </c>
      <c r="H47" s="122"/>
      <c r="I47" s="122"/>
      <c r="J47" s="8"/>
      <c r="K47" s="8"/>
    </row>
  </sheetData>
  <mergeCells count="15">
    <mergeCell ref="A22:C22"/>
    <mergeCell ref="A23:C23"/>
    <mergeCell ref="A24:C24"/>
    <mergeCell ref="A25:C25"/>
    <mergeCell ref="A26:C26"/>
    <mergeCell ref="A34:C34"/>
    <mergeCell ref="A35:C35"/>
    <mergeCell ref="A47:C47"/>
    <mergeCell ref="A33:C33"/>
    <mergeCell ref="A27:C27"/>
    <mergeCell ref="A28:C28"/>
    <mergeCell ref="A29:C29"/>
    <mergeCell ref="A30:C30"/>
    <mergeCell ref="A31:C31"/>
    <mergeCell ref="A32:C32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7F31-5A4D-4045-A00C-CF2D6DEA4DF7}">
  <sheetPr>
    <tabColor rgb="FFC00000"/>
    <pageSetUpPr fitToPage="1"/>
  </sheetPr>
  <dimension ref="A1:K47"/>
  <sheetViews>
    <sheetView topLeftCell="A7" workbookViewId="0">
      <selection activeCell="B43" sqref="B43"/>
    </sheetView>
  </sheetViews>
  <sheetFormatPr defaultRowHeight="15" x14ac:dyDescent="0.25"/>
  <cols>
    <col min="1" max="2" width="13.28515625" customWidth="1"/>
    <col min="3" max="3" width="17.42578125" customWidth="1"/>
    <col min="4" max="4" width="10.42578125" customWidth="1"/>
    <col min="5" max="11" width="13.28515625" customWidth="1"/>
  </cols>
  <sheetData>
    <row r="1" spans="1:11" x14ac:dyDescent="0.25">
      <c r="A1" s="6" t="s">
        <v>91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/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x14ac:dyDescent="0.25">
      <c r="A3" s="9" t="s">
        <v>8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x14ac:dyDescent="0.25">
      <c r="A4" s="7"/>
      <c r="B4" s="10" t="s">
        <v>9</v>
      </c>
      <c r="C4" s="6"/>
      <c r="D4" s="7"/>
      <c r="E4" s="7"/>
      <c r="F4" s="7"/>
      <c r="G4" s="7"/>
      <c r="H4" s="7"/>
      <c r="I4" s="7"/>
      <c r="J4" s="7"/>
      <c r="K4" s="8"/>
    </row>
    <row r="5" spans="1:11" x14ac:dyDescent="0.25">
      <c r="A5" s="11" t="s">
        <v>10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9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x14ac:dyDescent="0.25">
      <c r="A7" s="7" t="s">
        <v>11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x14ac:dyDescent="0.25">
      <c r="A8" s="7" t="s">
        <v>12</v>
      </c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 x14ac:dyDescent="0.25">
      <c r="A10" s="9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8"/>
    </row>
    <row r="11" spans="1:11" x14ac:dyDescent="0.25">
      <c r="A11" s="12" t="s">
        <v>66</v>
      </c>
      <c r="C11" s="10"/>
      <c r="E11" s="13"/>
      <c r="F11" s="14"/>
      <c r="G11" s="15"/>
      <c r="H11" s="9"/>
      <c r="I11" s="9"/>
      <c r="J11" s="9"/>
      <c r="K11" s="8"/>
    </row>
    <row r="12" spans="1:11" ht="16.5" thickBot="1" x14ac:dyDescent="0.3">
      <c r="A12" s="16"/>
      <c r="B12" s="16"/>
      <c r="C12" s="16"/>
      <c r="D12" s="16"/>
      <c r="E12" s="16"/>
      <c r="F12" s="17"/>
      <c r="G12" s="16"/>
      <c r="H12" s="17"/>
      <c r="I12" s="16"/>
      <c r="J12" s="17"/>
      <c r="K12" s="17"/>
    </row>
    <row r="13" spans="1:11" x14ac:dyDescent="0.25">
      <c r="A13" s="18" t="s">
        <v>14</v>
      </c>
      <c r="B13" s="19"/>
      <c r="C13" s="20"/>
      <c r="D13" s="20"/>
      <c r="E13" s="20"/>
      <c r="F13" s="21" t="s">
        <v>15</v>
      </c>
      <c r="G13" s="20" t="s">
        <v>16</v>
      </c>
      <c r="H13" s="21"/>
      <c r="I13" s="20"/>
      <c r="J13" s="21"/>
      <c r="K13" s="22"/>
    </row>
    <row r="14" spans="1:11" x14ac:dyDescent="0.25">
      <c r="A14" s="12" t="s">
        <v>66</v>
      </c>
      <c r="D14" t="s">
        <v>17</v>
      </c>
      <c r="F14" s="23">
        <v>0</v>
      </c>
      <c r="G14" s="134">
        <v>0.47299999999999998</v>
      </c>
      <c r="H14" s="81"/>
      <c r="I14" s="135"/>
      <c r="K14" s="124"/>
    </row>
    <row r="15" spans="1:11" ht="15.75" thickBot="1" x14ac:dyDescent="0.3">
      <c r="A15" s="24"/>
      <c r="F15" s="134"/>
      <c r="G15" s="23"/>
      <c r="H15" s="81"/>
      <c r="I15" s="135"/>
      <c r="J15" s="127"/>
      <c r="K15" s="35"/>
    </row>
    <row r="16" spans="1:11" x14ac:dyDescent="0.25">
      <c r="A16" s="26" t="s">
        <v>18</v>
      </c>
      <c r="B16" s="27">
        <f>(G14-F14)*1000+(G16-F16)*1000</f>
        <v>981</v>
      </c>
      <c r="C16" t="s">
        <v>19</v>
      </c>
      <c r="F16" s="23">
        <v>3.194</v>
      </c>
      <c r="G16" s="134">
        <v>3.702</v>
      </c>
      <c r="H16" s="125"/>
      <c r="I16" s="135"/>
      <c r="J16" s="127"/>
      <c r="K16" s="128"/>
    </row>
    <row r="17" spans="1:11" x14ac:dyDescent="0.25">
      <c r="A17" s="28" t="s">
        <v>20</v>
      </c>
      <c r="B17" s="29">
        <v>6.93</v>
      </c>
      <c r="C17" t="s">
        <v>19</v>
      </c>
      <c r="H17" s="126"/>
      <c r="I17" s="135"/>
      <c r="J17" s="129"/>
      <c r="K17" s="35"/>
    </row>
    <row r="18" spans="1:11" ht="17.25" x14ac:dyDescent="0.25">
      <c r="A18" s="30" t="s">
        <v>21</v>
      </c>
      <c r="B18" s="31">
        <f>B16*B17</f>
        <v>6798.33</v>
      </c>
      <c r="C18" t="s">
        <v>22</v>
      </c>
      <c r="F18" s="133"/>
      <c r="G18" s="134"/>
      <c r="H18" s="126"/>
      <c r="I18" s="136"/>
      <c r="J18" s="129"/>
      <c r="K18" s="35"/>
    </row>
    <row r="19" spans="1:11" ht="18" thickBot="1" x14ac:dyDescent="0.3">
      <c r="A19" s="32" t="s">
        <v>23</v>
      </c>
      <c r="B19" s="33">
        <v>200</v>
      </c>
      <c r="C19" t="s">
        <v>22</v>
      </c>
      <c r="D19" s="25"/>
      <c r="F19" s="8"/>
      <c r="H19" s="8"/>
      <c r="J19" s="34"/>
      <c r="K19" s="35"/>
    </row>
    <row r="20" spans="1:11" x14ac:dyDescent="0.25">
      <c r="A20" s="24"/>
      <c r="B20" s="36"/>
      <c r="F20" s="8"/>
      <c r="H20" s="8"/>
      <c r="J20" s="34"/>
      <c r="K20" s="35"/>
    </row>
    <row r="21" spans="1:11" ht="15.75" thickBot="1" x14ac:dyDescent="0.3">
      <c r="A21" s="37"/>
      <c r="B21" s="38"/>
      <c r="C21" s="39"/>
      <c r="D21" s="39"/>
      <c r="E21" s="39"/>
      <c r="F21" s="40"/>
      <c r="G21" s="39"/>
      <c r="H21" s="41"/>
      <c r="J21" s="8"/>
      <c r="K21" s="35"/>
    </row>
    <row r="22" spans="1:11" ht="26.25" thickBot="1" x14ac:dyDescent="0.3">
      <c r="A22" s="183" t="s">
        <v>24</v>
      </c>
      <c r="B22" s="184"/>
      <c r="C22" s="185"/>
      <c r="D22" s="43" t="s">
        <v>25</v>
      </c>
      <c r="E22" s="44" t="s">
        <v>26</v>
      </c>
      <c r="F22" s="45" t="s">
        <v>27</v>
      </c>
      <c r="G22" s="42" t="s">
        <v>28</v>
      </c>
      <c r="H22" s="46" t="s">
        <v>29</v>
      </c>
      <c r="I22" s="47"/>
      <c r="J22" s="48"/>
      <c r="K22" s="35"/>
    </row>
    <row r="23" spans="1:11" x14ac:dyDescent="0.25">
      <c r="A23" s="186" t="s">
        <v>30</v>
      </c>
      <c r="B23" s="187"/>
      <c r="C23" s="188"/>
      <c r="D23" s="49" t="s">
        <v>19</v>
      </c>
      <c r="E23" s="50" t="s">
        <v>31</v>
      </c>
      <c r="F23" s="51"/>
      <c r="G23" s="52">
        <f>4*B17</f>
        <v>27.72</v>
      </c>
      <c r="H23" s="53">
        <f t="shared" ref="H23:H32" si="0">F23*G23</f>
        <v>0</v>
      </c>
      <c r="I23" s="47"/>
      <c r="J23" s="54"/>
      <c r="K23" s="55"/>
    </row>
    <row r="24" spans="1:11" x14ac:dyDescent="0.25">
      <c r="A24" s="178" t="s">
        <v>32</v>
      </c>
      <c r="B24" s="179"/>
      <c r="C24" s="180"/>
      <c r="D24" s="1" t="s">
        <v>33</v>
      </c>
      <c r="E24" s="56"/>
      <c r="F24" s="57"/>
      <c r="G24" s="58">
        <f>B18+B19</f>
        <v>6998.33</v>
      </c>
      <c r="H24" s="59">
        <f t="shared" si="0"/>
        <v>0</v>
      </c>
      <c r="I24" s="47"/>
      <c r="J24" s="54"/>
      <c r="K24" s="55"/>
    </row>
    <row r="25" spans="1:11" ht="31.15" customHeight="1" x14ac:dyDescent="0.25">
      <c r="A25" s="169" t="s">
        <v>34</v>
      </c>
      <c r="B25" s="170"/>
      <c r="C25" s="189"/>
      <c r="D25" s="60" t="s">
        <v>33</v>
      </c>
      <c r="E25" s="61" t="s">
        <v>31</v>
      </c>
      <c r="F25" s="62"/>
      <c r="G25" s="63">
        <f>B18+B19-350*B17</f>
        <v>4572.83</v>
      </c>
      <c r="H25" s="64">
        <f>F25*G25</f>
        <v>0</v>
      </c>
      <c r="I25" s="47" t="s">
        <v>67</v>
      </c>
      <c r="J25" s="54"/>
      <c r="K25" s="55"/>
    </row>
    <row r="26" spans="1:11" x14ac:dyDescent="0.25">
      <c r="A26" s="178" t="s">
        <v>35</v>
      </c>
      <c r="B26" s="179"/>
      <c r="C26" s="180"/>
      <c r="D26" s="1" t="s">
        <v>33</v>
      </c>
      <c r="E26" s="65" t="s">
        <v>36</v>
      </c>
      <c r="F26" s="57"/>
      <c r="G26" s="58">
        <f>G27+G28</f>
        <v>6998.33</v>
      </c>
      <c r="H26" s="59">
        <f>F26*G26</f>
        <v>0</v>
      </c>
      <c r="I26" s="47"/>
      <c r="J26" s="54"/>
      <c r="K26" s="55"/>
    </row>
    <row r="27" spans="1:11" x14ac:dyDescent="0.25">
      <c r="A27" s="178" t="s">
        <v>37</v>
      </c>
      <c r="B27" s="179"/>
      <c r="C27" s="180"/>
      <c r="D27" s="66" t="s">
        <v>38</v>
      </c>
      <c r="E27" s="65" t="s">
        <v>31</v>
      </c>
      <c r="F27" s="57"/>
      <c r="G27" s="58">
        <f>B18+B19</f>
        <v>6998.33</v>
      </c>
      <c r="H27" s="59">
        <f t="shared" si="0"/>
        <v>0</v>
      </c>
      <c r="I27" s="47"/>
      <c r="J27" s="54"/>
      <c r="K27" s="55"/>
    </row>
    <row r="28" spans="1:11" ht="16.149999999999999" customHeight="1" x14ac:dyDescent="0.25">
      <c r="A28" s="169" t="s">
        <v>39</v>
      </c>
      <c r="B28" s="170"/>
      <c r="C28" s="171"/>
      <c r="D28" s="67" t="s">
        <v>38</v>
      </c>
      <c r="E28" s="68" t="s">
        <v>31</v>
      </c>
      <c r="F28" s="69"/>
      <c r="G28" s="70">
        <v>0</v>
      </c>
      <c r="H28" s="59">
        <f t="shared" si="0"/>
        <v>0</v>
      </c>
      <c r="I28" s="47" t="s">
        <v>63</v>
      </c>
      <c r="J28" s="54"/>
      <c r="K28" s="55"/>
    </row>
    <row r="29" spans="1:11" x14ac:dyDescent="0.25">
      <c r="A29" s="172" t="s">
        <v>41</v>
      </c>
      <c r="B29" s="173"/>
      <c r="C29" s="174"/>
      <c r="D29" s="67" t="s">
        <v>38</v>
      </c>
      <c r="E29" s="71" t="s">
        <v>42</v>
      </c>
      <c r="F29" s="72"/>
      <c r="G29" s="70">
        <f>G30</f>
        <v>0</v>
      </c>
      <c r="H29" s="59">
        <f t="shared" si="0"/>
        <v>0</v>
      </c>
      <c r="I29" s="47"/>
      <c r="J29" s="54"/>
      <c r="K29" s="55"/>
    </row>
    <row r="30" spans="1:11" ht="31.15" customHeight="1" x14ac:dyDescent="0.25">
      <c r="A30" s="175" t="s">
        <v>69</v>
      </c>
      <c r="B30" s="176"/>
      <c r="C30" s="177"/>
      <c r="D30" s="67" t="s">
        <v>38</v>
      </c>
      <c r="E30" s="73" t="s">
        <v>43</v>
      </c>
      <c r="F30" s="74"/>
      <c r="G30" s="75">
        <v>0</v>
      </c>
      <c r="H30" s="64">
        <f t="shared" si="0"/>
        <v>0</v>
      </c>
      <c r="I30" s="76"/>
      <c r="J30" s="54"/>
      <c r="K30" s="55"/>
    </row>
    <row r="31" spans="1:11" x14ac:dyDescent="0.25">
      <c r="A31" s="178" t="s">
        <v>44</v>
      </c>
      <c r="B31" s="179"/>
      <c r="C31" s="180"/>
      <c r="D31" s="1" t="s">
        <v>45</v>
      </c>
      <c r="E31" s="65"/>
      <c r="F31" s="57"/>
      <c r="G31" s="58">
        <v>0</v>
      </c>
      <c r="H31" s="59">
        <f>F31*G31</f>
        <v>0</v>
      </c>
      <c r="I31" s="76"/>
      <c r="J31" s="54"/>
      <c r="K31" s="55"/>
    </row>
    <row r="32" spans="1:11" x14ac:dyDescent="0.25">
      <c r="A32" s="178" t="s">
        <v>46</v>
      </c>
      <c r="B32" s="179"/>
      <c r="C32" s="180"/>
      <c r="D32" s="1" t="s">
        <v>19</v>
      </c>
      <c r="E32" s="65"/>
      <c r="F32" s="57"/>
      <c r="G32" s="58">
        <f>B16+B17*4</f>
        <v>1008.72</v>
      </c>
      <c r="H32" s="59">
        <f t="shared" si="0"/>
        <v>0</v>
      </c>
      <c r="I32" s="81"/>
      <c r="J32" s="54"/>
      <c r="K32" s="55"/>
    </row>
    <row r="33" spans="1:11" ht="14.45" customHeight="1" x14ac:dyDescent="0.25">
      <c r="A33" s="181" t="s">
        <v>47</v>
      </c>
      <c r="B33" s="182"/>
      <c r="C33" s="182"/>
      <c r="D33" s="77" t="s">
        <v>19</v>
      </c>
      <c r="E33" s="78" t="s">
        <v>48</v>
      </c>
      <c r="F33" s="79"/>
      <c r="G33" s="80">
        <v>0</v>
      </c>
      <c r="H33" s="83">
        <f>F33*G33</f>
        <v>0</v>
      </c>
      <c r="J33" s="54"/>
      <c r="K33" s="82"/>
    </row>
    <row r="34" spans="1:11" x14ac:dyDescent="0.25">
      <c r="A34" s="163"/>
      <c r="B34" s="164"/>
      <c r="C34" s="165"/>
      <c r="D34" s="77"/>
      <c r="E34" s="78"/>
      <c r="F34" s="79"/>
      <c r="G34" s="80"/>
      <c r="H34" s="83"/>
      <c r="I34" s="81"/>
      <c r="J34" s="76"/>
      <c r="K34" s="82"/>
    </row>
    <row r="35" spans="1:11" ht="15.75" thickBot="1" x14ac:dyDescent="0.3">
      <c r="A35" s="166"/>
      <c r="B35" s="167"/>
      <c r="C35" s="167"/>
      <c r="D35" s="84"/>
      <c r="E35" s="85"/>
      <c r="F35" s="86"/>
      <c r="G35" s="87"/>
      <c r="H35" s="88"/>
      <c r="I35" s="81"/>
      <c r="J35" s="76"/>
      <c r="K35" s="82"/>
    </row>
    <row r="36" spans="1:11" ht="15.75" thickBot="1" x14ac:dyDescent="0.3">
      <c r="A36" s="89"/>
      <c r="B36" s="90"/>
      <c r="C36" s="90"/>
      <c r="D36" s="91"/>
      <c r="E36" s="92"/>
      <c r="F36" s="92"/>
      <c r="G36" s="92" t="s">
        <v>49</v>
      </c>
      <c r="H36" s="93">
        <f>SUM(H23:H35)</f>
        <v>0</v>
      </c>
      <c r="I36" s="92"/>
      <c r="J36" s="94"/>
      <c r="K36" s="95"/>
    </row>
    <row r="37" spans="1:11" ht="15.75" thickBot="1" x14ac:dyDescent="0.3">
      <c r="A37" s="89"/>
      <c r="B37" s="90"/>
      <c r="C37" s="90"/>
      <c r="D37" s="90"/>
      <c r="E37" s="96"/>
      <c r="F37" s="92"/>
      <c r="G37" s="92"/>
      <c r="H37" s="92"/>
      <c r="I37" s="92"/>
      <c r="J37" s="94" t="s">
        <v>62</v>
      </c>
      <c r="K37" s="97" t="s">
        <v>50</v>
      </c>
    </row>
    <row r="38" spans="1:11" ht="15.75" thickBot="1" x14ac:dyDescent="0.3">
      <c r="A38" s="89"/>
      <c r="B38" s="90"/>
      <c r="C38" s="90"/>
      <c r="D38" s="90"/>
      <c r="E38" s="92"/>
      <c r="F38" s="92"/>
      <c r="G38" s="92"/>
      <c r="H38" s="92" t="s">
        <v>51</v>
      </c>
      <c r="I38" s="98" t="s">
        <v>52</v>
      </c>
      <c r="J38" s="99">
        <f>H36*0.23</f>
        <v>0</v>
      </c>
      <c r="K38" s="100">
        <f>H36*1.23</f>
        <v>0</v>
      </c>
    </row>
    <row r="39" spans="1:11" ht="15.75" thickBot="1" x14ac:dyDescent="0.3">
      <c r="A39" s="101"/>
      <c r="B39" s="102"/>
      <c r="C39" s="102"/>
      <c r="D39" s="102"/>
      <c r="E39" s="102"/>
      <c r="F39" s="103"/>
      <c r="G39" s="104"/>
      <c r="H39" s="104"/>
      <c r="I39" s="105"/>
      <c r="J39" s="106"/>
      <c r="K39" s="107"/>
    </row>
    <row r="40" spans="1:11" x14ac:dyDescent="0.25">
      <c r="A40" s="108"/>
      <c r="F40" s="8"/>
      <c r="G40" s="109"/>
      <c r="H40" s="110"/>
      <c r="I40" s="111"/>
      <c r="J40" s="110"/>
      <c r="K40" s="21"/>
    </row>
    <row r="41" spans="1:11" x14ac:dyDescent="0.25">
      <c r="A41" s="112" t="s">
        <v>53</v>
      </c>
      <c r="B41" s="113"/>
      <c r="C41" s="113"/>
      <c r="D41" s="113"/>
      <c r="E41" s="113"/>
      <c r="F41" s="113"/>
      <c r="G41" s="114"/>
      <c r="H41" s="114"/>
      <c r="I41" s="115"/>
      <c r="J41" s="114"/>
      <c r="K41" s="114"/>
    </row>
    <row r="42" spans="1:11" x14ac:dyDescent="0.25">
      <c r="A42" s="112" t="s">
        <v>94</v>
      </c>
      <c r="B42" s="113"/>
      <c r="C42" s="113"/>
      <c r="D42" s="113"/>
      <c r="E42" s="113"/>
      <c r="F42" s="113"/>
      <c r="G42" s="116"/>
      <c r="H42" s="116"/>
      <c r="I42" s="117"/>
      <c r="J42" s="118"/>
      <c r="K42" s="119"/>
    </row>
    <row r="43" spans="1:11" x14ac:dyDescent="0.25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</row>
    <row r="44" spans="1:11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5">
      <c r="F45" s="8"/>
      <c r="H45" s="8"/>
      <c r="J45" s="8"/>
      <c r="K45" s="8"/>
    </row>
    <row r="46" spans="1:11" x14ac:dyDescent="0.25">
      <c r="A46" s="121"/>
      <c r="B46" s="121"/>
      <c r="C46" s="7"/>
      <c r="D46" s="7"/>
      <c r="E46" s="7"/>
      <c r="F46" s="7"/>
      <c r="G46" s="122" t="s">
        <v>54</v>
      </c>
      <c r="H46" s="122"/>
      <c r="I46" s="122"/>
      <c r="J46" s="8"/>
      <c r="K46" s="8"/>
    </row>
    <row r="47" spans="1:11" x14ac:dyDescent="0.25">
      <c r="A47" s="168" t="s">
        <v>55</v>
      </c>
      <c r="B47" s="168"/>
      <c r="C47" s="168"/>
      <c r="D47" s="6"/>
      <c r="E47" s="6"/>
      <c r="F47" s="7"/>
      <c r="G47" s="122" t="s">
        <v>56</v>
      </c>
      <c r="H47" s="122"/>
      <c r="I47" s="122"/>
      <c r="J47" s="8"/>
      <c r="K47" s="8"/>
    </row>
  </sheetData>
  <mergeCells count="15">
    <mergeCell ref="A27:C27"/>
    <mergeCell ref="A22:C22"/>
    <mergeCell ref="A23:C23"/>
    <mergeCell ref="A24:C24"/>
    <mergeCell ref="A25:C25"/>
    <mergeCell ref="A26:C26"/>
    <mergeCell ref="A34:C34"/>
    <mergeCell ref="A35:C35"/>
    <mergeCell ref="A47:C47"/>
    <mergeCell ref="A28:C28"/>
    <mergeCell ref="A29:C29"/>
    <mergeCell ref="A30:C30"/>
    <mergeCell ref="A31:C31"/>
    <mergeCell ref="A32:C32"/>
    <mergeCell ref="A33:C33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2A64-3D42-41E3-9BE1-394129F55EC2}">
  <sheetPr>
    <tabColor rgb="FFC00000"/>
    <pageSetUpPr fitToPage="1"/>
  </sheetPr>
  <dimension ref="A1:K47"/>
  <sheetViews>
    <sheetView topLeftCell="A4" workbookViewId="0">
      <selection activeCell="A43" sqref="A43"/>
    </sheetView>
  </sheetViews>
  <sheetFormatPr defaultRowHeight="15" x14ac:dyDescent="0.25"/>
  <cols>
    <col min="1" max="2" width="13.5703125" customWidth="1"/>
    <col min="3" max="3" width="18" customWidth="1"/>
    <col min="4" max="4" width="11.7109375" customWidth="1"/>
    <col min="5" max="11" width="13.5703125" customWidth="1"/>
  </cols>
  <sheetData>
    <row r="1" spans="1:11" x14ac:dyDescent="0.25">
      <c r="A1" s="6" t="s">
        <v>91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/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x14ac:dyDescent="0.25">
      <c r="A3" s="9" t="s">
        <v>8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x14ac:dyDescent="0.25">
      <c r="A4" s="7"/>
      <c r="B4" s="10" t="s">
        <v>9</v>
      </c>
      <c r="C4" s="6"/>
      <c r="D4" s="7"/>
      <c r="E4" s="7"/>
      <c r="F4" s="7"/>
      <c r="G4" s="7"/>
      <c r="H4" s="7"/>
      <c r="I4" s="7"/>
      <c r="J4" s="7"/>
      <c r="K4" s="8"/>
    </row>
    <row r="5" spans="1:11" x14ac:dyDescent="0.25">
      <c r="A5" s="11" t="s">
        <v>10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9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x14ac:dyDescent="0.25">
      <c r="A7" s="7" t="s">
        <v>11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x14ac:dyDescent="0.25">
      <c r="A8" s="7" t="s">
        <v>12</v>
      </c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 x14ac:dyDescent="0.25">
      <c r="A10" s="9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8"/>
    </row>
    <row r="11" spans="1:11" x14ac:dyDescent="0.25">
      <c r="A11" s="12" t="s">
        <v>4</v>
      </c>
      <c r="C11" s="10"/>
      <c r="E11" s="13"/>
      <c r="F11" s="14"/>
      <c r="G11" s="15"/>
      <c r="H11" s="9"/>
      <c r="I11" s="9"/>
      <c r="J11" s="9"/>
      <c r="K11" s="8"/>
    </row>
    <row r="12" spans="1:11" ht="16.5" thickBot="1" x14ac:dyDescent="0.3">
      <c r="A12" s="16"/>
      <c r="B12" s="16"/>
      <c r="C12" s="16"/>
      <c r="D12" s="16"/>
      <c r="E12" s="16"/>
      <c r="F12" s="17"/>
      <c r="G12" s="16"/>
      <c r="H12" s="17"/>
      <c r="I12" s="16"/>
      <c r="J12" s="17"/>
      <c r="K12" s="17"/>
    </row>
    <row r="13" spans="1:11" x14ac:dyDescent="0.25">
      <c r="A13" s="18" t="s">
        <v>14</v>
      </c>
      <c r="B13" s="19"/>
      <c r="C13" s="20"/>
      <c r="D13" s="20"/>
      <c r="E13" s="20"/>
      <c r="F13" s="21" t="s">
        <v>15</v>
      </c>
      <c r="G13" s="20" t="s">
        <v>16</v>
      </c>
      <c r="H13" s="21"/>
      <c r="I13" s="20"/>
      <c r="J13" s="21"/>
      <c r="K13" s="22"/>
    </row>
    <row r="14" spans="1:11" x14ac:dyDescent="0.25">
      <c r="A14" s="12" t="s">
        <v>4</v>
      </c>
      <c r="D14" t="s">
        <v>17</v>
      </c>
      <c r="F14" s="23">
        <v>2.6349999999999998</v>
      </c>
      <c r="G14" s="134">
        <v>3.7080000000000002</v>
      </c>
      <c r="H14" s="81"/>
      <c r="I14" s="135"/>
      <c r="K14" s="124"/>
    </row>
    <row r="15" spans="1:11" ht="15.75" thickBot="1" x14ac:dyDescent="0.3">
      <c r="A15" s="24"/>
      <c r="F15" s="23"/>
      <c r="G15" s="134"/>
      <c r="H15" s="81"/>
      <c r="I15" s="135"/>
      <c r="J15" s="127"/>
      <c r="K15" s="35"/>
    </row>
    <row r="16" spans="1:11" x14ac:dyDescent="0.25">
      <c r="A16" s="26" t="s">
        <v>18</v>
      </c>
      <c r="B16" s="27">
        <f>(G14-F14)*1000</f>
        <v>1073.0000000000005</v>
      </c>
      <c r="C16" t="s">
        <v>19</v>
      </c>
      <c r="F16" s="23"/>
      <c r="G16" s="134"/>
      <c r="H16" s="125"/>
      <c r="I16" s="135"/>
      <c r="J16" s="127"/>
      <c r="K16" s="128"/>
    </row>
    <row r="17" spans="1:11" x14ac:dyDescent="0.25">
      <c r="A17" s="28" t="s">
        <v>20</v>
      </c>
      <c r="B17" s="29">
        <v>5.77</v>
      </c>
      <c r="C17" t="s">
        <v>19</v>
      </c>
      <c r="H17" s="126"/>
      <c r="I17" s="135"/>
      <c r="J17" s="129"/>
      <c r="K17" s="35"/>
    </row>
    <row r="18" spans="1:11" ht="17.25" x14ac:dyDescent="0.25">
      <c r="A18" s="30" t="s">
        <v>21</v>
      </c>
      <c r="B18" s="31">
        <f>B16*B17</f>
        <v>6191.2100000000019</v>
      </c>
      <c r="C18" t="s">
        <v>22</v>
      </c>
      <c r="F18" s="133"/>
      <c r="G18" s="134"/>
      <c r="H18" s="126"/>
      <c r="I18" s="136"/>
      <c r="J18" s="129"/>
      <c r="K18" s="35"/>
    </row>
    <row r="19" spans="1:11" ht="18" thickBot="1" x14ac:dyDescent="0.3">
      <c r="A19" s="32" t="s">
        <v>23</v>
      </c>
      <c r="B19" s="33">
        <v>48</v>
      </c>
      <c r="C19" t="s">
        <v>22</v>
      </c>
      <c r="D19" s="25"/>
      <c r="F19" s="8"/>
      <c r="H19" s="8"/>
      <c r="J19" s="34"/>
      <c r="K19" s="35"/>
    </row>
    <row r="20" spans="1:11" x14ac:dyDescent="0.25">
      <c r="A20" s="24"/>
      <c r="B20" s="36"/>
      <c r="F20" s="8"/>
      <c r="H20" s="8"/>
      <c r="J20" s="34"/>
      <c r="K20" s="35"/>
    </row>
    <row r="21" spans="1:11" ht="15.75" thickBot="1" x14ac:dyDescent="0.3">
      <c r="A21" s="37"/>
      <c r="B21" s="38"/>
      <c r="C21" s="39"/>
      <c r="D21" s="39"/>
      <c r="E21" s="39"/>
      <c r="F21" s="40"/>
      <c r="G21" s="39"/>
      <c r="H21" s="41"/>
      <c r="J21" s="8"/>
      <c r="K21" s="35"/>
    </row>
    <row r="22" spans="1:11" ht="26.25" thickBot="1" x14ac:dyDescent="0.3">
      <c r="A22" s="183" t="s">
        <v>24</v>
      </c>
      <c r="B22" s="184"/>
      <c r="C22" s="185"/>
      <c r="D22" s="43" t="s">
        <v>25</v>
      </c>
      <c r="E22" s="44" t="s">
        <v>26</v>
      </c>
      <c r="F22" s="45" t="s">
        <v>27</v>
      </c>
      <c r="G22" s="42" t="s">
        <v>28</v>
      </c>
      <c r="H22" s="46" t="s">
        <v>29</v>
      </c>
      <c r="I22" s="47"/>
      <c r="J22" s="48"/>
      <c r="K22" s="35"/>
    </row>
    <row r="23" spans="1:11" x14ac:dyDescent="0.25">
      <c r="A23" s="186" t="s">
        <v>30</v>
      </c>
      <c r="B23" s="187"/>
      <c r="C23" s="188"/>
      <c r="D23" s="49" t="s">
        <v>19</v>
      </c>
      <c r="E23" s="50" t="s">
        <v>31</v>
      </c>
      <c r="F23" s="51"/>
      <c r="G23" s="52">
        <f>2*B17 *2+1</f>
        <v>24.08</v>
      </c>
      <c r="H23" s="53">
        <f t="shared" ref="H23:H32" si="0">F23*G23</f>
        <v>0</v>
      </c>
      <c r="I23" s="47"/>
      <c r="J23" s="54"/>
      <c r="K23" s="55"/>
    </row>
    <row r="24" spans="1:11" x14ac:dyDescent="0.25">
      <c r="A24" s="178" t="s">
        <v>32</v>
      </c>
      <c r="B24" s="179"/>
      <c r="C24" s="180"/>
      <c r="D24" s="1" t="s">
        <v>33</v>
      </c>
      <c r="E24" s="56"/>
      <c r="F24" s="57"/>
      <c r="G24" s="58">
        <f>B18+B19</f>
        <v>6239.2100000000019</v>
      </c>
      <c r="H24" s="59">
        <f t="shared" si="0"/>
        <v>0</v>
      </c>
      <c r="I24" s="47"/>
      <c r="J24" s="54"/>
      <c r="K24" s="55"/>
    </row>
    <row r="25" spans="1:11" ht="30" customHeight="1" x14ac:dyDescent="0.25">
      <c r="A25" s="169" t="s">
        <v>64</v>
      </c>
      <c r="B25" s="170"/>
      <c r="C25" s="189"/>
      <c r="D25" s="60" t="s">
        <v>33</v>
      </c>
      <c r="E25" s="61" t="s">
        <v>31</v>
      </c>
      <c r="F25" s="62"/>
      <c r="G25" s="63">
        <f>(20+25)*5.42</f>
        <v>243.9</v>
      </c>
      <c r="H25" s="64">
        <f>F25*G25</f>
        <v>0</v>
      </c>
      <c r="I25" s="47"/>
      <c r="J25" s="54"/>
      <c r="K25" s="55"/>
    </row>
    <row r="26" spans="1:11" x14ac:dyDescent="0.25">
      <c r="A26" s="178" t="s">
        <v>35</v>
      </c>
      <c r="B26" s="179"/>
      <c r="C26" s="180"/>
      <c r="D26" s="1" t="s">
        <v>33</v>
      </c>
      <c r="E26" s="65" t="s">
        <v>36</v>
      </c>
      <c r="F26" s="57"/>
      <c r="G26" s="58">
        <f>G27+G28</f>
        <v>12430.420000000004</v>
      </c>
      <c r="H26" s="59">
        <f>F26*G26</f>
        <v>0</v>
      </c>
      <c r="I26" s="47"/>
      <c r="J26" s="54"/>
      <c r="K26" s="55"/>
    </row>
    <row r="27" spans="1:11" x14ac:dyDescent="0.25">
      <c r="A27" s="178" t="s">
        <v>37</v>
      </c>
      <c r="B27" s="179"/>
      <c r="C27" s="180"/>
      <c r="D27" s="66" t="s">
        <v>38</v>
      </c>
      <c r="E27" s="65" t="s">
        <v>31</v>
      </c>
      <c r="F27" s="57"/>
      <c r="G27" s="58">
        <f>B18+B19</f>
        <v>6239.2100000000019</v>
      </c>
      <c r="H27" s="59">
        <f t="shared" si="0"/>
        <v>0</v>
      </c>
      <c r="I27" s="47"/>
      <c r="J27" s="54"/>
      <c r="K27" s="55"/>
    </row>
    <row r="28" spans="1:11" ht="16.149999999999999" customHeight="1" x14ac:dyDescent="0.25">
      <c r="A28" s="169" t="s">
        <v>39</v>
      </c>
      <c r="B28" s="170"/>
      <c r="C28" s="171"/>
      <c r="D28" s="67" t="s">
        <v>38</v>
      </c>
      <c r="E28" s="68" t="s">
        <v>31</v>
      </c>
      <c r="F28" s="69"/>
      <c r="G28" s="70">
        <f>B18</f>
        <v>6191.2100000000019</v>
      </c>
      <c r="H28" s="59">
        <f t="shared" si="0"/>
        <v>0</v>
      </c>
      <c r="I28" s="47" t="s">
        <v>65</v>
      </c>
      <c r="J28" s="54"/>
      <c r="K28" s="55"/>
    </row>
    <row r="29" spans="1:11" x14ac:dyDescent="0.25">
      <c r="A29" s="172" t="s">
        <v>41</v>
      </c>
      <c r="B29" s="173"/>
      <c r="C29" s="174"/>
      <c r="D29" s="67" t="s">
        <v>38</v>
      </c>
      <c r="E29" s="71" t="s">
        <v>42</v>
      </c>
      <c r="F29" s="72"/>
      <c r="G29" s="70">
        <f>G30</f>
        <v>0</v>
      </c>
      <c r="H29" s="59">
        <f t="shared" si="0"/>
        <v>0</v>
      </c>
      <c r="I29" s="47"/>
      <c r="J29" s="54"/>
      <c r="K29" s="55"/>
    </row>
    <row r="30" spans="1:11" ht="30.6" customHeight="1" x14ac:dyDescent="0.25">
      <c r="A30" s="175" t="s">
        <v>70</v>
      </c>
      <c r="B30" s="176"/>
      <c r="C30" s="177"/>
      <c r="D30" s="67" t="s">
        <v>38</v>
      </c>
      <c r="E30" s="73" t="s">
        <v>43</v>
      </c>
      <c r="F30" s="74"/>
      <c r="G30" s="75">
        <v>0</v>
      </c>
      <c r="H30" s="64">
        <f t="shared" si="0"/>
        <v>0</v>
      </c>
      <c r="I30" s="76"/>
      <c r="J30" s="54"/>
      <c r="K30" s="55"/>
    </row>
    <row r="31" spans="1:11" x14ac:dyDescent="0.25">
      <c r="A31" s="178" t="s">
        <v>44</v>
      </c>
      <c r="B31" s="179"/>
      <c r="C31" s="180"/>
      <c r="D31" s="1" t="s">
        <v>45</v>
      </c>
      <c r="E31" s="65"/>
      <c r="F31" s="57"/>
      <c r="G31" s="58">
        <v>0</v>
      </c>
      <c r="H31" s="59">
        <f>F31*G31</f>
        <v>0</v>
      </c>
      <c r="I31" s="76"/>
      <c r="J31" s="54"/>
      <c r="K31" s="55"/>
    </row>
    <row r="32" spans="1:11" x14ac:dyDescent="0.25">
      <c r="A32" s="178" t="s">
        <v>46</v>
      </c>
      <c r="B32" s="179"/>
      <c r="C32" s="180"/>
      <c r="D32" s="1" t="s">
        <v>19</v>
      </c>
      <c r="E32" s="65"/>
      <c r="F32" s="57"/>
      <c r="G32" s="58">
        <f>B16+2*B17 +(5.42*2+1)</f>
        <v>1096.3800000000003</v>
      </c>
      <c r="H32" s="59">
        <f t="shared" si="0"/>
        <v>0</v>
      </c>
      <c r="I32" s="81"/>
      <c r="J32" s="54"/>
      <c r="K32" s="55"/>
    </row>
    <row r="33" spans="1:11" ht="14.45" customHeight="1" x14ac:dyDescent="0.25">
      <c r="A33" s="181" t="s">
        <v>47</v>
      </c>
      <c r="B33" s="182"/>
      <c r="C33" s="182"/>
      <c r="D33" s="77" t="s">
        <v>19</v>
      </c>
      <c r="E33" s="78" t="s">
        <v>48</v>
      </c>
      <c r="F33" s="79"/>
      <c r="G33" s="80">
        <v>1060</v>
      </c>
      <c r="H33" s="83">
        <f>F33*G33</f>
        <v>0</v>
      </c>
      <c r="J33" s="54"/>
      <c r="K33" s="82"/>
    </row>
    <row r="34" spans="1:11" x14ac:dyDescent="0.25">
      <c r="A34" s="163"/>
      <c r="B34" s="164"/>
      <c r="C34" s="165"/>
      <c r="D34" s="77"/>
      <c r="E34" s="78"/>
      <c r="F34" s="79"/>
      <c r="G34" s="80"/>
      <c r="H34" s="83"/>
      <c r="I34" s="81"/>
      <c r="J34" s="76"/>
      <c r="K34" s="82"/>
    </row>
    <row r="35" spans="1:11" ht="15.75" thickBot="1" x14ac:dyDescent="0.3">
      <c r="A35" s="166"/>
      <c r="B35" s="167"/>
      <c r="C35" s="167"/>
      <c r="D35" s="84"/>
      <c r="E35" s="85"/>
      <c r="F35" s="86"/>
      <c r="G35" s="87"/>
      <c r="H35" s="88"/>
      <c r="I35" s="81"/>
      <c r="J35" s="76"/>
      <c r="K35" s="82"/>
    </row>
    <row r="36" spans="1:11" ht="15.75" thickBot="1" x14ac:dyDescent="0.3">
      <c r="A36" s="89"/>
      <c r="B36" s="90"/>
      <c r="C36" s="90"/>
      <c r="D36" s="91"/>
      <c r="E36" s="92"/>
      <c r="F36" s="92"/>
      <c r="G36" s="92" t="s">
        <v>49</v>
      </c>
      <c r="H36" s="93">
        <f>SUM(H23:H35)</f>
        <v>0</v>
      </c>
      <c r="I36" s="92"/>
      <c r="J36" s="94"/>
      <c r="K36" s="95"/>
    </row>
    <row r="37" spans="1:11" ht="15.75" thickBot="1" x14ac:dyDescent="0.3">
      <c r="A37" s="89"/>
      <c r="B37" s="90"/>
      <c r="C37" s="90"/>
      <c r="D37" s="90"/>
      <c r="E37" s="96"/>
      <c r="F37" s="92"/>
      <c r="G37" s="92"/>
      <c r="H37" s="92"/>
      <c r="I37" s="92"/>
      <c r="J37" s="94" t="s">
        <v>62</v>
      </c>
      <c r="K37" s="97" t="s">
        <v>50</v>
      </c>
    </row>
    <row r="38" spans="1:11" ht="15.75" thickBot="1" x14ac:dyDescent="0.3">
      <c r="A38" s="89"/>
      <c r="B38" s="90"/>
      <c r="C38" s="90"/>
      <c r="D38" s="90"/>
      <c r="E38" s="92"/>
      <c r="F38" s="92"/>
      <c r="G38" s="92"/>
      <c r="H38" s="92" t="s">
        <v>51</v>
      </c>
      <c r="I38" s="98" t="s">
        <v>52</v>
      </c>
      <c r="J38" s="99">
        <f>H36*0.23</f>
        <v>0</v>
      </c>
      <c r="K38" s="100">
        <f>H36*1.23</f>
        <v>0</v>
      </c>
    </row>
    <row r="39" spans="1:11" ht="15.75" thickBot="1" x14ac:dyDescent="0.3">
      <c r="A39" s="101"/>
      <c r="B39" s="102"/>
      <c r="C39" s="102"/>
      <c r="D39" s="102"/>
      <c r="E39" s="102"/>
      <c r="F39" s="103"/>
      <c r="G39" s="104"/>
      <c r="H39" s="104"/>
      <c r="I39" s="105"/>
      <c r="J39" s="106"/>
      <c r="K39" s="107"/>
    </row>
    <row r="40" spans="1:11" x14ac:dyDescent="0.25">
      <c r="A40" s="108"/>
      <c r="F40" s="8"/>
      <c r="G40" s="109"/>
      <c r="H40" s="110"/>
      <c r="I40" s="111"/>
      <c r="J40" s="110"/>
      <c r="K40" s="21"/>
    </row>
    <row r="41" spans="1:11" x14ac:dyDescent="0.25">
      <c r="A41" s="112" t="s">
        <v>53</v>
      </c>
      <c r="B41" s="113"/>
      <c r="C41" s="113"/>
      <c r="D41" s="113"/>
      <c r="E41" s="113"/>
      <c r="F41" s="113"/>
      <c r="G41" s="114"/>
      <c r="H41" s="114"/>
      <c r="I41" s="115"/>
      <c r="J41" s="114"/>
      <c r="K41" s="114"/>
    </row>
    <row r="42" spans="1:11" x14ac:dyDescent="0.25">
      <c r="A42" s="112" t="s">
        <v>94</v>
      </c>
      <c r="B42" s="113"/>
      <c r="C42" s="113"/>
      <c r="D42" s="113"/>
      <c r="E42" s="113"/>
      <c r="F42" s="113"/>
      <c r="G42" s="116"/>
      <c r="H42" s="116"/>
      <c r="I42" s="117"/>
      <c r="J42" s="118"/>
      <c r="K42" s="119"/>
    </row>
    <row r="43" spans="1:11" x14ac:dyDescent="0.25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</row>
    <row r="44" spans="1:11" x14ac:dyDescent="0.25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x14ac:dyDescent="0.25">
      <c r="F45" s="8"/>
      <c r="H45" s="8"/>
      <c r="J45" s="8"/>
      <c r="K45" s="8"/>
    </row>
    <row r="46" spans="1:11" x14ac:dyDescent="0.25">
      <c r="A46" s="121"/>
      <c r="B46" s="121"/>
      <c r="C46" s="7"/>
      <c r="D46" s="7"/>
      <c r="E46" s="7"/>
      <c r="F46" s="7"/>
      <c r="G46" s="122" t="s">
        <v>54</v>
      </c>
      <c r="H46" s="122"/>
      <c r="I46" s="122"/>
      <c r="J46" s="8"/>
      <c r="K46" s="8"/>
    </row>
    <row r="47" spans="1:11" x14ac:dyDescent="0.25">
      <c r="A47" s="168" t="s">
        <v>55</v>
      </c>
      <c r="B47" s="168"/>
      <c r="C47" s="168"/>
      <c r="D47" s="6"/>
      <c r="E47" s="6"/>
      <c r="F47" s="7"/>
      <c r="G47" s="122" t="s">
        <v>56</v>
      </c>
      <c r="H47" s="122"/>
      <c r="I47" s="122"/>
      <c r="J47" s="8"/>
      <c r="K47" s="8"/>
    </row>
  </sheetData>
  <mergeCells count="15">
    <mergeCell ref="A27:C27"/>
    <mergeCell ref="A22:C22"/>
    <mergeCell ref="A23:C23"/>
    <mergeCell ref="A24:C24"/>
    <mergeCell ref="A25:C25"/>
    <mergeCell ref="A26:C26"/>
    <mergeCell ref="A34:C34"/>
    <mergeCell ref="A35:C35"/>
    <mergeCell ref="A47:C47"/>
    <mergeCell ref="A28:C28"/>
    <mergeCell ref="A29:C29"/>
    <mergeCell ref="A30:C30"/>
    <mergeCell ref="A31:C31"/>
    <mergeCell ref="A32:C32"/>
    <mergeCell ref="A33:C3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C6D1-E92B-4851-9E09-6DFA295477DB}">
  <sheetPr>
    <tabColor rgb="FFC00000"/>
  </sheetPr>
  <dimension ref="A1:K49"/>
  <sheetViews>
    <sheetView topLeftCell="A10" workbookViewId="0">
      <selection activeCell="F51" sqref="F51"/>
    </sheetView>
  </sheetViews>
  <sheetFormatPr defaultRowHeight="15" x14ac:dyDescent="0.25"/>
  <cols>
    <col min="1" max="1" width="11.28515625" customWidth="1"/>
    <col min="3" max="3" width="26.140625" customWidth="1"/>
    <col min="4" max="4" width="11" customWidth="1"/>
    <col min="5" max="5" width="12.140625" customWidth="1"/>
    <col min="6" max="6" width="12.28515625" customWidth="1"/>
    <col min="7" max="7" width="11.7109375" customWidth="1"/>
    <col min="8" max="8" width="12" customWidth="1"/>
    <col min="10" max="10" width="13.140625" customWidth="1"/>
    <col min="11" max="11" width="17" customWidth="1"/>
  </cols>
  <sheetData>
    <row r="1" spans="1:11" x14ac:dyDescent="0.25">
      <c r="A1" s="6" t="s">
        <v>91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/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x14ac:dyDescent="0.25">
      <c r="A3" s="9" t="s">
        <v>8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x14ac:dyDescent="0.25">
      <c r="A4" s="7"/>
      <c r="B4" s="10" t="s">
        <v>9</v>
      </c>
      <c r="C4" s="6"/>
      <c r="D4" s="7"/>
      <c r="E4" s="7"/>
      <c r="F4" s="7"/>
      <c r="G4" s="7"/>
      <c r="H4" s="7"/>
      <c r="I4" s="7"/>
      <c r="J4" s="7"/>
      <c r="K4" s="8"/>
    </row>
    <row r="5" spans="1:11" x14ac:dyDescent="0.25">
      <c r="A5" s="11" t="s">
        <v>10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9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x14ac:dyDescent="0.25">
      <c r="A7" s="7" t="s">
        <v>11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x14ac:dyDescent="0.25">
      <c r="A8" s="7" t="s">
        <v>12</v>
      </c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 x14ac:dyDescent="0.25">
      <c r="A10" s="9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8"/>
    </row>
    <row r="11" spans="1:11" x14ac:dyDescent="0.25">
      <c r="A11" s="12" t="s">
        <v>77</v>
      </c>
      <c r="C11" s="10"/>
      <c r="E11" s="13"/>
      <c r="F11" s="14"/>
      <c r="G11" s="15"/>
      <c r="H11" s="9"/>
      <c r="I11" s="9"/>
      <c r="J11" s="9"/>
      <c r="K11" s="8"/>
    </row>
    <row r="12" spans="1:11" ht="16.5" thickBot="1" x14ac:dyDescent="0.3">
      <c r="A12" s="16"/>
      <c r="B12" s="16"/>
      <c r="C12" s="16"/>
      <c r="D12" s="16"/>
      <c r="E12" s="16"/>
      <c r="F12" s="17"/>
      <c r="G12" s="16"/>
      <c r="H12" s="17"/>
      <c r="I12" s="16"/>
      <c r="J12" s="17"/>
      <c r="K12" s="17"/>
    </row>
    <row r="13" spans="1:11" x14ac:dyDescent="0.25">
      <c r="A13" s="18" t="s">
        <v>14</v>
      </c>
      <c r="B13" s="19"/>
      <c r="C13" s="20"/>
      <c r="D13" s="20"/>
      <c r="E13" s="20"/>
      <c r="F13" s="21" t="s">
        <v>15</v>
      </c>
      <c r="G13" s="20" t="s">
        <v>16</v>
      </c>
      <c r="H13" s="21"/>
      <c r="I13" s="20"/>
      <c r="J13" s="21"/>
      <c r="K13" s="22"/>
    </row>
    <row r="14" spans="1:11" x14ac:dyDescent="0.25">
      <c r="A14" s="12" t="s">
        <v>77</v>
      </c>
      <c r="D14" t="s">
        <v>17</v>
      </c>
      <c r="F14" s="23">
        <v>2.9889999999999999</v>
      </c>
      <c r="G14" s="134">
        <v>3.105</v>
      </c>
      <c r="H14" s="81"/>
      <c r="I14" s="135"/>
      <c r="K14" s="124"/>
    </row>
    <row r="15" spans="1:11" ht="15.75" thickBot="1" x14ac:dyDescent="0.3">
      <c r="A15" s="24"/>
      <c r="F15" s="134"/>
      <c r="G15" s="23" t="s">
        <v>85</v>
      </c>
      <c r="H15" s="81"/>
      <c r="I15" s="135"/>
      <c r="J15" s="127"/>
      <c r="K15" s="35"/>
    </row>
    <row r="16" spans="1:11" x14ac:dyDescent="0.25">
      <c r="A16" s="26" t="s">
        <v>18</v>
      </c>
      <c r="B16" s="27">
        <f>(G14-F14)*1000</f>
        <v>116.0000000000001</v>
      </c>
      <c r="C16" t="s">
        <v>19</v>
      </c>
      <c r="F16" s="23"/>
      <c r="G16" s="134"/>
      <c r="H16" s="125"/>
      <c r="I16" s="135"/>
      <c r="J16" s="127"/>
      <c r="K16" s="128"/>
    </row>
    <row r="17" spans="1:11" x14ac:dyDescent="0.25">
      <c r="A17" s="28" t="s">
        <v>20</v>
      </c>
      <c r="B17" s="29">
        <v>6.18</v>
      </c>
      <c r="C17" t="s">
        <v>19</v>
      </c>
      <c r="H17" s="126"/>
      <c r="I17" s="135"/>
      <c r="J17" s="129"/>
      <c r="K17" s="35"/>
    </row>
    <row r="18" spans="1:11" ht="17.25" x14ac:dyDescent="0.25">
      <c r="A18" s="30" t="s">
        <v>21</v>
      </c>
      <c r="B18" s="31">
        <f>B16*B17</f>
        <v>716.88000000000056</v>
      </c>
      <c r="C18" t="s">
        <v>22</v>
      </c>
      <c r="F18" s="133"/>
      <c r="G18" s="134"/>
      <c r="H18" s="126"/>
      <c r="I18" s="136"/>
      <c r="J18" s="129"/>
      <c r="K18" s="35"/>
    </row>
    <row r="19" spans="1:11" ht="18" thickBot="1" x14ac:dyDescent="0.3">
      <c r="A19" s="32" t="s">
        <v>23</v>
      </c>
      <c r="B19" s="33">
        <v>0</v>
      </c>
      <c r="C19" t="s">
        <v>22</v>
      </c>
      <c r="D19" s="25"/>
      <c r="F19" s="8"/>
      <c r="H19" s="8"/>
      <c r="J19" s="34"/>
      <c r="K19" s="35"/>
    </row>
    <row r="20" spans="1:11" x14ac:dyDescent="0.25">
      <c r="A20" s="24"/>
      <c r="B20" s="36"/>
      <c r="F20" s="8"/>
      <c r="H20" s="8"/>
      <c r="J20" s="34"/>
      <c r="K20" s="35"/>
    </row>
    <row r="21" spans="1:11" ht="15.75" thickBot="1" x14ac:dyDescent="0.3">
      <c r="A21" s="37"/>
      <c r="B21" s="38"/>
      <c r="C21" s="39"/>
      <c r="D21" s="39"/>
      <c r="E21" s="39"/>
      <c r="F21" s="40"/>
      <c r="G21" s="39"/>
      <c r="H21" s="41"/>
      <c r="J21" s="8"/>
      <c r="K21" s="35"/>
    </row>
    <row r="22" spans="1:11" ht="26.25" thickBot="1" x14ac:dyDescent="0.3">
      <c r="A22" s="183" t="s">
        <v>24</v>
      </c>
      <c r="B22" s="184"/>
      <c r="C22" s="185"/>
      <c r="D22" s="43" t="s">
        <v>25</v>
      </c>
      <c r="E22" s="44" t="s">
        <v>26</v>
      </c>
      <c r="F22" s="45" t="s">
        <v>27</v>
      </c>
      <c r="G22" s="42" t="s">
        <v>28</v>
      </c>
      <c r="H22" s="46" t="s">
        <v>29</v>
      </c>
      <c r="I22" s="47"/>
      <c r="J22" s="152"/>
      <c r="K22" s="35"/>
    </row>
    <row r="23" spans="1:11" x14ac:dyDescent="0.25">
      <c r="A23" s="186" t="s">
        <v>30</v>
      </c>
      <c r="B23" s="187"/>
      <c r="C23" s="188"/>
      <c r="D23" s="49" t="s">
        <v>19</v>
      </c>
      <c r="E23" s="50" t="s">
        <v>31</v>
      </c>
      <c r="F23" s="51"/>
      <c r="G23" s="52">
        <f>2*B17</f>
        <v>12.36</v>
      </c>
      <c r="H23" s="53">
        <f t="shared" ref="H23:H32" si="0">F23*G23</f>
        <v>0</v>
      </c>
      <c r="I23" s="47"/>
      <c r="J23" s="54"/>
      <c r="K23" s="55"/>
    </row>
    <row r="24" spans="1:11" x14ac:dyDescent="0.25">
      <c r="A24" s="178" t="s">
        <v>32</v>
      </c>
      <c r="B24" s="179"/>
      <c r="C24" s="180"/>
      <c r="D24" s="1" t="s">
        <v>33</v>
      </c>
      <c r="E24" s="56"/>
      <c r="F24" s="57"/>
      <c r="G24" s="58">
        <f>B18+B19</f>
        <v>716.88000000000056</v>
      </c>
      <c r="H24" s="59">
        <f t="shared" si="0"/>
        <v>0</v>
      </c>
      <c r="I24" s="47"/>
      <c r="J24" s="54"/>
      <c r="K24" s="55"/>
    </row>
    <row r="25" spans="1:11" ht="15.6" customHeight="1" x14ac:dyDescent="0.25">
      <c r="A25" s="169" t="s">
        <v>34</v>
      </c>
      <c r="B25" s="170"/>
      <c r="C25" s="189"/>
      <c r="D25" s="60" t="s">
        <v>33</v>
      </c>
      <c r="E25" s="61" t="s">
        <v>31</v>
      </c>
      <c r="F25" s="62"/>
      <c r="G25" s="63">
        <f>B18*3</f>
        <v>2150.6400000000017</v>
      </c>
      <c r="H25" s="64">
        <f>F25*G25</f>
        <v>0</v>
      </c>
      <c r="I25" s="47" t="s">
        <v>78</v>
      </c>
      <c r="J25" s="54"/>
      <c r="K25" s="55"/>
    </row>
    <row r="26" spans="1:11" x14ac:dyDescent="0.25">
      <c r="A26" s="178" t="s">
        <v>35</v>
      </c>
      <c r="B26" s="179"/>
      <c r="C26" s="180"/>
      <c r="D26" s="1" t="s">
        <v>33</v>
      </c>
      <c r="E26" s="65" t="s">
        <v>36</v>
      </c>
      <c r="F26" s="57"/>
      <c r="G26" s="58">
        <f>G27+G28</f>
        <v>1433.7600000000011</v>
      </c>
      <c r="H26" s="59">
        <f>F26*G26</f>
        <v>0</v>
      </c>
      <c r="I26" s="47"/>
      <c r="J26" s="54"/>
      <c r="K26" s="55"/>
    </row>
    <row r="27" spans="1:11" x14ac:dyDescent="0.25">
      <c r="A27" s="178" t="s">
        <v>37</v>
      </c>
      <c r="B27" s="179"/>
      <c r="C27" s="180"/>
      <c r="D27" s="66" t="s">
        <v>38</v>
      </c>
      <c r="E27" s="65" t="s">
        <v>31</v>
      </c>
      <c r="F27" s="57"/>
      <c r="G27" s="58">
        <f>B18+B19</f>
        <v>716.88000000000056</v>
      </c>
      <c r="H27" s="59">
        <f t="shared" si="0"/>
        <v>0</v>
      </c>
      <c r="I27" s="47"/>
      <c r="J27" s="54"/>
      <c r="K27" s="55"/>
    </row>
    <row r="28" spans="1:11" ht="16.149999999999999" customHeight="1" x14ac:dyDescent="0.25">
      <c r="A28" s="169" t="s">
        <v>39</v>
      </c>
      <c r="B28" s="170"/>
      <c r="C28" s="171"/>
      <c r="D28" s="67" t="s">
        <v>38</v>
      </c>
      <c r="E28" s="68" t="s">
        <v>31</v>
      </c>
      <c r="F28" s="69"/>
      <c r="G28" s="70">
        <f>B18</f>
        <v>716.88000000000056</v>
      </c>
      <c r="H28" s="59">
        <f t="shared" si="0"/>
        <v>0</v>
      </c>
      <c r="I28" s="47"/>
      <c r="J28" s="54"/>
      <c r="K28" s="55"/>
    </row>
    <row r="29" spans="1:11" x14ac:dyDescent="0.25">
      <c r="A29" s="172" t="s">
        <v>41</v>
      </c>
      <c r="B29" s="173"/>
      <c r="C29" s="174"/>
      <c r="D29" s="67" t="s">
        <v>38</v>
      </c>
      <c r="E29" s="71" t="s">
        <v>42</v>
      </c>
      <c r="F29" s="72"/>
      <c r="G29" s="70">
        <f>B18</f>
        <v>716.88000000000056</v>
      </c>
      <c r="H29" s="59">
        <f t="shared" si="0"/>
        <v>0</v>
      </c>
      <c r="I29" s="47"/>
      <c r="J29" s="54"/>
      <c r="K29" s="55"/>
    </row>
    <row r="30" spans="1:11" ht="27.6" customHeight="1" x14ac:dyDescent="0.25">
      <c r="A30" s="175" t="s">
        <v>79</v>
      </c>
      <c r="B30" s="176"/>
      <c r="C30" s="177"/>
      <c r="D30" s="67" t="s">
        <v>80</v>
      </c>
      <c r="E30" s="73"/>
      <c r="F30" s="74"/>
      <c r="G30" s="75">
        <f>8*1.8*8+190</f>
        <v>305.2</v>
      </c>
      <c r="H30" s="64">
        <f t="shared" si="0"/>
        <v>0</v>
      </c>
      <c r="I30" s="76"/>
      <c r="J30" s="54"/>
      <c r="K30" s="55"/>
    </row>
    <row r="31" spans="1:11" x14ac:dyDescent="0.25">
      <c r="A31" s="178" t="s">
        <v>81</v>
      </c>
      <c r="B31" s="179"/>
      <c r="C31" s="180"/>
      <c r="D31" s="67" t="s">
        <v>80</v>
      </c>
      <c r="E31" s="65"/>
      <c r="F31" s="57"/>
      <c r="G31" s="58">
        <f>G30/2</f>
        <v>152.6</v>
      </c>
      <c r="H31" s="59">
        <f>F31*G31</f>
        <v>0</v>
      </c>
      <c r="I31" s="76"/>
      <c r="J31" s="54"/>
      <c r="K31" s="55"/>
    </row>
    <row r="32" spans="1:11" x14ac:dyDescent="0.25">
      <c r="A32" s="178" t="s">
        <v>82</v>
      </c>
      <c r="B32" s="179"/>
      <c r="C32" s="180"/>
      <c r="D32" s="67" t="s">
        <v>80</v>
      </c>
      <c r="E32" s="65"/>
      <c r="F32" s="57"/>
      <c r="G32" s="58">
        <f>G31/3*2</f>
        <v>101.73333333333333</v>
      </c>
      <c r="H32" s="59">
        <f t="shared" si="0"/>
        <v>0</v>
      </c>
      <c r="I32" s="81"/>
      <c r="J32" s="54"/>
      <c r="K32" s="55"/>
    </row>
    <row r="33" spans="1:11" ht="14.45" customHeight="1" x14ac:dyDescent="0.25">
      <c r="A33" s="178" t="s">
        <v>86</v>
      </c>
      <c r="B33" s="179"/>
      <c r="C33" s="180"/>
      <c r="D33" s="67" t="s">
        <v>80</v>
      </c>
      <c r="E33" s="65"/>
      <c r="F33" s="57"/>
      <c r="G33" s="80">
        <f>G31/3</f>
        <v>50.866666666666667</v>
      </c>
      <c r="H33" s="83">
        <f>F33*G33</f>
        <v>0</v>
      </c>
      <c r="J33" s="54"/>
      <c r="K33" s="82"/>
    </row>
    <row r="34" spans="1:11" x14ac:dyDescent="0.25">
      <c r="A34" s="148" t="s">
        <v>83</v>
      </c>
      <c r="B34" s="149"/>
      <c r="C34" s="149"/>
      <c r="D34" s="67" t="s">
        <v>38</v>
      </c>
      <c r="E34" s="153" t="s">
        <v>78</v>
      </c>
      <c r="F34" s="154"/>
      <c r="G34" s="80">
        <f>B18</f>
        <v>716.88000000000056</v>
      </c>
      <c r="H34" s="83">
        <f t="shared" ref="H34:H38" si="1">F34*G34</f>
        <v>0</v>
      </c>
      <c r="J34" s="54"/>
      <c r="K34" s="82"/>
    </row>
    <row r="35" spans="1:11" x14ac:dyDescent="0.25">
      <c r="A35" s="148" t="s">
        <v>84</v>
      </c>
      <c r="B35" s="149"/>
      <c r="C35" s="149"/>
      <c r="D35" s="67" t="s">
        <v>38</v>
      </c>
      <c r="E35" s="153"/>
      <c r="F35" s="154"/>
      <c r="G35" s="80">
        <f>G30*3+360</f>
        <v>1275.5999999999999</v>
      </c>
      <c r="H35" s="83">
        <f t="shared" si="1"/>
        <v>0</v>
      </c>
      <c r="J35" s="54"/>
      <c r="K35" s="82"/>
    </row>
    <row r="36" spans="1:11" x14ac:dyDescent="0.25">
      <c r="A36" s="178" t="s">
        <v>46</v>
      </c>
      <c r="B36" s="179"/>
      <c r="C36" s="180"/>
      <c r="D36" s="1" t="s">
        <v>19</v>
      </c>
      <c r="E36" s="65"/>
      <c r="F36" s="57"/>
      <c r="G36" s="80">
        <f>G23</f>
        <v>12.36</v>
      </c>
      <c r="H36" s="83">
        <f t="shared" si="1"/>
        <v>0</v>
      </c>
      <c r="I36" s="81"/>
      <c r="J36" s="76"/>
      <c r="K36" s="82"/>
    </row>
    <row r="37" spans="1:11" ht="29.45" customHeight="1" x14ac:dyDescent="0.25">
      <c r="A37" s="192" t="s">
        <v>88</v>
      </c>
      <c r="B37" s="192"/>
      <c r="C37" s="192"/>
      <c r="D37" s="67" t="s">
        <v>80</v>
      </c>
      <c r="E37" s="153"/>
      <c r="F37" s="154"/>
      <c r="G37" s="80">
        <v>276</v>
      </c>
      <c r="H37" s="83">
        <f t="shared" si="1"/>
        <v>0</v>
      </c>
      <c r="I37" s="81"/>
      <c r="J37" s="76"/>
      <c r="K37" s="82"/>
    </row>
    <row r="38" spans="1:11" ht="28.15" customHeight="1" x14ac:dyDescent="0.25">
      <c r="A38" s="192" t="s">
        <v>89</v>
      </c>
      <c r="B38" s="192"/>
      <c r="C38" s="192"/>
      <c r="D38" s="67" t="s">
        <v>38</v>
      </c>
      <c r="E38" s="153" t="s">
        <v>87</v>
      </c>
      <c r="F38" s="154"/>
      <c r="G38" s="80">
        <v>390</v>
      </c>
      <c r="H38" s="83">
        <f t="shared" si="1"/>
        <v>0</v>
      </c>
      <c r="I38" s="81"/>
      <c r="J38" s="76"/>
      <c r="K38" s="82"/>
    </row>
    <row r="39" spans="1:11" ht="27.6" customHeight="1" thickBot="1" x14ac:dyDescent="0.3">
      <c r="A39" s="190" t="s">
        <v>90</v>
      </c>
      <c r="B39" s="191"/>
      <c r="C39" s="191"/>
      <c r="D39" s="160" t="s">
        <v>38</v>
      </c>
      <c r="E39" s="85" t="s">
        <v>31</v>
      </c>
      <c r="F39" s="86"/>
      <c r="G39" s="159">
        <f>390</f>
        <v>390</v>
      </c>
      <c r="H39" s="88">
        <f>F39*G39</f>
        <v>0</v>
      </c>
      <c r="I39" s="81"/>
      <c r="J39" s="76"/>
      <c r="K39" s="82"/>
    </row>
    <row r="40" spans="1:11" ht="15.75" thickBot="1" x14ac:dyDescent="0.3">
      <c r="A40" s="89"/>
      <c r="B40" s="90"/>
      <c r="C40" s="90"/>
      <c r="D40" s="91"/>
      <c r="E40" s="92"/>
      <c r="F40" s="92"/>
      <c r="G40" s="92" t="s">
        <v>49</v>
      </c>
      <c r="H40" s="93">
        <f>SUM(H23:H39)</f>
        <v>0</v>
      </c>
      <c r="I40" s="92"/>
      <c r="J40" s="94"/>
      <c r="K40" s="95"/>
    </row>
    <row r="41" spans="1:11" ht="15.75" thickBot="1" x14ac:dyDescent="0.3">
      <c r="A41" s="89"/>
      <c r="B41" s="90"/>
      <c r="C41" s="90"/>
      <c r="D41" s="90"/>
      <c r="E41" s="96"/>
      <c r="F41" s="92"/>
      <c r="G41" s="92"/>
      <c r="H41" s="92"/>
      <c r="I41" s="92"/>
      <c r="J41" s="94" t="s">
        <v>62</v>
      </c>
      <c r="K41" s="97" t="s">
        <v>50</v>
      </c>
    </row>
    <row r="42" spans="1:11" ht="15.75" thickBot="1" x14ac:dyDescent="0.3">
      <c r="A42" s="89"/>
      <c r="B42" s="90"/>
      <c r="C42" s="90"/>
      <c r="D42" s="90"/>
      <c r="E42" s="92"/>
      <c r="F42" s="92"/>
      <c r="G42" s="92"/>
      <c r="H42" s="92" t="s">
        <v>51</v>
      </c>
      <c r="I42" s="98" t="s">
        <v>52</v>
      </c>
      <c r="J42" s="99">
        <f>H40*0.23</f>
        <v>0</v>
      </c>
      <c r="K42" s="100">
        <f>H40*1.23</f>
        <v>0</v>
      </c>
    </row>
    <row r="43" spans="1:11" ht="15.75" thickBot="1" x14ac:dyDescent="0.3">
      <c r="A43" s="101"/>
      <c r="B43" s="102"/>
      <c r="C43" s="102"/>
      <c r="D43" s="102"/>
      <c r="E43" s="102"/>
      <c r="F43" s="103"/>
      <c r="G43" s="104"/>
      <c r="H43" s="104"/>
      <c r="I43" s="105"/>
      <c r="J43" s="106"/>
      <c r="K43" s="107"/>
    </row>
    <row r="44" spans="1:11" x14ac:dyDescent="0.25">
      <c r="A44" s="108"/>
      <c r="F44" s="8"/>
      <c r="G44" s="109"/>
      <c r="H44" s="110"/>
      <c r="I44" s="111"/>
      <c r="J44" s="110"/>
      <c r="K44" s="21"/>
    </row>
    <row r="45" spans="1:11" x14ac:dyDescent="0.25">
      <c r="A45" s="112" t="s">
        <v>53</v>
      </c>
      <c r="B45" s="113"/>
      <c r="C45" s="113"/>
      <c r="D45" s="113"/>
      <c r="E45" s="113"/>
      <c r="F45" s="113"/>
      <c r="G45" s="114"/>
      <c r="H45" s="114"/>
      <c r="I45" s="115"/>
      <c r="J45" s="114"/>
      <c r="K45" s="114"/>
    </row>
    <row r="46" spans="1:11" x14ac:dyDescent="0.25">
      <c r="A46" s="112" t="s">
        <v>94</v>
      </c>
      <c r="B46" s="113"/>
      <c r="C46" s="113"/>
      <c r="D46" s="113"/>
      <c r="E46" s="113"/>
      <c r="F46" s="113"/>
      <c r="G46" s="116"/>
      <c r="H46" s="116"/>
      <c r="I46" s="117"/>
      <c r="J46" s="118"/>
      <c r="K46" s="119"/>
    </row>
    <row r="47" spans="1:11" x14ac:dyDescent="0.25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</row>
    <row r="48" spans="1:11" x14ac:dyDescent="0.25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</row>
    <row r="49" spans="6:11" x14ac:dyDescent="0.25">
      <c r="F49" s="8"/>
      <c r="H49" s="8"/>
      <c r="J49" s="8"/>
      <c r="K49" s="8"/>
    </row>
  </sheetData>
  <mergeCells count="16">
    <mergeCell ref="A22:C22"/>
    <mergeCell ref="A23:C23"/>
    <mergeCell ref="A24:C24"/>
    <mergeCell ref="A25:C25"/>
    <mergeCell ref="A39:C39"/>
    <mergeCell ref="A32:C32"/>
    <mergeCell ref="A33:C33"/>
    <mergeCell ref="A36:C36"/>
    <mergeCell ref="A26:C26"/>
    <mergeCell ref="A27:C27"/>
    <mergeCell ref="A28:C28"/>
    <mergeCell ref="A29:C29"/>
    <mergeCell ref="A30:C30"/>
    <mergeCell ref="A31:C31"/>
    <mergeCell ref="A38:C38"/>
    <mergeCell ref="A37:C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4965E-99FE-49C1-89EB-1769D976181B}">
  <sheetPr>
    <tabColor rgb="FFC00000"/>
    <pageSetUpPr fitToPage="1"/>
  </sheetPr>
  <dimension ref="A1:K46"/>
  <sheetViews>
    <sheetView topLeftCell="A10" workbookViewId="0">
      <selection activeCell="K30" sqref="K30"/>
    </sheetView>
  </sheetViews>
  <sheetFormatPr defaultRowHeight="15" x14ac:dyDescent="0.25"/>
  <cols>
    <col min="1" max="2" width="13.28515625" customWidth="1"/>
    <col min="3" max="3" width="20.28515625" customWidth="1"/>
    <col min="4" max="11" width="13.28515625" customWidth="1"/>
  </cols>
  <sheetData>
    <row r="1" spans="1:11" x14ac:dyDescent="0.25">
      <c r="A1" s="6" t="s">
        <v>91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/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x14ac:dyDescent="0.25">
      <c r="A3" s="9" t="s">
        <v>8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x14ac:dyDescent="0.25">
      <c r="A4" s="7"/>
      <c r="B4" s="10" t="s">
        <v>9</v>
      </c>
      <c r="C4" s="6"/>
      <c r="D4" s="7"/>
      <c r="E4" s="7"/>
      <c r="F4" s="7"/>
      <c r="G4" s="7"/>
      <c r="H4" s="7"/>
      <c r="I4" s="7"/>
      <c r="J4" s="7"/>
      <c r="K4" s="8"/>
    </row>
    <row r="5" spans="1:11" x14ac:dyDescent="0.25">
      <c r="A5" s="11" t="s">
        <v>10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9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x14ac:dyDescent="0.25">
      <c r="A7" s="7" t="s">
        <v>11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x14ac:dyDescent="0.25">
      <c r="A8" s="7" t="s">
        <v>12</v>
      </c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 x14ac:dyDescent="0.25">
      <c r="A10" s="9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8"/>
    </row>
    <row r="11" spans="1:11" x14ac:dyDescent="0.25">
      <c r="A11" s="12" t="s">
        <v>58</v>
      </c>
      <c r="B11" s="12"/>
      <c r="C11" s="10"/>
      <c r="E11" s="13"/>
      <c r="F11" s="14"/>
      <c r="G11" s="15"/>
      <c r="H11" s="9"/>
      <c r="I11" s="9"/>
      <c r="J11" s="9"/>
      <c r="K11" s="8"/>
    </row>
    <row r="12" spans="1:11" ht="16.5" thickBot="1" x14ac:dyDescent="0.3">
      <c r="A12" s="16"/>
      <c r="B12" s="16"/>
      <c r="C12" s="16"/>
      <c r="D12" s="16"/>
      <c r="E12" s="16"/>
      <c r="F12" s="17"/>
      <c r="G12" s="16"/>
      <c r="H12" s="17"/>
      <c r="I12" s="16"/>
      <c r="J12" s="17"/>
      <c r="K12" s="17"/>
    </row>
    <row r="13" spans="1:11" x14ac:dyDescent="0.25">
      <c r="A13" s="18" t="s">
        <v>14</v>
      </c>
      <c r="B13" s="19"/>
      <c r="C13" s="20"/>
      <c r="D13" s="20"/>
      <c r="E13" s="20"/>
      <c r="F13" s="21" t="s">
        <v>15</v>
      </c>
      <c r="G13" s="20" t="s">
        <v>16</v>
      </c>
      <c r="H13" s="21"/>
      <c r="I13" s="20"/>
      <c r="J13" s="21"/>
      <c r="K13" s="22"/>
    </row>
    <row r="14" spans="1:11" x14ac:dyDescent="0.25">
      <c r="A14" s="132" t="s">
        <v>58</v>
      </c>
      <c r="D14" t="s">
        <v>17</v>
      </c>
      <c r="F14" s="23">
        <v>6.24</v>
      </c>
      <c r="G14" s="23">
        <v>8.85</v>
      </c>
      <c r="H14" s="125" t="s">
        <v>59</v>
      </c>
      <c r="I14" s="123"/>
      <c r="K14" s="124"/>
    </row>
    <row r="15" spans="1:11" ht="15.75" thickBot="1" x14ac:dyDescent="0.3">
      <c r="A15" s="24"/>
      <c r="F15" s="133"/>
      <c r="G15" s="23">
        <f>G14-F14</f>
        <v>2.6099999999999994</v>
      </c>
      <c r="H15" s="125"/>
      <c r="I15" s="126"/>
      <c r="J15" s="127"/>
      <c r="K15" s="35"/>
    </row>
    <row r="16" spans="1:11" x14ac:dyDescent="0.25">
      <c r="A16" s="26" t="s">
        <v>18</v>
      </c>
      <c r="B16" s="27">
        <v>2610</v>
      </c>
      <c r="C16" t="s">
        <v>19</v>
      </c>
      <c r="F16" s="8"/>
      <c r="H16" s="125"/>
      <c r="I16" s="126"/>
      <c r="J16" s="127"/>
      <c r="K16" s="128"/>
    </row>
    <row r="17" spans="1:11" x14ac:dyDescent="0.25">
      <c r="A17" s="28" t="s">
        <v>20</v>
      </c>
      <c r="B17" s="29">
        <v>6</v>
      </c>
      <c r="C17" t="s">
        <v>19</v>
      </c>
      <c r="F17" s="8"/>
      <c r="H17" s="126"/>
      <c r="I17" s="126"/>
      <c r="J17" s="129"/>
      <c r="K17" s="35"/>
    </row>
    <row r="18" spans="1:11" ht="17.25" x14ac:dyDescent="0.25">
      <c r="A18" s="30" t="s">
        <v>21</v>
      </c>
      <c r="B18" s="31">
        <f>B16*B17</f>
        <v>15660</v>
      </c>
      <c r="C18" t="s">
        <v>22</v>
      </c>
      <c r="F18" s="8"/>
      <c r="H18" s="126"/>
      <c r="I18" s="126"/>
      <c r="J18" s="129"/>
      <c r="K18" s="35"/>
    </row>
    <row r="19" spans="1:11" ht="18" thickBot="1" x14ac:dyDescent="0.3">
      <c r="A19" s="32" t="s">
        <v>23</v>
      </c>
      <c r="B19" s="33">
        <v>200</v>
      </c>
      <c r="C19" t="s">
        <v>22</v>
      </c>
      <c r="D19" s="25"/>
      <c r="F19" s="8"/>
      <c r="H19" s="8"/>
      <c r="J19" s="34"/>
      <c r="K19" s="35"/>
    </row>
    <row r="20" spans="1:11" x14ac:dyDescent="0.25">
      <c r="A20" s="24"/>
      <c r="B20" s="36"/>
      <c r="F20" s="8"/>
      <c r="H20" s="8"/>
      <c r="J20" s="34"/>
      <c r="K20" s="35"/>
    </row>
    <row r="21" spans="1:11" ht="15.75" thickBot="1" x14ac:dyDescent="0.3">
      <c r="A21" s="37"/>
      <c r="B21" s="38"/>
      <c r="C21" s="39"/>
      <c r="D21" s="39"/>
      <c r="E21" s="39"/>
      <c r="F21" s="40"/>
      <c r="G21" s="39"/>
      <c r="H21" s="41"/>
      <c r="J21" s="8"/>
      <c r="K21" s="35"/>
    </row>
    <row r="22" spans="1:11" ht="26.25" thickBot="1" x14ac:dyDescent="0.3">
      <c r="A22" s="183" t="s">
        <v>24</v>
      </c>
      <c r="B22" s="184"/>
      <c r="C22" s="185"/>
      <c r="D22" s="43" t="s">
        <v>25</v>
      </c>
      <c r="E22" s="44" t="s">
        <v>26</v>
      </c>
      <c r="F22" s="45" t="s">
        <v>27</v>
      </c>
      <c r="G22" s="42" t="s">
        <v>28</v>
      </c>
      <c r="H22" s="46" t="s">
        <v>29</v>
      </c>
      <c r="I22" s="47"/>
      <c r="J22" s="48"/>
      <c r="K22" s="35"/>
    </row>
    <row r="23" spans="1:11" x14ac:dyDescent="0.25">
      <c r="A23" s="186" t="s">
        <v>30</v>
      </c>
      <c r="B23" s="187"/>
      <c r="C23" s="188"/>
      <c r="D23" s="49" t="s">
        <v>19</v>
      </c>
      <c r="E23" s="50" t="s">
        <v>31</v>
      </c>
      <c r="F23" s="51"/>
      <c r="G23" s="52">
        <f>B17*2</f>
        <v>12</v>
      </c>
      <c r="H23" s="53">
        <f t="shared" ref="H23:H31" si="0">F23*G23</f>
        <v>0</v>
      </c>
      <c r="I23" s="47"/>
      <c r="J23" s="54"/>
      <c r="K23" s="55"/>
    </row>
    <row r="24" spans="1:11" x14ac:dyDescent="0.25">
      <c r="A24" s="178" t="s">
        <v>32</v>
      </c>
      <c r="B24" s="179"/>
      <c r="C24" s="180"/>
      <c r="D24" s="1" t="s">
        <v>33</v>
      </c>
      <c r="E24" s="56"/>
      <c r="F24" s="57"/>
      <c r="G24" s="58">
        <f>B18</f>
        <v>15660</v>
      </c>
      <c r="H24" s="59">
        <f t="shared" si="0"/>
        <v>0</v>
      </c>
      <c r="I24" s="47"/>
      <c r="J24" s="54"/>
      <c r="K24" s="55"/>
    </row>
    <row r="25" spans="1:11" ht="31.9" customHeight="1" x14ac:dyDescent="0.25">
      <c r="A25" s="169" t="s">
        <v>34</v>
      </c>
      <c r="B25" s="170"/>
      <c r="C25" s="189"/>
      <c r="D25" s="60" t="s">
        <v>33</v>
      </c>
      <c r="E25" s="61" t="s">
        <v>31</v>
      </c>
      <c r="F25" s="62"/>
      <c r="G25" s="141">
        <f>B17*2*2+50</f>
        <v>74</v>
      </c>
      <c r="H25" s="64">
        <f>F25*G25</f>
        <v>0</v>
      </c>
      <c r="I25" s="47" t="s">
        <v>71</v>
      </c>
      <c r="J25" s="54"/>
      <c r="K25" s="142"/>
    </row>
    <row r="26" spans="1:11" x14ac:dyDescent="0.25">
      <c r="A26" s="178" t="s">
        <v>35</v>
      </c>
      <c r="B26" s="179"/>
      <c r="C26" s="180"/>
      <c r="D26" s="1" t="s">
        <v>33</v>
      </c>
      <c r="E26" s="65" t="s">
        <v>36</v>
      </c>
      <c r="F26" s="57"/>
      <c r="G26" s="58">
        <f>B18+B19+G28-G29</f>
        <v>20390</v>
      </c>
      <c r="H26" s="59">
        <f>F26*G26</f>
        <v>0</v>
      </c>
      <c r="I26" s="47"/>
      <c r="J26" s="54"/>
      <c r="K26" s="55"/>
    </row>
    <row r="27" spans="1:11" x14ac:dyDescent="0.25">
      <c r="A27" s="178" t="s">
        <v>37</v>
      </c>
      <c r="B27" s="179"/>
      <c r="C27" s="180"/>
      <c r="D27" s="66" t="s">
        <v>38</v>
      </c>
      <c r="E27" s="65" t="s">
        <v>31</v>
      </c>
      <c r="F27" s="57"/>
      <c r="G27" s="58">
        <f>B18+B19</f>
        <v>15860</v>
      </c>
      <c r="H27" s="59">
        <f t="shared" si="0"/>
        <v>0</v>
      </c>
      <c r="I27" s="47"/>
      <c r="J27" s="54"/>
      <c r="K27" s="55"/>
    </row>
    <row r="28" spans="1:11" ht="16.149999999999999" customHeight="1" x14ac:dyDescent="0.25">
      <c r="A28" s="169" t="s">
        <v>39</v>
      </c>
      <c r="B28" s="170"/>
      <c r="C28" s="171"/>
      <c r="D28" s="67" t="s">
        <v>38</v>
      </c>
      <c r="E28" s="68" t="s">
        <v>40</v>
      </c>
      <c r="F28" s="69"/>
      <c r="G28" s="143">
        <f>B18/2</f>
        <v>7830</v>
      </c>
      <c r="H28" s="59">
        <f t="shared" si="0"/>
        <v>0</v>
      </c>
      <c r="I28" s="144"/>
      <c r="J28" s="54"/>
      <c r="K28" s="55"/>
    </row>
    <row r="29" spans="1:11" ht="16.149999999999999" customHeight="1" x14ac:dyDescent="0.25">
      <c r="A29" s="172" t="s">
        <v>41</v>
      </c>
      <c r="B29" s="173"/>
      <c r="C29" s="174"/>
      <c r="D29" s="67" t="s">
        <v>38</v>
      </c>
      <c r="E29" s="71" t="s">
        <v>42</v>
      </c>
      <c r="F29" s="72"/>
      <c r="G29" s="70">
        <f>G30</f>
        <v>3300</v>
      </c>
      <c r="H29" s="59">
        <f t="shared" si="0"/>
        <v>0</v>
      </c>
      <c r="I29" s="144"/>
      <c r="J29" s="54"/>
      <c r="K29" s="55"/>
    </row>
    <row r="30" spans="1:11" ht="30" customHeight="1" x14ac:dyDescent="0.25">
      <c r="A30" s="175" t="s">
        <v>74</v>
      </c>
      <c r="B30" s="176"/>
      <c r="C30" s="177"/>
      <c r="D30" s="67" t="s">
        <v>38</v>
      </c>
      <c r="E30" s="73" t="s">
        <v>43</v>
      </c>
      <c r="F30" s="74"/>
      <c r="G30" s="75">
        <f>K30*B17</f>
        <v>3300</v>
      </c>
      <c r="H30" s="64">
        <f t="shared" si="0"/>
        <v>0</v>
      </c>
      <c r="I30" s="145" t="s">
        <v>72</v>
      </c>
      <c r="J30" s="54"/>
      <c r="K30" s="55">
        <v>550</v>
      </c>
    </row>
    <row r="31" spans="1:11" ht="16.149999999999999" customHeight="1" x14ac:dyDescent="0.25">
      <c r="A31" s="178" t="s">
        <v>46</v>
      </c>
      <c r="B31" s="179"/>
      <c r="C31" s="180"/>
      <c r="D31" s="1" t="s">
        <v>19</v>
      </c>
      <c r="E31" s="65"/>
      <c r="F31" s="57"/>
      <c r="G31" s="58">
        <f>B16+2*B17</f>
        <v>2622</v>
      </c>
      <c r="H31" s="59">
        <f t="shared" si="0"/>
        <v>0</v>
      </c>
      <c r="I31" s="76"/>
      <c r="J31" s="54"/>
      <c r="K31" s="55"/>
    </row>
    <row r="32" spans="1:11" x14ac:dyDescent="0.25">
      <c r="A32" s="137" t="s">
        <v>73</v>
      </c>
      <c r="B32" s="138"/>
      <c r="C32" s="138"/>
      <c r="D32" s="1" t="s">
        <v>19</v>
      </c>
      <c r="E32" s="146"/>
      <c r="F32" s="139"/>
      <c r="G32" s="147">
        <v>220</v>
      </c>
      <c r="H32" s="83">
        <f>G32*F32</f>
        <v>0</v>
      </c>
      <c r="I32" s="76"/>
      <c r="J32" s="54"/>
      <c r="K32" s="55"/>
    </row>
    <row r="33" spans="1:11" ht="14.45" customHeight="1" x14ac:dyDescent="0.25">
      <c r="A33" s="181" t="s">
        <v>47</v>
      </c>
      <c r="B33" s="182"/>
      <c r="C33" s="182"/>
      <c r="D33" s="77" t="s">
        <v>19</v>
      </c>
      <c r="E33" s="78" t="s">
        <v>48</v>
      </c>
      <c r="F33" s="79"/>
      <c r="G33" s="80">
        <v>2610</v>
      </c>
      <c r="H33" s="83">
        <f>F33*G33</f>
        <v>0</v>
      </c>
      <c r="I33" s="81"/>
      <c r="J33" s="54"/>
      <c r="K33" s="82"/>
    </row>
    <row r="34" spans="1:11" ht="14.45" customHeight="1" x14ac:dyDescent="0.25">
      <c r="A34" s="163"/>
      <c r="B34" s="164"/>
      <c r="C34" s="165"/>
      <c r="D34" s="77"/>
      <c r="E34" s="78"/>
      <c r="F34" s="79"/>
      <c r="G34" s="80"/>
      <c r="H34" s="83"/>
      <c r="I34" s="81"/>
      <c r="J34" s="76"/>
      <c r="K34" s="82"/>
    </row>
    <row r="35" spans="1:11" ht="15.75" thickBot="1" x14ac:dyDescent="0.3">
      <c r="A35" s="166"/>
      <c r="B35" s="167"/>
      <c r="C35" s="167"/>
      <c r="D35" s="84"/>
      <c r="E35" s="85"/>
      <c r="F35" s="86"/>
      <c r="G35" s="87"/>
      <c r="H35" s="88"/>
      <c r="I35" s="81"/>
      <c r="J35" s="76"/>
      <c r="K35" s="82"/>
    </row>
    <row r="36" spans="1:11" ht="15.75" thickBot="1" x14ac:dyDescent="0.3">
      <c r="A36" s="89"/>
      <c r="B36" s="90"/>
      <c r="C36" s="90"/>
      <c r="D36" s="91"/>
      <c r="E36" s="92"/>
      <c r="F36" s="92"/>
      <c r="G36" s="92" t="s">
        <v>49</v>
      </c>
      <c r="H36" s="93">
        <f>SUM(H23:H35)</f>
        <v>0</v>
      </c>
      <c r="I36" s="92"/>
      <c r="J36" s="94"/>
      <c r="K36" s="95"/>
    </row>
    <row r="37" spans="1:11" ht="15.75" thickBot="1" x14ac:dyDescent="0.3">
      <c r="A37" s="89"/>
      <c r="B37" s="90"/>
      <c r="C37" s="90"/>
      <c r="D37" s="90"/>
      <c r="E37" s="96"/>
      <c r="F37" s="92"/>
      <c r="G37" s="92"/>
      <c r="H37" s="92"/>
      <c r="I37" s="92"/>
      <c r="J37" s="94" t="s">
        <v>62</v>
      </c>
      <c r="K37" s="97" t="s">
        <v>50</v>
      </c>
    </row>
    <row r="38" spans="1:11" ht="15.75" thickBot="1" x14ac:dyDescent="0.3">
      <c r="A38" s="89"/>
      <c r="B38" s="90"/>
      <c r="C38" s="90"/>
      <c r="D38" s="90"/>
      <c r="E38" s="92"/>
      <c r="F38" s="92"/>
      <c r="G38" s="92"/>
      <c r="H38" s="92" t="s">
        <v>51</v>
      </c>
      <c r="I38" s="98" t="s">
        <v>52</v>
      </c>
      <c r="J38" s="99">
        <f>H36*0.23</f>
        <v>0</v>
      </c>
      <c r="K38" s="100">
        <f>H36*1.23</f>
        <v>0</v>
      </c>
    </row>
    <row r="39" spans="1:11" ht="15.75" thickBot="1" x14ac:dyDescent="0.3">
      <c r="A39" s="101"/>
      <c r="B39" s="102"/>
      <c r="C39" s="102"/>
      <c r="D39" s="102"/>
      <c r="E39" s="102"/>
      <c r="F39" s="103"/>
      <c r="G39" s="104"/>
      <c r="H39" s="104"/>
      <c r="I39" s="105"/>
      <c r="J39" s="106"/>
      <c r="K39" s="107"/>
    </row>
    <row r="40" spans="1:11" x14ac:dyDescent="0.25">
      <c r="A40" s="108"/>
      <c r="F40" s="8"/>
      <c r="G40" s="109"/>
      <c r="H40" s="110"/>
      <c r="I40" s="111"/>
      <c r="J40" s="110"/>
      <c r="K40" s="21"/>
    </row>
    <row r="41" spans="1:11" x14ac:dyDescent="0.25">
      <c r="A41" s="112" t="s">
        <v>53</v>
      </c>
      <c r="B41" s="113"/>
      <c r="C41" s="113"/>
      <c r="D41" s="113"/>
      <c r="E41" s="113"/>
      <c r="F41" s="113"/>
      <c r="G41" s="114"/>
      <c r="H41" s="114"/>
      <c r="I41" s="115"/>
      <c r="J41" s="114"/>
      <c r="K41" s="114"/>
    </row>
    <row r="42" spans="1:11" x14ac:dyDescent="0.25">
      <c r="A42" s="112" t="s">
        <v>94</v>
      </c>
      <c r="B42" s="113"/>
      <c r="C42" s="113"/>
      <c r="D42" s="113"/>
      <c r="E42" s="113"/>
      <c r="F42" s="113"/>
      <c r="G42" s="116"/>
      <c r="H42" s="116"/>
      <c r="I42" s="117"/>
      <c r="J42" s="118"/>
      <c r="K42" s="119"/>
    </row>
    <row r="43" spans="1:11" x14ac:dyDescent="0.25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</row>
    <row r="44" spans="1:11" x14ac:dyDescent="0.25">
      <c r="F44" s="8"/>
      <c r="H44" s="8"/>
      <c r="J44" s="8"/>
      <c r="K44" s="8"/>
    </row>
    <row r="45" spans="1:11" x14ac:dyDescent="0.25">
      <c r="A45" s="121"/>
      <c r="B45" s="121"/>
      <c r="C45" s="7"/>
      <c r="D45" s="7"/>
      <c r="E45" s="7"/>
      <c r="F45" s="7"/>
      <c r="G45" s="122" t="s">
        <v>54</v>
      </c>
      <c r="H45" s="122"/>
      <c r="I45" s="122"/>
      <c r="J45" s="8"/>
      <c r="K45" s="8"/>
    </row>
    <row r="46" spans="1:11" x14ac:dyDescent="0.25">
      <c r="A46" s="168" t="s">
        <v>55</v>
      </c>
      <c r="B46" s="168"/>
      <c r="C46" s="168"/>
      <c r="D46" s="6"/>
      <c r="E46" s="6"/>
      <c r="F46" s="7"/>
      <c r="G46" s="122" t="s">
        <v>56</v>
      </c>
      <c r="H46" s="122"/>
      <c r="I46" s="122"/>
      <c r="J46" s="8"/>
      <c r="K46" s="8"/>
    </row>
  </sheetData>
  <mergeCells count="14">
    <mergeCell ref="A46:C46"/>
    <mergeCell ref="A27:C27"/>
    <mergeCell ref="A22:C22"/>
    <mergeCell ref="A23:C23"/>
    <mergeCell ref="A24:C24"/>
    <mergeCell ref="A25:C25"/>
    <mergeCell ref="A26:C26"/>
    <mergeCell ref="A34:C34"/>
    <mergeCell ref="A35:C35"/>
    <mergeCell ref="A29:C29"/>
    <mergeCell ref="A30:C30"/>
    <mergeCell ref="A31:C31"/>
    <mergeCell ref="A28:C28"/>
    <mergeCell ref="A33:C33"/>
  </mergeCells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325926-4ECF-4EFD-8419-CC7D71A96D94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2.xml><?xml version="1.0" encoding="utf-8"?>
<ds:datastoreItem xmlns:ds="http://schemas.openxmlformats.org/officeDocument/2006/customXml" ds:itemID="{63CA794E-ACE6-4187-97DD-DC81BBDF62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D50058-0287-45AE-8B46-75031F78C7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rekapitul</vt:lpstr>
      <vt:lpstr>2538-BS</vt:lpstr>
      <vt:lpstr>2533-BS</vt:lpstr>
      <vt:lpstr>2523-ZC</vt:lpstr>
      <vt:lpstr>2495-ZH</vt:lpstr>
      <vt:lpstr>2483-ZH</vt:lpstr>
      <vt:lpstr>2440-ZV</vt:lpstr>
      <vt:lpstr>'2495-ZH'!Oblasť_tlače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Monika Debnárová</cp:lastModifiedBy>
  <cp:lastPrinted>2025-06-16T10:14:20Z</cp:lastPrinted>
  <dcterms:created xsi:type="dcterms:W3CDTF">2025-05-12T09:30:39Z</dcterms:created>
  <dcterms:modified xsi:type="dcterms:W3CDTF">2025-07-18T11:02:36Z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</Properties>
</file>