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Vnitro\e-aukce\2020\VŘ (e-aukce) - Rekonstrukce VO v Bílavsku\Výzva + přílohy\"/>
    </mc:Choice>
  </mc:AlternateContent>
  <bookViews>
    <workbookView xWindow="0" yWindow="0" windowWidth="16380" windowHeight="8190" tabRatio="987" activeTab="2"/>
  </bookViews>
  <sheets>
    <sheet name="Rekapitulace stavby" sheetId="1" r:id="rId1"/>
    <sheet name="Zemní práce" sheetId="2" r:id="rId2"/>
    <sheet name="Elektromontáže" sheetId="3" r:id="rId3"/>
  </sheets>
  <definedNames>
    <definedName name="_FilterDatabase_0" localSheetId="2">Elektromontáže!$B$118:$J$118</definedName>
    <definedName name="_FilterDatabase_0" localSheetId="1">'Zemní práce'!$C$130:$K$237</definedName>
    <definedName name="_xlnm._FilterDatabase" localSheetId="2">Elektromontáže!$B$118:$J$118</definedName>
    <definedName name="_xlnm._FilterDatabase" localSheetId="1">'Zemní práce'!$C$130:$K$237</definedName>
    <definedName name="_xlnm.Print_Titles" localSheetId="2">Elektromontáže!$118:$118</definedName>
    <definedName name="_xlnm.Print_Titles" localSheetId="0">'Rekapitulace stavby'!$91:$91</definedName>
    <definedName name="_xlnm.Print_Titles" localSheetId="1">'Zemní práce'!$130:$130</definedName>
    <definedName name="_xlnm.Print_Area" localSheetId="2">Elektromontáže!$B$1:$J$230</definedName>
    <definedName name="_xlnm.Print_Area" localSheetId="1">'Zemní práce'!$B$1:$J$238</definedName>
    <definedName name="Print_Area_0" localSheetId="2">Elektromontáže!$B$1:$J$230</definedName>
    <definedName name="Print_Area_0" localSheetId="0">'Rekapitulace stavby'!$D$4:$AO$75,'Rekapitulace stavby'!$C$81:$AQ$96</definedName>
    <definedName name="Print_Area_0" localSheetId="1">'Zemní práce'!$B$1:$J$238</definedName>
    <definedName name="Print_Titles_0" localSheetId="2">Elektromontáže!$118:$118</definedName>
    <definedName name="Print_Titles_0" localSheetId="0">'Rekapitulace stavby'!$91:$91</definedName>
    <definedName name="Print_Titles_0" localSheetId="1">'Zemní práce'!$130:$130</definedName>
  </definedNames>
  <calcPr calcId="152511" iterateDelta="1E-4"/>
  <extLst>
    <ext xmlns:loext="http://schemas.libreoffice.org/" uri="{7626C862-2A13-11E5-B345-FEFF819CDC9F}">
      <loext:extCalcPr stringRefSyntax="Unspecified"/>
    </ext>
  </extLst>
</workbook>
</file>

<file path=xl/calcChain.xml><?xml version="1.0" encoding="utf-8"?>
<calcChain xmlns="http://schemas.openxmlformats.org/spreadsheetml/2006/main">
  <c r="J230" i="3" l="1"/>
  <c r="J229" i="3"/>
  <c r="J228" i="3"/>
  <c r="J227" i="3"/>
  <c r="J225" i="3" s="1"/>
  <c r="J224" i="3" s="1"/>
  <c r="J97" i="3" s="1"/>
  <c r="J226" i="3"/>
  <c r="J223" i="3"/>
  <c r="J222" i="3"/>
  <c r="J221" i="3"/>
  <c r="J220" i="3"/>
  <c r="J219" i="3"/>
  <c r="J218" i="3"/>
  <c r="J217" i="3"/>
  <c r="J216" i="3"/>
  <c r="J215" i="3"/>
  <c r="J96" i="3" s="1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 s="1"/>
  <c r="J93" i="3" s="1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0" i="3" s="1"/>
  <c r="J122" i="3"/>
  <c r="J121" i="3"/>
  <c r="F116" i="3"/>
  <c r="J115" i="3"/>
  <c r="F115" i="3"/>
  <c r="J113" i="3"/>
  <c r="F113" i="3"/>
  <c r="E111" i="3"/>
  <c r="F108" i="3"/>
  <c r="J87" i="3"/>
  <c r="J86" i="3"/>
  <c r="J84" i="3"/>
  <c r="E82" i="3"/>
  <c r="E80" i="3"/>
  <c r="F34" i="3"/>
  <c r="J30" i="3"/>
  <c r="J23" i="3"/>
  <c r="E23" i="3"/>
  <c r="J22" i="3"/>
  <c r="E20" i="3"/>
  <c r="E17" i="3"/>
  <c r="F87" i="3" s="1"/>
  <c r="E14" i="3"/>
  <c r="F86" i="3" s="1"/>
  <c r="J13" i="3"/>
  <c r="F13" i="3"/>
  <c r="J11" i="3"/>
  <c r="F11" i="3"/>
  <c r="F84" i="3" s="1"/>
  <c r="E7" i="3"/>
  <c r="BK237" i="2"/>
  <c r="BI237" i="2"/>
  <c r="BH237" i="2"/>
  <c r="BG237" i="2"/>
  <c r="BF237" i="2"/>
  <c r="BE237" i="2"/>
  <c r="T237" i="2"/>
  <c r="R237" i="2"/>
  <c r="P237" i="2"/>
  <c r="J237" i="2"/>
  <c r="BK236" i="2"/>
  <c r="BI236" i="2"/>
  <c r="BH236" i="2"/>
  <c r="BG236" i="2"/>
  <c r="BF236" i="2"/>
  <c r="T236" i="2"/>
  <c r="R236" i="2"/>
  <c r="P236" i="2"/>
  <c r="J236" i="2"/>
  <c r="BE236" i="2" s="1"/>
  <c r="BK235" i="2"/>
  <c r="BI235" i="2"/>
  <c r="BH235" i="2"/>
  <c r="BG235" i="2"/>
  <c r="BF235" i="2"/>
  <c r="BE235" i="2"/>
  <c r="T235" i="2"/>
  <c r="R235" i="2"/>
  <c r="P235" i="2"/>
  <c r="J235" i="2"/>
  <c r="BK234" i="2"/>
  <c r="BI234" i="2"/>
  <c r="BH234" i="2"/>
  <c r="BG234" i="2"/>
  <c r="BF234" i="2"/>
  <c r="T234" i="2"/>
  <c r="R234" i="2"/>
  <c r="P234" i="2"/>
  <c r="J234" i="2"/>
  <c r="BE234" i="2" s="1"/>
  <c r="BK233" i="2"/>
  <c r="BI233" i="2"/>
  <c r="BH233" i="2"/>
  <c r="BG233" i="2"/>
  <c r="BF233" i="2"/>
  <c r="BE233" i="2"/>
  <c r="T233" i="2"/>
  <c r="R233" i="2"/>
  <c r="P233" i="2"/>
  <c r="J233" i="2"/>
  <c r="BK232" i="2"/>
  <c r="BI232" i="2"/>
  <c r="BH232" i="2"/>
  <c r="BG232" i="2"/>
  <c r="BF232" i="2"/>
  <c r="T232" i="2"/>
  <c r="R232" i="2"/>
  <c r="P232" i="2"/>
  <c r="J232" i="2"/>
  <c r="BE232" i="2" s="1"/>
  <c r="BK231" i="2"/>
  <c r="BI231" i="2"/>
  <c r="BH231" i="2"/>
  <c r="BG231" i="2"/>
  <c r="BF231" i="2"/>
  <c r="BE231" i="2"/>
  <c r="T231" i="2"/>
  <c r="R231" i="2"/>
  <c r="P231" i="2"/>
  <c r="J231" i="2"/>
  <c r="BK230" i="2"/>
  <c r="BI230" i="2"/>
  <c r="BH230" i="2"/>
  <c r="BG230" i="2"/>
  <c r="BF230" i="2"/>
  <c r="T230" i="2"/>
  <c r="R230" i="2"/>
  <c r="P230" i="2"/>
  <c r="J230" i="2"/>
  <c r="BE230" i="2" s="1"/>
  <c r="BK229" i="2"/>
  <c r="BI229" i="2"/>
  <c r="BH229" i="2"/>
  <c r="BG229" i="2"/>
  <c r="BF229" i="2"/>
  <c r="BE229" i="2"/>
  <c r="T229" i="2"/>
  <c r="R229" i="2"/>
  <c r="P229" i="2"/>
  <c r="J229" i="2"/>
  <c r="BK228" i="2"/>
  <c r="BK226" i="2" s="1"/>
  <c r="BI228" i="2"/>
  <c r="BH228" i="2"/>
  <c r="BG228" i="2"/>
  <c r="BF228" i="2"/>
  <c r="T228" i="2"/>
  <c r="R228" i="2"/>
  <c r="R226" i="2" s="1"/>
  <c r="P228" i="2"/>
  <c r="J228" i="2"/>
  <c r="BE228" i="2" s="1"/>
  <c r="BK227" i="2"/>
  <c r="BI227" i="2"/>
  <c r="BH227" i="2"/>
  <c r="BG227" i="2"/>
  <c r="BF227" i="2"/>
  <c r="BE227" i="2"/>
  <c r="T227" i="2"/>
  <c r="R227" i="2"/>
  <c r="P227" i="2"/>
  <c r="J227" i="2"/>
  <c r="BK225" i="2"/>
  <c r="BI225" i="2"/>
  <c r="BH225" i="2"/>
  <c r="BG225" i="2"/>
  <c r="BF225" i="2"/>
  <c r="T225" i="2"/>
  <c r="R225" i="2"/>
  <c r="P225" i="2"/>
  <c r="J225" i="2"/>
  <c r="BE225" i="2" s="1"/>
  <c r="BK224" i="2"/>
  <c r="BI224" i="2"/>
  <c r="BH224" i="2"/>
  <c r="BG224" i="2"/>
  <c r="BF224" i="2"/>
  <c r="T224" i="2"/>
  <c r="R224" i="2"/>
  <c r="P224" i="2"/>
  <c r="P222" i="2" s="1"/>
  <c r="J224" i="2"/>
  <c r="BE224" i="2" s="1"/>
  <c r="BK223" i="2"/>
  <c r="BI223" i="2"/>
  <c r="BH223" i="2"/>
  <c r="BG223" i="2"/>
  <c r="BF223" i="2"/>
  <c r="T223" i="2"/>
  <c r="R223" i="2"/>
  <c r="R222" i="2" s="1"/>
  <c r="R221" i="2" s="1"/>
  <c r="P223" i="2"/>
  <c r="J223" i="2"/>
  <c r="BE223" i="2" s="1"/>
  <c r="BK222" i="2"/>
  <c r="J222" i="2" s="1"/>
  <c r="J106" i="2" s="1"/>
  <c r="T222" i="2"/>
  <c r="BK220" i="2"/>
  <c r="BI220" i="2"/>
  <c r="BH220" i="2"/>
  <c r="BG220" i="2"/>
  <c r="BF220" i="2"/>
  <c r="T220" i="2"/>
  <c r="R220" i="2"/>
  <c r="R219" i="2" s="1"/>
  <c r="R218" i="2" s="1"/>
  <c r="P220" i="2"/>
  <c r="J220" i="2"/>
  <c r="BE220" i="2" s="1"/>
  <c r="BK219" i="2"/>
  <c r="T219" i="2"/>
  <c r="T218" i="2" s="1"/>
  <c r="P219" i="2"/>
  <c r="J219" i="2"/>
  <c r="J104" i="2" s="1"/>
  <c r="BK218" i="2"/>
  <c r="P218" i="2"/>
  <c r="J218" i="2"/>
  <c r="J103" i="2" s="1"/>
  <c r="BK217" i="2"/>
  <c r="BI217" i="2"/>
  <c r="BH217" i="2"/>
  <c r="BG217" i="2"/>
  <c r="BF217" i="2"/>
  <c r="T217" i="2"/>
  <c r="T215" i="2" s="1"/>
  <c r="R217" i="2"/>
  <c r="R215" i="2" s="1"/>
  <c r="P217" i="2"/>
  <c r="J217" i="2"/>
  <c r="BE217" i="2" s="1"/>
  <c r="BK216" i="2"/>
  <c r="BK215" i="2" s="1"/>
  <c r="J215" i="2" s="1"/>
  <c r="J102" i="2" s="1"/>
  <c r="BI216" i="2"/>
  <c r="BH216" i="2"/>
  <c r="BG216" i="2"/>
  <c r="BF216" i="2"/>
  <c r="T216" i="2"/>
  <c r="R216" i="2"/>
  <c r="P216" i="2"/>
  <c r="J216" i="2"/>
  <c r="BE216" i="2" s="1"/>
  <c r="P215" i="2"/>
  <c r="BK214" i="2"/>
  <c r="BI214" i="2"/>
  <c r="BH214" i="2"/>
  <c r="BG214" i="2"/>
  <c r="BF214" i="2"/>
  <c r="BE214" i="2"/>
  <c r="T214" i="2"/>
  <c r="R214" i="2"/>
  <c r="P214" i="2"/>
  <c r="J214" i="2"/>
  <c r="BK213" i="2"/>
  <c r="BI213" i="2"/>
  <c r="BH213" i="2"/>
  <c r="BG213" i="2"/>
  <c r="BF213" i="2"/>
  <c r="T213" i="2"/>
  <c r="R213" i="2"/>
  <c r="P213" i="2"/>
  <c r="J213" i="2"/>
  <c r="BE213" i="2" s="1"/>
  <c r="BK212" i="2"/>
  <c r="BI212" i="2"/>
  <c r="BH212" i="2"/>
  <c r="BG212" i="2"/>
  <c r="BF212" i="2"/>
  <c r="T212" i="2"/>
  <c r="R212" i="2"/>
  <c r="P212" i="2"/>
  <c r="J212" i="2"/>
  <c r="BE212" i="2" s="1"/>
  <c r="BK211" i="2"/>
  <c r="BI211" i="2"/>
  <c r="BH211" i="2"/>
  <c r="BG211" i="2"/>
  <c r="BF211" i="2"/>
  <c r="T211" i="2"/>
  <c r="R211" i="2"/>
  <c r="R209" i="2" s="1"/>
  <c r="P211" i="2"/>
  <c r="P209" i="2" s="1"/>
  <c r="J211" i="2"/>
  <c r="BE211" i="2" s="1"/>
  <c r="BK210" i="2"/>
  <c r="BI210" i="2"/>
  <c r="BH210" i="2"/>
  <c r="BG210" i="2"/>
  <c r="BF210" i="2"/>
  <c r="BE210" i="2"/>
  <c r="T210" i="2"/>
  <c r="T209" i="2" s="1"/>
  <c r="R210" i="2"/>
  <c r="P210" i="2"/>
  <c r="J210" i="2"/>
  <c r="BK209" i="2"/>
  <c r="J209" i="2" s="1"/>
  <c r="J101" i="2" s="1"/>
  <c r="BK208" i="2"/>
  <c r="BI208" i="2"/>
  <c r="BH208" i="2"/>
  <c r="BG208" i="2"/>
  <c r="BF208" i="2"/>
  <c r="T208" i="2"/>
  <c r="R208" i="2"/>
  <c r="P208" i="2"/>
  <c r="J208" i="2"/>
  <c r="BE208" i="2" s="1"/>
  <c r="BK207" i="2"/>
  <c r="BI207" i="2"/>
  <c r="BH207" i="2"/>
  <c r="BG207" i="2"/>
  <c r="BF207" i="2"/>
  <c r="BE207" i="2"/>
  <c r="T207" i="2"/>
  <c r="R207" i="2"/>
  <c r="P207" i="2"/>
  <c r="J207" i="2"/>
  <c r="BK206" i="2"/>
  <c r="BI206" i="2"/>
  <c r="BH206" i="2"/>
  <c r="BG206" i="2"/>
  <c r="BF206" i="2"/>
  <c r="T206" i="2"/>
  <c r="R206" i="2"/>
  <c r="P206" i="2"/>
  <c r="J206" i="2"/>
  <c r="BE206" i="2" s="1"/>
  <c r="BK205" i="2"/>
  <c r="BI205" i="2"/>
  <c r="BH205" i="2"/>
  <c r="BG205" i="2"/>
  <c r="BF205" i="2"/>
  <c r="T205" i="2"/>
  <c r="R205" i="2"/>
  <c r="P205" i="2"/>
  <c r="J205" i="2"/>
  <c r="BE205" i="2" s="1"/>
  <c r="BK204" i="2"/>
  <c r="BI204" i="2"/>
  <c r="BH204" i="2"/>
  <c r="BG204" i="2"/>
  <c r="BF204" i="2"/>
  <c r="T204" i="2"/>
  <c r="R204" i="2"/>
  <c r="P204" i="2"/>
  <c r="J204" i="2"/>
  <c r="BE204" i="2" s="1"/>
  <c r="BK203" i="2"/>
  <c r="BI203" i="2"/>
  <c r="BH203" i="2"/>
  <c r="BG203" i="2"/>
  <c r="BF203" i="2"/>
  <c r="T203" i="2"/>
  <c r="R203" i="2"/>
  <c r="P203" i="2"/>
  <c r="J203" i="2"/>
  <c r="BE203" i="2" s="1"/>
  <c r="BK202" i="2"/>
  <c r="BI202" i="2"/>
  <c r="BH202" i="2"/>
  <c r="BG202" i="2"/>
  <c r="BF202" i="2"/>
  <c r="T202" i="2"/>
  <c r="R202" i="2"/>
  <c r="P202" i="2"/>
  <c r="J202" i="2"/>
  <c r="BE202" i="2" s="1"/>
  <c r="BK201" i="2"/>
  <c r="BI201" i="2"/>
  <c r="BH201" i="2"/>
  <c r="BG201" i="2"/>
  <c r="BF201" i="2"/>
  <c r="T201" i="2"/>
  <c r="R201" i="2"/>
  <c r="P201" i="2"/>
  <c r="J201" i="2"/>
  <c r="BE201" i="2" s="1"/>
  <c r="BK200" i="2"/>
  <c r="BI200" i="2"/>
  <c r="BH200" i="2"/>
  <c r="BG200" i="2"/>
  <c r="BF200" i="2"/>
  <c r="T200" i="2"/>
  <c r="R200" i="2"/>
  <c r="P200" i="2"/>
  <c r="J200" i="2"/>
  <c r="BE200" i="2" s="1"/>
  <c r="BK199" i="2"/>
  <c r="BI199" i="2"/>
  <c r="BH199" i="2"/>
  <c r="BG199" i="2"/>
  <c r="BF199" i="2"/>
  <c r="BE199" i="2"/>
  <c r="T199" i="2"/>
  <c r="R199" i="2"/>
  <c r="P199" i="2"/>
  <c r="J199" i="2"/>
  <c r="BK198" i="2"/>
  <c r="BI198" i="2"/>
  <c r="BH198" i="2"/>
  <c r="BG198" i="2"/>
  <c r="BF198" i="2"/>
  <c r="T198" i="2"/>
  <c r="R198" i="2"/>
  <c r="P198" i="2"/>
  <c r="J198" i="2"/>
  <c r="BE198" i="2" s="1"/>
  <c r="BK197" i="2"/>
  <c r="BI197" i="2"/>
  <c r="BH197" i="2"/>
  <c r="BG197" i="2"/>
  <c r="BF197" i="2"/>
  <c r="T197" i="2"/>
  <c r="R197" i="2"/>
  <c r="P197" i="2"/>
  <c r="J197" i="2"/>
  <c r="BE197" i="2" s="1"/>
  <c r="BK196" i="2"/>
  <c r="BI196" i="2"/>
  <c r="BH196" i="2"/>
  <c r="BG196" i="2"/>
  <c r="BF196" i="2"/>
  <c r="T196" i="2"/>
  <c r="R196" i="2"/>
  <c r="P196" i="2"/>
  <c r="J196" i="2"/>
  <c r="BE196" i="2" s="1"/>
  <c r="BK195" i="2"/>
  <c r="BI195" i="2"/>
  <c r="BH195" i="2"/>
  <c r="BG195" i="2"/>
  <c r="BF195" i="2"/>
  <c r="T195" i="2"/>
  <c r="R195" i="2"/>
  <c r="P195" i="2"/>
  <c r="J195" i="2"/>
  <c r="BE195" i="2" s="1"/>
  <c r="BK194" i="2"/>
  <c r="BI194" i="2"/>
  <c r="BH194" i="2"/>
  <c r="BG194" i="2"/>
  <c r="BF194" i="2"/>
  <c r="T194" i="2"/>
  <c r="R194" i="2"/>
  <c r="P194" i="2"/>
  <c r="J194" i="2"/>
  <c r="BE194" i="2" s="1"/>
  <c r="BK193" i="2"/>
  <c r="BI193" i="2"/>
  <c r="BH193" i="2"/>
  <c r="BG193" i="2"/>
  <c r="BF193" i="2"/>
  <c r="T193" i="2"/>
  <c r="R193" i="2"/>
  <c r="P193" i="2"/>
  <c r="J193" i="2"/>
  <c r="BE193" i="2" s="1"/>
  <c r="BK192" i="2"/>
  <c r="BI192" i="2"/>
  <c r="BH192" i="2"/>
  <c r="BG192" i="2"/>
  <c r="BF192" i="2"/>
  <c r="T192" i="2"/>
  <c r="T190" i="2" s="1"/>
  <c r="R192" i="2"/>
  <c r="R190" i="2" s="1"/>
  <c r="P192" i="2"/>
  <c r="J192" i="2"/>
  <c r="BE192" i="2" s="1"/>
  <c r="BK191" i="2"/>
  <c r="BK190" i="2" s="1"/>
  <c r="J190" i="2" s="1"/>
  <c r="J100" i="2" s="1"/>
  <c r="BI191" i="2"/>
  <c r="BH191" i="2"/>
  <c r="BG191" i="2"/>
  <c r="BF191" i="2"/>
  <c r="BE191" i="2"/>
  <c r="T191" i="2"/>
  <c r="R191" i="2"/>
  <c r="P191" i="2"/>
  <c r="J191" i="2"/>
  <c r="P190" i="2"/>
  <c r="BK189" i="2"/>
  <c r="BI189" i="2"/>
  <c r="BH189" i="2"/>
  <c r="BG189" i="2"/>
  <c r="BF189" i="2"/>
  <c r="BE189" i="2"/>
  <c r="T189" i="2"/>
  <c r="R189" i="2"/>
  <c r="P189" i="2"/>
  <c r="J189" i="2"/>
  <c r="BK188" i="2"/>
  <c r="BI188" i="2"/>
  <c r="BH188" i="2"/>
  <c r="BG188" i="2"/>
  <c r="BF188" i="2"/>
  <c r="T188" i="2"/>
  <c r="R188" i="2"/>
  <c r="P188" i="2"/>
  <c r="J188" i="2"/>
  <c r="BE188" i="2" s="1"/>
  <c r="BK187" i="2"/>
  <c r="BI187" i="2"/>
  <c r="BH187" i="2"/>
  <c r="BG187" i="2"/>
  <c r="BF187" i="2"/>
  <c r="BE187" i="2"/>
  <c r="T187" i="2"/>
  <c r="R187" i="2"/>
  <c r="P187" i="2"/>
  <c r="J187" i="2"/>
  <c r="BK186" i="2"/>
  <c r="BI186" i="2"/>
  <c r="BH186" i="2"/>
  <c r="BG186" i="2"/>
  <c r="BF186" i="2"/>
  <c r="T186" i="2"/>
  <c r="R186" i="2"/>
  <c r="P186" i="2"/>
  <c r="P185" i="2" s="1"/>
  <c r="J186" i="2"/>
  <c r="BE186" i="2" s="1"/>
  <c r="R185" i="2"/>
  <c r="BK184" i="2"/>
  <c r="BI184" i="2"/>
  <c r="BH184" i="2"/>
  <c r="BG184" i="2"/>
  <c r="BF184" i="2"/>
  <c r="T184" i="2"/>
  <c r="R184" i="2"/>
  <c r="P184" i="2"/>
  <c r="J184" i="2"/>
  <c r="BE184" i="2" s="1"/>
  <c r="BK183" i="2"/>
  <c r="BI183" i="2"/>
  <c r="BH183" i="2"/>
  <c r="BG183" i="2"/>
  <c r="BF183" i="2"/>
  <c r="T183" i="2"/>
  <c r="R183" i="2"/>
  <c r="P183" i="2"/>
  <c r="J183" i="2"/>
  <c r="BE183" i="2" s="1"/>
  <c r="BK182" i="2"/>
  <c r="BI182" i="2"/>
  <c r="BH182" i="2"/>
  <c r="BG182" i="2"/>
  <c r="BF182" i="2"/>
  <c r="T182" i="2"/>
  <c r="R182" i="2"/>
  <c r="P182" i="2"/>
  <c r="J182" i="2"/>
  <c r="BE182" i="2" s="1"/>
  <c r="BK181" i="2"/>
  <c r="BI181" i="2"/>
  <c r="BH181" i="2"/>
  <c r="BG181" i="2"/>
  <c r="BF181" i="2"/>
  <c r="T181" i="2"/>
  <c r="R181" i="2"/>
  <c r="P181" i="2"/>
  <c r="J181" i="2"/>
  <c r="BE181" i="2" s="1"/>
  <c r="BK180" i="2"/>
  <c r="BI180" i="2"/>
  <c r="BH180" i="2"/>
  <c r="BG180" i="2"/>
  <c r="BF180" i="2"/>
  <c r="T180" i="2"/>
  <c r="R180" i="2"/>
  <c r="P180" i="2"/>
  <c r="J180" i="2"/>
  <c r="BE180" i="2" s="1"/>
  <c r="BK179" i="2"/>
  <c r="BI179" i="2"/>
  <c r="BH179" i="2"/>
  <c r="BG179" i="2"/>
  <c r="BF179" i="2"/>
  <c r="T179" i="2"/>
  <c r="R179" i="2"/>
  <c r="P179" i="2"/>
  <c r="J179" i="2"/>
  <c r="BE179" i="2" s="1"/>
  <c r="BK178" i="2"/>
  <c r="BI178" i="2"/>
  <c r="BH178" i="2"/>
  <c r="BG178" i="2"/>
  <c r="BF178" i="2"/>
  <c r="T178" i="2"/>
  <c r="R178" i="2"/>
  <c r="P178" i="2"/>
  <c r="J178" i="2"/>
  <c r="BE178" i="2" s="1"/>
  <c r="BK177" i="2"/>
  <c r="BI177" i="2"/>
  <c r="BH177" i="2"/>
  <c r="BG177" i="2"/>
  <c r="BF177" i="2"/>
  <c r="T177" i="2"/>
  <c r="R177" i="2"/>
  <c r="P177" i="2"/>
  <c r="J177" i="2"/>
  <c r="BE177" i="2" s="1"/>
  <c r="BK176" i="2"/>
  <c r="BI176" i="2"/>
  <c r="BH176" i="2"/>
  <c r="BG176" i="2"/>
  <c r="BF176" i="2"/>
  <c r="T176" i="2"/>
  <c r="R176" i="2"/>
  <c r="P176" i="2"/>
  <c r="J176" i="2"/>
  <c r="BE176" i="2" s="1"/>
  <c r="BK175" i="2"/>
  <c r="BI175" i="2"/>
  <c r="BH175" i="2"/>
  <c r="BG175" i="2"/>
  <c r="BF175" i="2"/>
  <c r="T175" i="2"/>
  <c r="R175" i="2"/>
  <c r="P175" i="2"/>
  <c r="J175" i="2"/>
  <c r="BE175" i="2" s="1"/>
  <c r="BK174" i="2"/>
  <c r="BI174" i="2"/>
  <c r="BH174" i="2"/>
  <c r="BG174" i="2"/>
  <c r="BF174" i="2"/>
  <c r="T174" i="2"/>
  <c r="R174" i="2"/>
  <c r="P174" i="2"/>
  <c r="P172" i="2" s="1"/>
  <c r="J174" i="2"/>
  <c r="BE174" i="2" s="1"/>
  <c r="BK173" i="2"/>
  <c r="BI173" i="2"/>
  <c r="BH173" i="2"/>
  <c r="BG173" i="2"/>
  <c r="BF173" i="2"/>
  <c r="T173" i="2"/>
  <c r="R173" i="2"/>
  <c r="R172" i="2" s="1"/>
  <c r="P173" i="2"/>
  <c r="J173" i="2"/>
  <c r="BE173" i="2" s="1"/>
  <c r="BK172" i="2"/>
  <c r="J172" i="2" s="1"/>
  <c r="J98" i="2" s="1"/>
  <c r="T172" i="2"/>
  <c r="BK171" i="2"/>
  <c r="BI171" i="2"/>
  <c r="BH171" i="2"/>
  <c r="BG171" i="2"/>
  <c r="BF171" i="2"/>
  <c r="T171" i="2"/>
  <c r="R171" i="2"/>
  <c r="P171" i="2"/>
  <c r="J171" i="2"/>
  <c r="BE171" i="2" s="1"/>
  <c r="BK170" i="2"/>
  <c r="BI170" i="2"/>
  <c r="BH170" i="2"/>
  <c r="BG170" i="2"/>
  <c r="BF170" i="2"/>
  <c r="BE170" i="2"/>
  <c r="T170" i="2"/>
  <c r="T168" i="2" s="1"/>
  <c r="R170" i="2"/>
  <c r="P170" i="2"/>
  <c r="J170" i="2"/>
  <c r="BK169" i="2"/>
  <c r="BK168" i="2" s="1"/>
  <c r="J168" i="2" s="1"/>
  <c r="J97" i="2" s="1"/>
  <c r="BI169" i="2"/>
  <c r="BH169" i="2"/>
  <c r="BG169" i="2"/>
  <c r="BF169" i="2"/>
  <c r="T169" i="2"/>
  <c r="R169" i="2"/>
  <c r="P169" i="2"/>
  <c r="J169" i="2"/>
  <c r="BE169" i="2" s="1"/>
  <c r="R168" i="2"/>
  <c r="BK167" i="2"/>
  <c r="BI167" i="2"/>
  <c r="BH167" i="2"/>
  <c r="BG167" i="2"/>
  <c r="BF167" i="2"/>
  <c r="T167" i="2"/>
  <c r="R167" i="2"/>
  <c r="P167" i="2"/>
  <c r="J167" i="2"/>
  <c r="BE167" i="2" s="1"/>
  <c r="BK166" i="2"/>
  <c r="BI166" i="2"/>
  <c r="BH166" i="2"/>
  <c r="BG166" i="2"/>
  <c r="BF166" i="2"/>
  <c r="T166" i="2"/>
  <c r="R166" i="2"/>
  <c r="P166" i="2"/>
  <c r="J166" i="2"/>
  <c r="BE166" i="2" s="1"/>
  <c r="BK165" i="2"/>
  <c r="BI165" i="2"/>
  <c r="BH165" i="2"/>
  <c r="BG165" i="2"/>
  <c r="BF165" i="2"/>
  <c r="T165" i="2"/>
  <c r="R165" i="2"/>
  <c r="P165" i="2"/>
  <c r="J165" i="2"/>
  <c r="BE165" i="2" s="1"/>
  <c r="BK164" i="2"/>
  <c r="BI164" i="2"/>
  <c r="BH164" i="2"/>
  <c r="BG164" i="2"/>
  <c r="BF164" i="2"/>
  <c r="T164" i="2"/>
  <c r="T162" i="2" s="1"/>
  <c r="R164" i="2"/>
  <c r="P164" i="2"/>
  <c r="J164" i="2"/>
  <c r="BE164" i="2" s="1"/>
  <c r="BK163" i="2"/>
  <c r="BK162" i="2" s="1"/>
  <c r="J162" i="2" s="1"/>
  <c r="J96" i="2" s="1"/>
  <c r="BI163" i="2"/>
  <c r="BH163" i="2"/>
  <c r="BG163" i="2"/>
  <c r="BF163" i="2"/>
  <c r="T163" i="2"/>
  <c r="R163" i="2"/>
  <c r="P163" i="2"/>
  <c r="J163" i="2"/>
  <c r="BE163" i="2" s="1"/>
  <c r="P162" i="2"/>
  <c r="BK161" i="2"/>
  <c r="BI161" i="2"/>
  <c r="BH161" i="2"/>
  <c r="BG161" i="2"/>
  <c r="BF161" i="2"/>
  <c r="BE161" i="2"/>
  <c r="T161" i="2"/>
  <c r="R161" i="2"/>
  <c r="P161" i="2"/>
  <c r="J161" i="2"/>
  <c r="BK160" i="2"/>
  <c r="BI160" i="2"/>
  <c r="BH160" i="2"/>
  <c r="BG160" i="2"/>
  <c r="BF160" i="2"/>
  <c r="T160" i="2"/>
  <c r="R160" i="2"/>
  <c r="P160" i="2"/>
  <c r="J160" i="2"/>
  <c r="BE160" i="2" s="1"/>
  <c r="BK159" i="2"/>
  <c r="BI159" i="2"/>
  <c r="BH159" i="2"/>
  <c r="BG159" i="2"/>
  <c r="BF159" i="2"/>
  <c r="BE159" i="2"/>
  <c r="T159" i="2"/>
  <c r="R159" i="2"/>
  <c r="P159" i="2"/>
  <c r="J159" i="2"/>
  <c r="BK158" i="2"/>
  <c r="BI158" i="2"/>
  <c r="BH158" i="2"/>
  <c r="BG158" i="2"/>
  <c r="BF158" i="2"/>
  <c r="T158" i="2"/>
  <c r="R158" i="2"/>
  <c r="P158" i="2"/>
  <c r="J158" i="2"/>
  <c r="BE158" i="2" s="1"/>
  <c r="BK157" i="2"/>
  <c r="BI157" i="2"/>
  <c r="BH157" i="2"/>
  <c r="BG157" i="2"/>
  <c r="BF157" i="2"/>
  <c r="BE157" i="2"/>
  <c r="T157" i="2"/>
  <c r="R157" i="2"/>
  <c r="P157" i="2"/>
  <c r="J157" i="2"/>
  <c r="BK156" i="2"/>
  <c r="BI156" i="2"/>
  <c r="BH156" i="2"/>
  <c r="BG156" i="2"/>
  <c r="BF156" i="2"/>
  <c r="T156" i="2"/>
  <c r="R156" i="2"/>
  <c r="P156" i="2"/>
  <c r="J156" i="2"/>
  <c r="BE156" i="2" s="1"/>
  <c r="BK155" i="2"/>
  <c r="BI155" i="2"/>
  <c r="BH155" i="2"/>
  <c r="BG155" i="2"/>
  <c r="BF155" i="2"/>
  <c r="BE155" i="2"/>
  <c r="T155" i="2"/>
  <c r="R155" i="2"/>
  <c r="P155" i="2"/>
  <c r="J155" i="2"/>
  <c r="BK154" i="2"/>
  <c r="BI154" i="2"/>
  <c r="BH154" i="2"/>
  <c r="BG154" i="2"/>
  <c r="BF154" i="2"/>
  <c r="T154" i="2"/>
  <c r="R154" i="2"/>
  <c r="P154" i="2"/>
  <c r="J154" i="2"/>
  <c r="BE154" i="2" s="1"/>
  <c r="BK153" i="2"/>
  <c r="BI153" i="2"/>
  <c r="BH153" i="2"/>
  <c r="BG153" i="2"/>
  <c r="BF153" i="2"/>
  <c r="BE153" i="2"/>
  <c r="T153" i="2"/>
  <c r="R153" i="2"/>
  <c r="P153" i="2"/>
  <c r="J153" i="2"/>
  <c r="BK152" i="2"/>
  <c r="BI152" i="2"/>
  <c r="BH152" i="2"/>
  <c r="BG152" i="2"/>
  <c r="BF152" i="2"/>
  <c r="T152" i="2"/>
  <c r="R152" i="2"/>
  <c r="P152" i="2"/>
  <c r="J152" i="2"/>
  <c r="BE152" i="2" s="1"/>
  <c r="BK151" i="2"/>
  <c r="BI151" i="2"/>
  <c r="BH151" i="2"/>
  <c r="BG151" i="2"/>
  <c r="BF151" i="2"/>
  <c r="BE151" i="2"/>
  <c r="T151" i="2"/>
  <c r="R151" i="2"/>
  <c r="P151" i="2"/>
  <c r="J151" i="2"/>
  <c r="BK150" i="2"/>
  <c r="BI150" i="2"/>
  <c r="BH150" i="2"/>
  <c r="BG150" i="2"/>
  <c r="BF150" i="2"/>
  <c r="T150" i="2"/>
  <c r="R150" i="2"/>
  <c r="P150" i="2"/>
  <c r="J150" i="2"/>
  <c r="BE150" i="2" s="1"/>
  <c r="BK149" i="2"/>
  <c r="BI149" i="2"/>
  <c r="BH149" i="2"/>
  <c r="BG149" i="2"/>
  <c r="BF149" i="2"/>
  <c r="BE149" i="2"/>
  <c r="T149" i="2"/>
  <c r="R149" i="2"/>
  <c r="P149" i="2"/>
  <c r="J149" i="2"/>
  <c r="BK148" i="2"/>
  <c r="BI148" i="2"/>
  <c r="BH148" i="2"/>
  <c r="BG148" i="2"/>
  <c r="BF148" i="2"/>
  <c r="T148" i="2"/>
  <c r="R148" i="2"/>
  <c r="P148" i="2"/>
  <c r="J148" i="2"/>
  <c r="BE148" i="2" s="1"/>
  <c r="BK147" i="2"/>
  <c r="BI147" i="2"/>
  <c r="BH147" i="2"/>
  <c r="BG147" i="2"/>
  <c r="BF147" i="2"/>
  <c r="BE147" i="2"/>
  <c r="T147" i="2"/>
  <c r="R147" i="2"/>
  <c r="P147" i="2"/>
  <c r="J147" i="2"/>
  <c r="BK146" i="2"/>
  <c r="BI146" i="2"/>
  <c r="BH146" i="2"/>
  <c r="BG146" i="2"/>
  <c r="BF146" i="2"/>
  <c r="T146" i="2"/>
  <c r="R146" i="2"/>
  <c r="P146" i="2"/>
  <c r="J146" i="2"/>
  <c r="BE146" i="2" s="1"/>
  <c r="BK145" i="2"/>
  <c r="BI145" i="2"/>
  <c r="BH145" i="2"/>
  <c r="BG145" i="2"/>
  <c r="BF145" i="2"/>
  <c r="BE145" i="2"/>
  <c r="T145" i="2"/>
  <c r="R145" i="2"/>
  <c r="P145" i="2"/>
  <c r="J145" i="2"/>
  <c r="BK144" i="2"/>
  <c r="BI144" i="2"/>
  <c r="BH144" i="2"/>
  <c r="BG144" i="2"/>
  <c r="BF144" i="2"/>
  <c r="T144" i="2"/>
  <c r="R144" i="2"/>
  <c r="P144" i="2"/>
  <c r="J144" i="2"/>
  <c r="BE144" i="2" s="1"/>
  <c r="BK143" i="2"/>
  <c r="BI143" i="2"/>
  <c r="BH143" i="2"/>
  <c r="BG143" i="2"/>
  <c r="BF143" i="2"/>
  <c r="BE143" i="2"/>
  <c r="T143" i="2"/>
  <c r="R143" i="2"/>
  <c r="P143" i="2"/>
  <c r="J143" i="2"/>
  <c r="BK142" i="2"/>
  <c r="BI142" i="2"/>
  <c r="BH142" i="2"/>
  <c r="BG142" i="2"/>
  <c r="BF142" i="2"/>
  <c r="T142" i="2"/>
  <c r="R142" i="2"/>
  <c r="P142" i="2"/>
  <c r="J142" i="2"/>
  <c r="BE142" i="2" s="1"/>
  <c r="BK141" i="2"/>
  <c r="BI141" i="2"/>
  <c r="BH141" i="2"/>
  <c r="BG141" i="2"/>
  <c r="BF141" i="2"/>
  <c r="BE141" i="2"/>
  <c r="T141" i="2"/>
  <c r="R141" i="2"/>
  <c r="P141" i="2"/>
  <c r="J141" i="2"/>
  <c r="BK140" i="2"/>
  <c r="BI140" i="2"/>
  <c r="BH140" i="2"/>
  <c r="BG140" i="2"/>
  <c r="BF140" i="2"/>
  <c r="T140" i="2"/>
  <c r="R140" i="2"/>
  <c r="P140" i="2"/>
  <c r="J140" i="2"/>
  <c r="BE140" i="2" s="1"/>
  <c r="BK139" i="2"/>
  <c r="BI139" i="2"/>
  <c r="BH139" i="2"/>
  <c r="BG139" i="2"/>
  <c r="BF139" i="2"/>
  <c r="BE139" i="2"/>
  <c r="T139" i="2"/>
  <c r="R139" i="2"/>
  <c r="P139" i="2"/>
  <c r="J139" i="2"/>
  <c r="BK138" i="2"/>
  <c r="BI138" i="2"/>
  <c r="BH138" i="2"/>
  <c r="BG138" i="2"/>
  <c r="BF138" i="2"/>
  <c r="T138" i="2"/>
  <c r="R138" i="2"/>
  <c r="P138" i="2"/>
  <c r="J138" i="2"/>
  <c r="BE138" i="2" s="1"/>
  <c r="BK137" i="2"/>
  <c r="BI137" i="2"/>
  <c r="BH137" i="2"/>
  <c r="BG137" i="2"/>
  <c r="BF137" i="2"/>
  <c r="BE137" i="2"/>
  <c r="T137" i="2"/>
  <c r="R137" i="2"/>
  <c r="P137" i="2"/>
  <c r="J137" i="2"/>
  <c r="BK136" i="2"/>
  <c r="BI136" i="2"/>
  <c r="BH136" i="2"/>
  <c r="BG136" i="2"/>
  <c r="BF136" i="2"/>
  <c r="T136" i="2"/>
  <c r="R136" i="2"/>
  <c r="P136" i="2"/>
  <c r="J136" i="2"/>
  <c r="BE136" i="2" s="1"/>
  <c r="BK135" i="2"/>
  <c r="BI135" i="2"/>
  <c r="BH135" i="2"/>
  <c r="BG135" i="2"/>
  <c r="BF135" i="2"/>
  <c r="T135" i="2"/>
  <c r="T133" i="2" s="1"/>
  <c r="R135" i="2"/>
  <c r="P135" i="2"/>
  <c r="J135" i="2"/>
  <c r="BE135" i="2" s="1"/>
  <c r="BK134" i="2"/>
  <c r="BK133" i="2" s="1"/>
  <c r="BI134" i="2"/>
  <c r="BH134" i="2"/>
  <c r="BG134" i="2"/>
  <c r="BF134" i="2"/>
  <c r="T134" i="2"/>
  <c r="R134" i="2"/>
  <c r="P134" i="2"/>
  <c r="J134" i="2"/>
  <c r="BE134" i="2" s="1"/>
  <c r="R133" i="2"/>
  <c r="J127" i="2"/>
  <c r="F127" i="2"/>
  <c r="E123" i="2"/>
  <c r="E121" i="2"/>
  <c r="J89" i="2"/>
  <c r="J88" i="2"/>
  <c r="F88" i="2"/>
  <c r="E84" i="2"/>
  <c r="E82" i="2"/>
  <c r="J36" i="2"/>
  <c r="J35" i="2"/>
  <c r="J34" i="2"/>
  <c r="J29" i="2"/>
  <c r="J22" i="2"/>
  <c r="E22" i="2"/>
  <c r="J128" i="2" s="1"/>
  <c r="J21" i="2"/>
  <c r="J19" i="2"/>
  <c r="E19" i="2"/>
  <c r="J18" i="2"/>
  <c r="F18" i="2"/>
  <c r="F19" i="3" s="1"/>
  <c r="E16" i="2"/>
  <c r="J13" i="2"/>
  <c r="E13" i="2"/>
  <c r="J12" i="2"/>
  <c r="F12" i="2"/>
  <c r="J10" i="2"/>
  <c r="J125" i="2" s="1"/>
  <c r="F10" i="2"/>
  <c r="F125" i="2" s="1"/>
  <c r="E7" i="2"/>
  <c r="BD95" i="1"/>
  <c r="BA95" i="1"/>
  <c r="AY95" i="1"/>
  <c r="AW95" i="1"/>
  <c r="AV95" i="1"/>
  <c r="AT95" i="1" s="1"/>
  <c r="J95" i="1"/>
  <c r="BA94" i="1"/>
  <c r="AX94" i="1"/>
  <c r="AW94" i="1"/>
  <c r="J94" i="1"/>
  <c r="BA93" i="1"/>
  <c r="AW93" i="1" s="1"/>
  <c r="AS93" i="1"/>
  <c r="AM89" i="1"/>
  <c r="L89" i="1"/>
  <c r="AM88" i="1"/>
  <c r="L88" i="1"/>
  <c r="AM86" i="1"/>
  <c r="L86" i="1"/>
  <c r="L84" i="1"/>
  <c r="L83" i="1"/>
  <c r="J174" i="3" l="1"/>
  <c r="J173" i="3" s="1"/>
  <c r="J94" i="3" s="1"/>
  <c r="F35" i="2"/>
  <c r="BB95" i="1" s="1"/>
  <c r="BK221" i="2"/>
  <c r="J221" i="2" s="1"/>
  <c r="J105" i="2" s="1"/>
  <c r="J226" i="2"/>
  <c r="J107" i="2" s="1"/>
  <c r="F128" i="2"/>
  <c r="F89" i="2"/>
  <c r="AX95" i="1"/>
  <c r="AY94" i="1"/>
  <c r="P133" i="2"/>
  <c r="P168" i="2"/>
  <c r="BK185" i="2"/>
  <c r="J185" i="2" s="1"/>
  <c r="J99" i="2" s="1"/>
  <c r="T185" i="2"/>
  <c r="T132" i="2" s="1"/>
  <c r="T131" i="2" s="1"/>
  <c r="T226" i="2"/>
  <c r="T221" i="2" s="1"/>
  <c r="P226" i="2"/>
  <c r="P221" i="2" s="1"/>
  <c r="J92" i="3"/>
  <c r="J133" i="2"/>
  <c r="J95" i="2" s="1"/>
  <c r="F34" i="2"/>
  <c r="F33" i="2"/>
  <c r="AZ94" i="1" s="1"/>
  <c r="AZ93" i="1" s="1"/>
  <c r="AV93" i="1" s="1"/>
  <c r="AT93" i="1" s="1"/>
  <c r="J33" i="2"/>
  <c r="AV94" i="1" s="1"/>
  <c r="AT94" i="1" s="1"/>
  <c r="F36" i="2"/>
  <c r="R162" i="2"/>
  <c r="R132" i="2" s="1"/>
  <c r="R131" i="2" s="1"/>
  <c r="J98" i="3"/>
  <c r="F86" i="2"/>
  <c r="J86" i="2"/>
  <c r="J95" i="3" l="1"/>
  <c r="J119" i="3"/>
  <c r="J91" i="3" s="1"/>
  <c r="J29" i="3" s="1"/>
  <c r="J31" i="3" s="1"/>
  <c r="BC94" i="1"/>
  <c r="BC93" i="1" s="1"/>
  <c r="AY93" i="1" s="1"/>
  <c r="AZ95" i="1"/>
  <c r="BB94" i="1"/>
  <c r="BB93" i="1" s="1"/>
  <c r="BC95" i="1"/>
  <c r="BD94" i="1"/>
  <c r="BD93" i="1" s="1"/>
  <c r="W32" i="1" s="1"/>
  <c r="BK132" i="2"/>
  <c r="P132" i="2"/>
  <c r="AG95" i="1"/>
  <c r="J34" i="3" l="1"/>
  <c r="J36" i="3" s="1"/>
  <c r="AN95" i="1" s="1"/>
  <c r="W31" i="1"/>
  <c r="AU95" i="1"/>
  <c r="P131" i="2"/>
  <c r="AU94" i="1" s="1"/>
  <c r="AU93" i="1" s="1"/>
  <c r="W30" i="1"/>
  <c r="AX93" i="1"/>
  <c r="J132" i="2"/>
  <c r="J94" i="2" s="1"/>
  <c r="BK131" i="2"/>
  <c r="J131" i="2" s="1"/>
  <c r="J93" i="2" s="1"/>
  <c r="J112" i="2" l="1"/>
  <c r="J28" i="2"/>
  <c r="J30" i="2" s="1"/>
  <c r="J38" i="2" l="1"/>
  <c r="AN94" i="1" s="1"/>
  <c r="AN93" i="1" s="1"/>
  <c r="AG94" i="1"/>
  <c r="AG93" i="1" s="1"/>
  <c r="W29" i="1" l="1"/>
  <c r="AK29" i="1" s="1"/>
  <c r="AK26" i="1"/>
  <c r="AK34" i="1" l="1"/>
</calcChain>
</file>

<file path=xl/sharedStrings.xml><?xml version="1.0" encoding="utf-8"?>
<sst xmlns="http://schemas.openxmlformats.org/spreadsheetml/2006/main" count="2210" uniqueCount="740">
  <si>
    <t>Export Komplet</t>
  </si>
  <si>
    <t>2.0</t>
  </si>
  <si>
    <t>False</t>
  </si>
  <si>
    <t>{42c1ae7b-0a86-49e5-985c-076c43210fff}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</si>
  <si>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</si>
  <si>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</si>
  <si>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</si>
  <si>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</si>
  <si>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</si>
  <si>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</si>
  <si>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</si>
  <si>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</si>
  <si>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Stavba:</t>
  </si>
  <si>
    <t>Rekonstrukce VO v obci Bílavsko</t>
  </si>
  <si>
    <t>KSO:</t>
  </si>
  <si>
    <t>CC-CZ:</t>
  </si>
  <si>
    <t>Místo:</t>
  </si>
  <si>
    <t>Bílavsko</t>
  </si>
  <si>
    <t>Datum:</t>
  </si>
  <si>
    <t>Zadavatel:</t>
  </si>
  <si>
    <t>Město Bystřice pod Hostýnem</t>
  </si>
  <si>
    <t>IČ:</t>
  </si>
  <si>
    <t>DIČ:</t>
  </si>
  <si>
    <t>Zhotovitel:</t>
  </si>
  <si>
    <t>Projektant:</t>
  </si>
  <si>
    <t>Ing. Petr Jurák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</si>
  <si>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</si>
  <si>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</si>
  <si>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</si>
  <si>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</si>
  <si>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</si>
  <si>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</si>
  <si>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</si>
  <si>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</si>
  <si>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</si>
  <si>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</si>
  <si>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</si>
  <si>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</si>
  <si>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</si>
  <si>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</si>
  <si>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</si>
  <si>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</si>
  <si>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</si>
  <si>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</si>
  <si>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</si>
  <si>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</si>
  <si>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</si>
  <si>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</si>
  <si>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</si>
  <si>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</si>
  <si>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</si>
  <si>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</si>
  <si>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</si>
  <si>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</si>
  <si>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</si>
  <si>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</si>
  <si>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</si>
  <si>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</si>
  <si>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</si>
  <si>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</si>
  <si>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</si>
  <si>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</si>
  <si>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</si>
  <si>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</si>
  <si>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</si>
  <si>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</si>
  <si>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</si>
  <si>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</si>
  <si>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</si>
  <si>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</si>
  <si>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</si>
  <si>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</si>
  <si>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</si>
  <si>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</si>
  <si>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{28da0dbe-a5f4-4cf9-a90d-600c170a0912}</t>
  </si>
  <si>
    <t>2</t>
  </si>
  <si>
    <t>KRYCÍ LIST SOUPISU PRACÍ</t>
  </si>
  <si>
    <t>Objekt:</t>
  </si>
  <si>
    <t>Zemní práce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</si>
  <si>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</si>
  <si>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</si>
  <si>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</si>
  <si>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</si>
  <si>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</si>
  <si>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</si>
  <si>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</si>
  <si>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</si>
  <si>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>1 - Zemní práce</t>
  </si>
  <si>
    <t>2 - Zakládání</t>
  </si>
  <si>
    <t>4 - Vodorovné konstrukce</t>
  </si>
  <si>
    <t>5 -  Komunikace</t>
  </si>
  <si>
    <t>6 - Úpravy povrchů, podlahy a osazování výplní</t>
  </si>
  <si>
    <t>9 - Ostatní konstrukce a práce, bourání</t>
  </si>
  <si>
    <t>997 - Přesun sutě</t>
  </si>
  <si>
    <t>998 - Přesun hmot</t>
  </si>
  <si>
    <t>M - Práce a dodávky M</t>
  </si>
  <si>
    <t>46-M - Zemní práce při extr.mont.pracích</t>
  </si>
  <si>
    <t>VRN - Vedlejší rozpočtové náklady</t>
  </si>
  <si>
    <t>VRN1 - Průzkumné, geodetické a projektové práce</t>
  </si>
  <si>
    <t>VRN3 - Zařízení staveniště</t>
  </si>
  <si>
    <t>2) Ostatní náklady</t>
  </si>
  <si>
    <t>Celkové náklady za stavbu 1) + 2)</t>
  </si>
  <si>
    <t>SOUPIS PRACÍ</t>
  </si>
  <si>
    <t>PČ</t>
  </si>
  <si>
    <t>MJ</t>
  </si>
  <si>
    <t>Množství</t>
  </si>
  <si>
    <t>J.cena [CZK]</t>
  </si>
  <si>
    <t>Náklady soupisu celkem</t>
  </si>
  <si>
    <t>HSV</t>
  </si>
  <si>
    <t>Práce a dodávky HSV</t>
  </si>
  <si>
    <t>ROZPOCET</t>
  </si>
  <si>
    <t>K</t>
  </si>
  <si>
    <t>113106021</t>
  </si>
  <si>
    <t>Rozebrání dlažeb při překopech komunikací pro pěší z betonových dlaždic ručně</t>
  </si>
  <si>
    <t>m2</t>
  </si>
  <si>
    <t>CS ÚRS 2019 01</t>
  </si>
  <si>
    <t>4</t>
  </si>
  <si>
    <t>-1438997462</t>
  </si>
  <si>
    <t>113106051</t>
  </si>
  <si>
    <t>Rozebrání dlažeb při překopech vozovek z velkých kostek do lože z kameniva plochy do 15 m2</t>
  </si>
  <si>
    <t>CS ÚRS 2016 02</t>
  </si>
  <si>
    <t>858258289</t>
  </si>
  <si>
    <t>3</t>
  </si>
  <si>
    <t>113107031</t>
  </si>
  <si>
    <t>Odstranění podkladu plochy do 15 m2 z betonu prostého tl 150 mm při překopech inž sítí</t>
  </si>
  <si>
    <t>1294724840</t>
  </si>
  <si>
    <t>113107537</t>
  </si>
  <si>
    <t>Odstranění podkladu z betonu vyztuženého sítěmi tl 300 mm při překopech strojně pl přes 15 m2</t>
  </si>
  <si>
    <t>1892552144</t>
  </si>
  <si>
    <t>5</t>
  </si>
  <si>
    <t>113107543</t>
  </si>
  <si>
    <t>Odstranění podkladu živičných tl 150 mm při překopech strojně pl přes 15 m2</t>
  </si>
  <si>
    <t>1375065619</t>
  </si>
  <si>
    <t>6</t>
  </si>
  <si>
    <t>113201112</t>
  </si>
  <si>
    <t>Vytrhání obrub silničních ležatých</t>
  </si>
  <si>
    <t>m</t>
  </si>
  <si>
    <t>-1193773140</t>
  </si>
  <si>
    <t>7</t>
  </si>
  <si>
    <t>113202111</t>
  </si>
  <si>
    <t>Vytrhání obrub krajníků obrubníků stojatých</t>
  </si>
  <si>
    <t>260189791</t>
  </si>
  <si>
    <t>8</t>
  </si>
  <si>
    <t>130001101</t>
  </si>
  <si>
    <t>Příplatek za ztížení vykopávky v blízkosti podzemního vedení</t>
  </si>
  <si>
    <t>m3</t>
  </si>
  <si>
    <t>1004170940</t>
  </si>
  <si>
    <t>9</t>
  </si>
  <si>
    <t>130951121</t>
  </si>
  <si>
    <t>Bourání kcí v hloubených vykopávkách ze zdiva z betonu prostého strojně</t>
  </si>
  <si>
    <t>-1555451414</t>
  </si>
  <si>
    <t>10</t>
  </si>
  <si>
    <t>132201101</t>
  </si>
  <si>
    <t>Hloubení rýh š do 600 mm v hornině tř. 3 objemu do 100 m3</t>
  </si>
  <si>
    <t>1635502014</t>
  </si>
  <si>
    <t>11</t>
  </si>
  <si>
    <t>132201109</t>
  </si>
  <si>
    <t>Příplatek za lepivost k hloubení rýh š do 600 mm v hornině tř. 3</t>
  </si>
  <si>
    <t>-1372035481</t>
  </si>
  <si>
    <t>12</t>
  </si>
  <si>
    <t>133201101</t>
  </si>
  <si>
    <t>Hloubení šachet v hornině tř. 3 objemu do 100 m3</t>
  </si>
  <si>
    <t>-692350752</t>
  </si>
  <si>
    <t>13</t>
  </si>
  <si>
    <t>133201109</t>
  </si>
  <si>
    <t>Příplatek za lepivost u hloubení šachet v hornině tř. 3</t>
  </si>
  <si>
    <t>313652825</t>
  </si>
  <si>
    <t>14</t>
  </si>
  <si>
    <t>133202011</t>
  </si>
  <si>
    <t>Hloubení šachet ručním nebo pneum nářadím v soudržných horninách tř. 3, plocha výkopu do 4 m2</t>
  </si>
  <si>
    <t>816593366</t>
  </si>
  <si>
    <t>133202019</t>
  </si>
  <si>
    <t>Příplatek za lepivost u hloubení šachet ručním nebo pneum nářadím v horninách tř. 3</t>
  </si>
  <si>
    <t>-1030121640</t>
  </si>
  <si>
    <t>16</t>
  </si>
  <si>
    <t>141720016</t>
  </si>
  <si>
    <t>Řízený zemní protlak strojně vnějšího průměru do 125 mm v hornině tř 3 a 4</t>
  </si>
  <si>
    <t>1403260032</t>
  </si>
  <si>
    <t>17</t>
  </si>
  <si>
    <t>M</t>
  </si>
  <si>
    <t>14011086</t>
  </si>
  <si>
    <t>trubka ocelová bezešvá hladká jakost 11 353 127x12,5mm</t>
  </si>
  <si>
    <t>1392402485</t>
  </si>
  <si>
    <t>18</t>
  </si>
  <si>
    <t>162701105</t>
  </si>
  <si>
    <t>Vodorovné přemístění do 10000 m výkopku/sypaniny z horniny tř. 1 až 4</t>
  </si>
  <si>
    <t>1070559713</t>
  </si>
  <si>
    <t>19</t>
  </si>
  <si>
    <t>167101102</t>
  </si>
  <si>
    <t>Nakládání výkopku z hornin tř. 1 až 4 přes 100 m3</t>
  </si>
  <si>
    <t>571958412</t>
  </si>
  <si>
    <t>20</t>
  </si>
  <si>
    <t>171201201</t>
  </si>
  <si>
    <t>Uložení sypaniny na skládky</t>
  </si>
  <si>
    <t>1966380992</t>
  </si>
  <si>
    <t>171201211</t>
  </si>
  <si>
    <t>Poplatek za uložení stavebního odpadu - zeminy a kameniva na skládce</t>
  </si>
  <si>
    <t>t</t>
  </si>
  <si>
    <t>-330590376</t>
  </si>
  <si>
    <t>22</t>
  </si>
  <si>
    <t>174101101</t>
  </si>
  <si>
    <t>Zásyp jam, šachet rýh nebo kolem objektů sypaninou se zhutněním</t>
  </si>
  <si>
    <t>-957667824</t>
  </si>
  <si>
    <t>23</t>
  </si>
  <si>
    <t>175151100</t>
  </si>
  <si>
    <t>Obsypání kabelu strojně sypaninou bez prohození, uloženou do 3 m</t>
  </si>
  <si>
    <t>962051695</t>
  </si>
  <si>
    <t>24</t>
  </si>
  <si>
    <t>58337310</t>
  </si>
  <si>
    <t>štěrkopísek frakce 0/4</t>
  </si>
  <si>
    <t>-276232702</t>
  </si>
  <si>
    <t>25</t>
  </si>
  <si>
    <t>180402111</t>
  </si>
  <si>
    <t>Založení parkového trávníku výsevem v rovině a ve svahu do 1:5</t>
  </si>
  <si>
    <t>329400339</t>
  </si>
  <si>
    <t>26</t>
  </si>
  <si>
    <t>005724200</t>
  </si>
  <si>
    <t>osivo směs travní parková okrasná</t>
  </si>
  <si>
    <t>kg</t>
  </si>
  <si>
    <t>312187678</t>
  </si>
  <si>
    <t>27</t>
  </si>
  <si>
    <t>183403153</t>
  </si>
  <si>
    <t>Obdělání půdy hrabáním v rovině a svahu do 1:5</t>
  </si>
  <si>
    <t>213353049</t>
  </si>
  <si>
    <t>28</t>
  </si>
  <si>
    <t>183403161</t>
  </si>
  <si>
    <t>Obdělání půdy válením v rovině a svahu do 1:5</t>
  </si>
  <si>
    <t>-1821251590</t>
  </si>
  <si>
    <t>Zakládání</t>
  </si>
  <si>
    <t>29</t>
  </si>
  <si>
    <t>211571191</t>
  </si>
  <si>
    <t>Výplň dutin kamenivem drobným těženým hutněným</t>
  </si>
  <si>
    <t>1497300393</t>
  </si>
  <si>
    <t>30</t>
  </si>
  <si>
    <t>275313311</t>
  </si>
  <si>
    <t>Základové patky z betonu tř. C 8/10</t>
  </si>
  <si>
    <t>-2088401599</t>
  </si>
  <si>
    <t>31</t>
  </si>
  <si>
    <t>59221011</t>
  </si>
  <si>
    <t>trouba betonová přímá, na pero a polodrážku D30x100x4 cm</t>
  </si>
  <si>
    <t>-2105554509</t>
  </si>
  <si>
    <t>32</t>
  </si>
  <si>
    <t>2-001</t>
  </si>
  <si>
    <t>D+MTŽ chráničky Kopoflex 63 pro kabel v základových konstrukcích</t>
  </si>
  <si>
    <t>1993219059</t>
  </si>
  <si>
    <t>33</t>
  </si>
  <si>
    <t>2-002</t>
  </si>
  <si>
    <t>Vytvoření betonové hlavy základovéh konstrukce stožáru VO vč.uhlazení ocelovým hladítkem s posypem cementem</t>
  </si>
  <si>
    <t>kus</t>
  </si>
  <si>
    <t>70230944</t>
  </si>
  <si>
    <t>Vodorovné konstrukce</t>
  </si>
  <si>
    <t>34</t>
  </si>
  <si>
    <t>451572110</t>
  </si>
  <si>
    <t>Lože pod kabely otevřený výkop z kameniva drobného těženého</t>
  </si>
  <si>
    <t>450758104</t>
  </si>
  <si>
    <t>35</t>
  </si>
  <si>
    <t>452312140</t>
  </si>
  <si>
    <t>Lože z betonu prostého tř. C 16/20 kabelu otevřený výkop</t>
  </si>
  <si>
    <t>-351547054</t>
  </si>
  <si>
    <t>37</t>
  </si>
  <si>
    <t>499623150</t>
  </si>
  <si>
    <t>Obetonování kabelu betonem prostým tř. C 16/20 otevřený výkop</t>
  </si>
  <si>
    <t>1264679669</t>
  </si>
  <si>
    <t>Komunikace</t>
  </si>
  <si>
    <t>38</t>
  </si>
  <si>
    <t>561121011</t>
  </si>
  <si>
    <t>Podklad zhutněný mechanicky</t>
  </si>
  <si>
    <t>1462375185</t>
  </si>
  <si>
    <t>39</t>
  </si>
  <si>
    <t>564251111</t>
  </si>
  <si>
    <t>Podklad nebo podsyp ze štěrkopísku ŠP tl 150 mm</t>
  </si>
  <si>
    <t>1636107918</t>
  </si>
  <si>
    <t>40</t>
  </si>
  <si>
    <t>564871116</t>
  </si>
  <si>
    <t>Podklad ze štěrkodrtě ŠD tl. 300 mm</t>
  </si>
  <si>
    <t>918900221</t>
  </si>
  <si>
    <t>41</t>
  </si>
  <si>
    <t>564962111</t>
  </si>
  <si>
    <t>Podklad z mechanicky zpevněného kameniva MZK tl 200 mm</t>
  </si>
  <si>
    <t>-1499311332</t>
  </si>
  <si>
    <t>42</t>
  </si>
  <si>
    <t>565175121</t>
  </si>
  <si>
    <t>Asfaltový beton vrstva podkladní ACP 16 (obalované kamenivo OKS) tl 100 mm š přes 3 m</t>
  </si>
  <si>
    <t>-165739620</t>
  </si>
  <si>
    <t>43</t>
  </si>
  <si>
    <t>573211112</t>
  </si>
  <si>
    <t>Postřik živičný spojovací z asfaltu v množství 0,70 kg/m2</t>
  </si>
  <si>
    <t>-1608719356</t>
  </si>
  <si>
    <t>44</t>
  </si>
  <si>
    <t>577144121</t>
  </si>
  <si>
    <t>Asfaltový beton vrstva obrusná ACO 11 (ABS) tř. I tl 50 mm š přes 3 m z nemodifikovaného asfaltu</t>
  </si>
  <si>
    <t>-919233082</t>
  </si>
  <si>
    <t>45</t>
  </si>
  <si>
    <t>581121115</t>
  </si>
  <si>
    <t>Kryt cementobetonový vozovek skupiny CB I tl 150 mm</t>
  </si>
  <si>
    <t>1330502036</t>
  </si>
  <si>
    <t>46</t>
  </si>
  <si>
    <t>581131115</t>
  </si>
  <si>
    <t>Kryt cementobetonový vozovek skupiny CB I tl 200 mm</t>
  </si>
  <si>
    <t>-305034184</t>
  </si>
  <si>
    <t>47</t>
  </si>
  <si>
    <t>591241111</t>
  </si>
  <si>
    <t>Kladení dlažby z kostek drobných z kamene na MC tl 50 mm</t>
  </si>
  <si>
    <t>1562173991</t>
  </si>
  <si>
    <t>48</t>
  </si>
  <si>
    <t>596811120</t>
  </si>
  <si>
    <t>Kladení betonové dlažby komunikací pro pěší do lože z kameniva vel do 0,09 m2 plochy do 50 m2</t>
  </si>
  <si>
    <t>896332448</t>
  </si>
  <si>
    <t>49</t>
  </si>
  <si>
    <t>919716111</t>
  </si>
  <si>
    <t>Výztuž cementobetonového krytu ze svařovaných sítí KARI hmotnosti do 7,5 kg/m2</t>
  </si>
  <si>
    <t>308683413</t>
  </si>
  <si>
    <t>Úpravy povrchů, podlahy a osazování výplní</t>
  </si>
  <si>
    <t>50</t>
  </si>
  <si>
    <t>612325121</t>
  </si>
  <si>
    <t>Vápenocementová štuková omítka rýh ve stěnách šířky do 150 mm</t>
  </si>
  <si>
    <t>-480913174</t>
  </si>
  <si>
    <t>51</t>
  </si>
  <si>
    <t>612335111</t>
  </si>
  <si>
    <t>Cementová hladká omítka rýh ve stěnách šířky do 150 mm</t>
  </si>
  <si>
    <t>-2005685209</t>
  </si>
  <si>
    <t>52</t>
  </si>
  <si>
    <t>631311132</t>
  </si>
  <si>
    <t>Mazanina tl do 240 mm z betonu prostého bez zvýšených nároků na prostředí tř. C 8/10</t>
  </si>
  <si>
    <t>-916884223</t>
  </si>
  <si>
    <t>53</t>
  </si>
  <si>
    <t>637211011</t>
  </si>
  <si>
    <t>Položení betonových dlaždic tl 40 mm na sucho vč.dodávky betonové dlaždice 200x200x40 mm</t>
  </si>
  <si>
    <t>1266747559</t>
  </si>
  <si>
    <t>Ostatní konstrukce a práce, bourání</t>
  </si>
  <si>
    <t>54</t>
  </si>
  <si>
    <t>915491211</t>
  </si>
  <si>
    <t>Osazení vodícího proužku z betonových desek do betonového lože tl do 100 mm š proužku 250 mm</t>
  </si>
  <si>
    <t>597064136</t>
  </si>
  <si>
    <t>55</t>
  </si>
  <si>
    <t>BTL.0006349.URS</t>
  </si>
  <si>
    <t>krajník silniční betonový ABK 50-25/10 50x25x10 cm</t>
  </si>
  <si>
    <t>773472474</t>
  </si>
  <si>
    <t>56</t>
  </si>
  <si>
    <t>916131213</t>
  </si>
  <si>
    <t>Osazení silničního obrubníku betonového stojatého s boční opěrou do lože z betonu prostého</t>
  </si>
  <si>
    <t>-1101840397</t>
  </si>
  <si>
    <t>57</t>
  </si>
  <si>
    <t>59217031</t>
  </si>
  <si>
    <t>obrubník betonový silniční ABO 2-15 1000x150x250mm</t>
  </si>
  <si>
    <t>-54238387</t>
  </si>
  <si>
    <t>58</t>
  </si>
  <si>
    <t>916231213</t>
  </si>
  <si>
    <t>Osazení chodníkového obrubníku betonového stojatého s boční opěrou do lože z betonu prostého</t>
  </si>
  <si>
    <t>-1789374327</t>
  </si>
  <si>
    <t>59</t>
  </si>
  <si>
    <t>59217017</t>
  </si>
  <si>
    <t>obrubník betonový chodníkový 1000x100x250mm</t>
  </si>
  <si>
    <t>1036599722</t>
  </si>
  <si>
    <t>60</t>
  </si>
  <si>
    <t>916991121</t>
  </si>
  <si>
    <t>Lože pod obrubníky, krajníky nebo obruby z dlažebních kostek z betonu prostého C16/20</t>
  </si>
  <si>
    <t>-1465310</t>
  </si>
  <si>
    <t>61</t>
  </si>
  <si>
    <t>919121213</t>
  </si>
  <si>
    <t>Těsnění spár zálivkou modifikovaným asfaltem pro komůrky š 10 mm hl 25 mm bez těsnicího profilu</t>
  </si>
  <si>
    <t>-1467362896</t>
  </si>
  <si>
    <t>62</t>
  </si>
  <si>
    <t>919735113</t>
  </si>
  <si>
    <t>Řezání stávajícího živičného krytu hl do 150 mm</t>
  </si>
  <si>
    <t>-937635277</t>
  </si>
  <si>
    <t>63</t>
  </si>
  <si>
    <t>919735123</t>
  </si>
  <si>
    <t>Řezání stávajícího betonového krytu hl do 150 mm</t>
  </si>
  <si>
    <t>1251906141</t>
  </si>
  <si>
    <t>64</t>
  </si>
  <si>
    <t>919735124</t>
  </si>
  <si>
    <t>Řezání stávajícího betonového krytu hl do 200 mm</t>
  </si>
  <si>
    <t>-707044690</t>
  </si>
  <si>
    <t>65</t>
  </si>
  <si>
    <t>935112211</t>
  </si>
  <si>
    <t>Osazení příkopového žlabu do betonu tl 100 mm z betonových tvárnic š 800 mm</t>
  </si>
  <si>
    <t>-1595642254</t>
  </si>
  <si>
    <t>66</t>
  </si>
  <si>
    <t>592270265</t>
  </si>
  <si>
    <t>žlabovka příkopová betonová 600x330x150mm</t>
  </si>
  <si>
    <t>854021722</t>
  </si>
  <si>
    <t>67</t>
  </si>
  <si>
    <t>974031153</t>
  </si>
  <si>
    <t>Vysekání rýh ve zdivu cihelném hl do 100 mm š do 100 mm</t>
  </si>
  <si>
    <t>-790166157</t>
  </si>
  <si>
    <t>68</t>
  </si>
  <si>
    <t>974049153</t>
  </si>
  <si>
    <t>Vysekání rýh v betonových zdech hl do 100 mm š do 100 mm</t>
  </si>
  <si>
    <t>2119450440</t>
  </si>
  <si>
    <t>69</t>
  </si>
  <si>
    <t>977151117</t>
  </si>
  <si>
    <t>Jádrové vrty diamantovými korunkami do D 90 mm do stavebních materiálů</t>
  </si>
  <si>
    <t>-1220602132</t>
  </si>
  <si>
    <t>70</t>
  </si>
  <si>
    <t>979051111</t>
  </si>
  <si>
    <t>Očištění desek nebo dlaždic se spárováním z kameniva těženého při překopech inženýrských sítí</t>
  </si>
  <si>
    <t>-251847345</t>
  </si>
  <si>
    <t>71</t>
  </si>
  <si>
    <t>979071011</t>
  </si>
  <si>
    <t>Očištění dlažebních kostek velkých s původním spárováním kamenivem těženým při překopech ing sítí</t>
  </si>
  <si>
    <t>699894175</t>
  </si>
  <si>
    <t>997</t>
  </si>
  <si>
    <t>Přesun sutě</t>
  </si>
  <si>
    <t>72</t>
  </si>
  <si>
    <t>997013211</t>
  </si>
  <si>
    <t>Vnitrostaveništní doprava suti a vybouraných hmot pro budovy v do 6 m ručně</t>
  </si>
  <si>
    <t>-1671969993</t>
  </si>
  <si>
    <t>73</t>
  </si>
  <si>
    <t>997013501</t>
  </si>
  <si>
    <t>Odvoz suti a vybouraných hmot na skládku nebo meziskládku do 1 km se složením</t>
  </si>
  <si>
    <t>620619438</t>
  </si>
  <si>
    <t>74</t>
  </si>
  <si>
    <t>997013509</t>
  </si>
  <si>
    <t>Příplatek k odvozu suti a vybouraných hmot na skládku ZKD 1 km přes 1 km</t>
  </si>
  <si>
    <t>-1899815938</t>
  </si>
  <si>
    <t>75</t>
  </si>
  <si>
    <t>997013801</t>
  </si>
  <si>
    <t>Poplatek za uložení na skládce (skládkovné) stavebního odpadu betonového</t>
  </si>
  <si>
    <t>-39879819</t>
  </si>
  <si>
    <t>76</t>
  </si>
  <si>
    <t>997013815</t>
  </si>
  <si>
    <t>Poplatek za uložení na skládce (skládkovné) stavebního odpadu živice</t>
  </si>
  <si>
    <t>1952490372</t>
  </si>
  <si>
    <t>998</t>
  </si>
  <si>
    <t>Přesun hmot</t>
  </si>
  <si>
    <t>77</t>
  </si>
  <si>
    <t>998225111</t>
  </si>
  <si>
    <t>Přesun hmot pro pozemní komunikace s krytem z kamene, monolitickým betonovým nebo živičným</t>
  </si>
  <si>
    <t>730329557</t>
  </si>
  <si>
    <t>78</t>
  </si>
  <si>
    <t>998225192</t>
  </si>
  <si>
    <t>Příplatek k přesunu hmot pro pozemní komunikace s krytem z kamene, živičným, betonovým do 2000 m</t>
  </si>
  <si>
    <t>-1295172785</t>
  </si>
  <si>
    <t>Práce a dodávky M</t>
  </si>
  <si>
    <t>46-M</t>
  </si>
  <si>
    <t>Zemní práce při extr.mont.pracích</t>
  </si>
  <si>
    <t>79</t>
  </si>
  <si>
    <t>460490013</t>
  </si>
  <si>
    <t>Krytí kabelů výstražnou fólií šířky 34 cm</t>
  </si>
  <si>
    <t>-377093384</t>
  </si>
  <si>
    <t>VRN</t>
  </si>
  <si>
    <t>Vedlejší rozpočtové náklady</t>
  </si>
  <si>
    <t>VRN1</t>
  </si>
  <si>
    <t>Průzkumné, geodetické a projektové práce</t>
  </si>
  <si>
    <t>80</t>
  </si>
  <si>
    <t>012103000</t>
  </si>
  <si>
    <t>Geodetické práce před výstavbou</t>
  </si>
  <si>
    <t>soub.</t>
  </si>
  <si>
    <t>1024</t>
  </si>
  <si>
    <t>-1599058057</t>
  </si>
  <si>
    <t>81</t>
  </si>
  <si>
    <t>012303000</t>
  </si>
  <si>
    <t>Provedení sond stávajících inž.sítí</t>
  </si>
  <si>
    <t>-101093473</t>
  </si>
  <si>
    <t>82</t>
  </si>
  <si>
    <t>013254000</t>
  </si>
  <si>
    <t>Vyřízení zvláštního užívání MK</t>
  </si>
  <si>
    <t>hod</t>
  </si>
  <si>
    <t>-2073279299</t>
  </si>
  <si>
    <t>VRN3</t>
  </si>
  <si>
    <t>Zařízení staveniště</t>
  </si>
  <si>
    <t>83</t>
  </si>
  <si>
    <t>031101000</t>
  </si>
  <si>
    <t>Vytýčení podzemních vedení inženýrských sítí</t>
  </si>
  <si>
    <t>1642125441</t>
  </si>
  <si>
    <t>84</t>
  </si>
  <si>
    <t>032103000</t>
  </si>
  <si>
    <t>Náklady na vybudování zařízení staveniště</t>
  </si>
  <si>
    <t>-32263260</t>
  </si>
  <si>
    <t>85</t>
  </si>
  <si>
    <t>032903000</t>
  </si>
  <si>
    <t>Náklady na provoz a údržbu vybavení staveniště</t>
  </si>
  <si>
    <t>789850784</t>
  </si>
  <si>
    <t>86</t>
  </si>
  <si>
    <t>034103000</t>
  </si>
  <si>
    <t>Energie pro zařízení staveniště</t>
  </si>
  <si>
    <t>1874727813</t>
  </si>
  <si>
    <t>87</t>
  </si>
  <si>
    <t>034203000</t>
  </si>
  <si>
    <t>Oplocení zařízení staveniště po dobu provádění stavby</t>
  </si>
  <si>
    <t>607025941</t>
  </si>
  <si>
    <t>88</t>
  </si>
  <si>
    <t>034203001</t>
  </si>
  <si>
    <t>Zábrany proti pádu do výkopu</t>
  </si>
  <si>
    <t>841553745</t>
  </si>
  <si>
    <t>90</t>
  </si>
  <si>
    <t>034403000</t>
  </si>
  <si>
    <t>Dopravní značení na staveništi</t>
  </si>
  <si>
    <t>1649238780</t>
  </si>
  <si>
    <t>91</t>
  </si>
  <si>
    <t>034503000</t>
  </si>
  <si>
    <t>Informační tabule na staveništi</t>
  </si>
  <si>
    <t>-1129642601</t>
  </si>
  <si>
    <t>92</t>
  </si>
  <si>
    <t>034703000</t>
  </si>
  <si>
    <t>Osvětlení staveniště</t>
  </si>
  <si>
    <t>-2008213574</t>
  </si>
  <si>
    <t>93</t>
  </si>
  <si>
    <t>039103000</t>
  </si>
  <si>
    <t>Rozebrání, bourání a odvoz zařízení staveniště</t>
  </si>
  <si>
    <t>1489068128</t>
  </si>
  <si>
    <t>94</t>
  </si>
  <si>
    <t>039203000</t>
  </si>
  <si>
    <t>Úprava terénu po zrušení zařízení staveniště</t>
  </si>
  <si>
    <t>1961314888</t>
  </si>
  <si>
    <t>Elektromontáže</t>
  </si>
  <si>
    <t>D1 - Elektromontážní práce</t>
  </si>
  <si>
    <t>D2 - Demontáže</t>
  </si>
  <si>
    <t>HSV - HSV</t>
  </si>
  <si>
    <t>D3 - Material</t>
  </si>
  <si>
    <t>HZS - Hodinové zúčtovací sazby</t>
  </si>
  <si>
    <t>VRN4 - Inženýrská činnost</t>
  </si>
  <si>
    <t>Uchazeč:</t>
  </si>
  <si>
    <t>D1</t>
  </si>
  <si>
    <t>Elektromontážní práce</t>
  </si>
  <si>
    <t>Pol1</t>
  </si>
  <si>
    <r>
      <rPr>
        <sz val="8"/>
        <rFont val="Trebuchet MS"/>
        <family val="2"/>
        <charset val="238"/>
      </rPr>
      <t>Sestavení a zapojení rozvaděče RVO, včetně spolupráce s distribuční společností při výměně elektroměru. (Plastová sestava rozvaděče(ů) určená pro veřejné osvětlení, IP44, instalace v pilíři (případně sestava rozvaděče + sokl), přívodní a elektroměrná část  plombovatelná, hlavní jistič</t>
    </r>
    <r>
      <rPr>
        <b/>
        <sz val="8"/>
        <rFont val="Trebuchet MS"/>
        <family val="2"/>
        <charset val="238"/>
      </rPr>
      <t>3f-40A/B</t>
    </r>
    <r>
      <rPr>
        <sz val="8"/>
        <rFont val="Trebuchet MS"/>
        <family val="2"/>
        <charset val="238"/>
      </rPr>
      <t>, standardní prostor pro třífázový jednosazbový elektroměr, instalační část s 5</t>
    </r>
    <r>
      <rPr>
        <b/>
        <sz val="8"/>
        <rFont val="Trebuchet MS"/>
        <family val="2"/>
        <charset val="238"/>
      </rPr>
      <t>-ti třífázovými</t>
    </r>
    <r>
      <rPr>
        <sz val="8"/>
        <rFont val="Trebuchet MS"/>
        <family val="2"/>
        <charset val="238"/>
      </rPr>
      <t>vývody jištěnými jednofázovými jističi 1</t>
    </r>
    <r>
      <rPr>
        <sz val="8"/>
        <rFont val="Trebuchet MS"/>
        <family val="2"/>
        <charset val="238"/>
      </rPr>
      <t>f-16A/C, spínání přes stykače, řídící hodiny a světelné relé, přepínání na automatický / ruční režim provozu. Dále pak prostorová rezerva 40x40 cm pro případnou dodatečnou instalaci řídícího systému. Skříň uzamykatelná standartizovaným nezáměnným klíčem.)</t>
    </r>
  </si>
  <si>
    <t>ks</t>
  </si>
  <si>
    <t>Pol2</t>
  </si>
  <si>
    <r>
      <rPr>
        <sz val="8"/>
        <rFont val="Trebuchet MS"/>
        <family val="2"/>
        <charset val="238"/>
      </rPr>
      <t>Sestavení a zapojení zásuvkového rozvaděče RZS. (Plastová sestava zásuvkového rozvaděče, určená pro napájení vánočního osvětlení, IP44, instalace v pilíři (případně sestava rozvaděče + sokl),  hlavní jistič</t>
    </r>
    <r>
      <rPr>
        <b/>
        <sz val="8"/>
        <rFont val="Trebuchet MS"/>
        <family val="2"/>
        <charset val="238"/>
      </rPr>
      <t>3f-20A/B</t>
    </r>
    <r>
      <rPr>
        <sz val="8"/>
        <rFont val="Trebuchet MS"/>
        <family val="2"/>
        <charset val="238"/>
      </rPr>
      <t>, standardní prostor pro tři jednofázové zásuvky jištěné jednofázovými jističi 1</t>
    </r>
    <r>
      <rPr>
        <sz val="8"/>
        <rFont val="Trebuchet MS"/>
        <family val="2"/>
        <charset val="238"/>
      </rPr>
      <t>f-16A/C. Skříň uzamykatelná standartizovaným nezáměnným klíčem.)</t>
    </r>
  </si>
  <si>
    <t>Pol3</t>
  </si>
  <si>
    <t>Montáž přípojkové pojistkové skříňě, na přívodu pro vodiče do 50 mm2, na výstupu do 50 mm2, v plastovém provedení na sloup, IP65</t>
  </si>
  <si>
    <t>Pol4</t>
  </si>
  <si>
    <t>Osazení a zapojení přípojkové skříně, včetně spolupráce s distribuční společností při vypínání sítě.</t>
  </si>
  <si>
    <t>Pol5</t>
  </si>
  <si>
    <t>výstr. a označ.tab.smaltovaná A3-A4</t>
  </si>
  <si>
    <t>Pol6</t>
  </si>
  <si>
    <t>AYKY 4x16mm2 750 V (VU)</t>
  </si>
  <si>
    <t>Pol7</t>
  </si>
  <si>
    <t>CYKY-CYKYm 3x1,5 mm2 750 V (VU)</t>
  </si>
  <si>
    <t>Pol8</t>
  </si>
  <si>
    <t>CYKY-CYKYm 5x10 mm2 750 V (VU)</t>
  </si>
  <si>
    <t>Pol9</t>
  </si>
  <si>
    <t>Samonosný izolovaný kabel AES 4x16 mm2</t>
  </si>
  <si>
    <t>Pol10</t>
  </si>
  <si>
    <t>izolační zkoušky kabelu do 4x25 mm2 /kV</t>
  </si>
  <si>
    <t>Pol11</t>
  </si>
  <si>
    <t>přípl. za zatahování kab. při váze kab. do 2 kg</t>
  </si>
  <si>
    <t>Pol12</t>
  </si>
  <si>
    <t>Svorka kotvící pro AES</t>
  </si>
  <si>
    <t>Pol13</t>
  </si>
  <si>
    <t>Konzole kotvící pro AES</t>
  </si>
  <si>
    <t>Pol14</t>
  </si>
  <si>
    <t>Svorka připojovací pro AES</t>
  </si>
  <si>
    <t>Pol15</t>
  </si>
  <si>
    <t>Montáž odbočovacího pojistkového boxu pro svítidlo na distribučním sloupu NN, box IP65 vybyvený pojistkou 6A, dvěmi vývodkami a konzolou pro montáž na betonový sloup.</t>
  </si>
  <si>
    <t>Pol16</t>
  </si>
  <si>
    <t>ukonč.vod.v rozv. vč.zap.a konc.do 2,5 mm2</t>
  </si>
  <si>
    <t>Pol17</t>
  </si>
  <si>
    <t>ukonč.vod.v rozv. vč.zap.akonc.do 16 mm2</t>
  </si>
  <si>
    <t>Pol18</t>
  </si>
  <si>
    <t>spojka SVCZ. pro celoplast.kab.do 4x35 mm2 1 kV</t>
  </si>
  <si>
    <t>Pol19</t>
  </si>
  <si>
    <t>pojistka REMOS vč. zap.</t>
  </si>
  <si>
    <t>Pol20</t>
  </si>
  <si>
    <t>kabelová chránička KOPOFLEX 125/108mm vč. spojek</t>
  </si>
  <si>
    <t>Pol21</t>
  </si>
  <si>
    <t>kabelová chránička KOPOFLEX 75/63mm vč. spojek</t>
  </si>
  <si>
    <t>Pol22</t>
  </si>
  <si>
    <t>žlab betonový 1000x170x140 vč. víka</t>
  </si>
  <si>
    <t>Pol23</t>
  </si>
  <si>
    <t>uzem.v zemi FeZn 30x4 mm vč.svorek,propoj.aj.</t>
  </si>
  <si>
    <t>Pol24</t>
  </si>
  <si>
    <t>svorky hromosvodové do 4 šroubu (SS;SR 03)</t>
  </si>
  <si>
    <t>Pol25</t>
  </si>
  <si>
    <t>svod.vodiče FeZn do prům.10mm</t>
  </si>
  <si>
    <t>Pol26</t>
  </si>
  <si>
    <t>svorky hromosvodové do 2 šroubu (SS;SR 03)</t>
  </si>
  <si>
    <t>Pol27</t>
  </si>
  <si>
    <t>svorky hromosvodové do 2 šroubu připojovací</t>
  </si>
  <si>
    <t>Pol28</t>
  </si>
  <si>
    <t>měření zemních odporů 1 zemniče</t>
  </si>
  <si>
    <t>Pol29</t>
  </si>
  <si>
    <t>svít. pro osv. kom. LED do 50W, montáž na ocelový sloup</t>
  </si>
  <si>
    <t>Pol30</t>
  </si>
  <si>
    <t>svít. pro osv. kom. LED do 50W, montáž na výložník na bet. sloup</t>
  </si>
  <si>
    <t>Pol31</t>
  </si>
  <si>
    <t>montáž stožáru ocelového do výšky 5m, včetně ukotvení do zemní patky</t>
  </si>
  <si>
    <t>Pol32</t>
  </si>
  <si>
    <t>montáž stožáru ocelového do výšky 5,5m, včetně ukotvení do zemní patky</t>
  </si>
  <si>
    <t>Pol33</t>
  </si>
  <si>
    <t>výložník ocel.1-rám. do hmotnosti 35 kg délka 0,5m na betonový sloup včetně třmenu.</t>
  </si>
  <si>
    <t>Pol34</t>
  </si>
  <si>
    <t>výložník ocel.2-ram. 180st. do hmotnosti 35 kg</t>
  </si>
  <si>
    <t>Pol35</t>
  </si>
  <si>
    <t>elektrovýzbroj stožáru pro 1 okruh</t>
  </si>
  <si>
    <t>36</t>
  </si>
  <si>
    <t>Pol36</t>
  </si>
  <si>
    <t>elektrovýzbroj stožáru pro 2 okruhy</t>
  </si>
  <si>
    <t>Pol37</t>
  </si>
  <si>
    <t>nátěr nového svodového vodiče</t>
  </si>
  <si>
    <t>D2</t>
  </si>
  <si>
    <t>Demontáže</t>
  </si>
  <si>
    <t>Pol38</t>
  </si>
  <si>
    <t>stožár ocelový do výšky 7m včetně betonové patky</t>
  </si>
  <si>
    <t>Pol39</t>
  </si>
  <si>
    <t>stožár ocelový do výšky 8m</t>
  </si>
  <si>
    <t>Pol40</t>
  </si>
  <si>
    <t>výložník ocel.1-rám. do hmotnosti 35 kg</t>
  </si>
  <si>
    <t>Pol41</t>
  </si>
  <si>
    <t>výložník ocel.1-rám. nad hmotnost 35 kg</t>
  </si>
  <si>
    <t>Pol42</t>
  </si>
  <si>
    <t>výložník ocel.2-ram. do hmotnosti 5 kg na stávajících střešnicích</t>
  </si>
  <si>
    <t>Pol43</t>
  </si>
  <si>
    <t>Pol44</t>
  </si>
  <si>
    <t>AYKY 4x16 mm2 750 V (VU)</t>
  </si>
  <si>
    <t>Pol45</t>
  </si>
  <si>
    <t>AlFe 25mm2 volný neizolovaný vodič</t>
  </si>
  <si>
    <t>Pol46</t>
  </si>
  <si>
    <t>odpojení vodičů v rozv. vč.zap.a konc.do 16 mm2</t>
  </si>
  <si>
    <t>Pol47</t>
  </si>
  <si>
    <t>svít.výbojkové pro osv. Kom. do 150W, demontáž</t>
  </si>
  <si>
    <t>Pol48</t>
  </si>
  <si>
    <t>rozvaděč RVO demontáž včetně odpojení</t>
  </si>
  <si>
    <t>Pol49</t>
  </si>
  <si>
    <t>demontáž stávající konzoly</t>
  </si>
  <si>
    <t>Pol50</t>
  </si>
  <si>
    <t>odvoz a uložení sloupu / konzoly</t>
  </si>
  <si>
    <t>Pol51</t>
  </si>
  <si>
    <t>odvoz a uložení svítidla</t>
  </si>
  <si>
    <t>D3</t>
  </si>
  <si>
    <t>Material</t>
  </si>
  <si>
    <t>Pol52</t>
  </si>
  <si>
    <t>Plastová sestava rozvaděče(ů) určená pro veřejné osvětlení, IP44, instalace v pilíři (případně sestava rozvaděče + sokl), přívodní a elektroměrná část  plombovatelná, hlavní jistič 3f-40A/B, standardní prostor pro třífázový jednosazbový elektroměr, instalační část s 5-ti třífázovými vývody jištěnými jednofázovými jističi 1f-16A/C, spínání přes stykače, řídící hodiny a světelné relé, přepínání na automatický / ruční režim provozu. Dále pak prostorová rezerva 40x40 cm pro případnou dodatečnou instalaci řídícího systému. Skříň uzamykatelná standartizovaným nezáměnným klíčem.</t>
  </si>
  <si>
    <t>Pol53</t>
  </si>
  <si>
    <r>
      <rPr>
        <sz val="8"/>
        <rFont val="Trebuchet MS"/>
        <family val="2"/>
        <charset val="238"/>
      </rPr>
      <t>Plastová sestava zásuvkového rozvaděče, určená pro napájení vánočního osvětlení, IP44, instalace v pilíři (případně sestava rozvaděče + sokl),  hlavní jistič</t>
    </r>
    <r>
      <rPr>
        <b/>
        <sz val="8"/>
        <rFont val="Trebuchet MS"/>
        <family val="2"/>
        <charset val="238"/>
      </rPr>
      <t>3f-20A/B</t>
    </r>
    <r>
      <rPr>
        <sz val="8"/>
        <rFont val="Trebuchet MS"/>
        <family val="2"/>
        <charset val="238"/>
      </rPr>
      <t>, standardní prostor pro tři jednofázové zásuvky jištěné jednofázovými jističi 1</t>
    </r>
    <r>
      <rPr>
        <sz val="8"/>
        <rFont val="Trebuchet MS"/>
        <family val="2"/>
        <charset val="238"/>
      </rPr>
      <t>f-16A/C. Skříň uzamykatelná standartizovaným nezáměnným klíčem.</t>
    </r>
  </si>
  <si>
    <t>Pol54</t>
  </si>
  <si>
    <t>Přípojková pojistková skříň, na přívodu pro vodiče do 50 mm2, na výstupu do 50 mm2, v plastovém provedení na sloup, IP65, včetně montážního třmenu</t>
  </si>
  <si>
    <t>Pol55</t>
  </si>
  <si>
    <t>Přípojková skřín, včetně spolupráce s distribuční společností při vypínání sítě.</t>
  </si>
  <si>
    <t>Pol56</t>
  </si>
  <si>
    <t>S1 Svítidlo modulové se zdroji LED pro osvětlení komunikací -26W/3289lm, široká asymetrická křivka svít., např. Voltana 2 - 5068/16Led 500mA</t>
  </si>
  <si>
    <t>Pol57</t>
  </si>
  <si>
    <t>S2 Svítidlo modulové se zdroji LED pro osvětlení komunikací - 18W/2383lm, široká asymetrická křivka svít., např. Voltana 2 - 5068/16Led 350mA</t>
  </si>
  <si>
    <t>Pol58</t>
  </si>
  <si>
    <t>S3 Svítidlo modulové se zdroji LED pro osvětlení komunikací vybavené clonou - 26W/3391lm, široká asymetrická křivka svít., např. Voltana 2 - 5103/16Led 500mA</t>
  </si>
  <si>
    <t>Pol59</t>
  </si>
  <si>
    <t>S4 Svítidlo modulové se zdroji LED pro osvětlení prostranství - 26W/3273lm, široká asymetrická křivka svít., např. Voltana 2 - 5294/16Led 500mA</t>
  </si>
  <si>
    <t>Pol60</t>
  </si>
  <si>
    <t>recyklační poplatek za svítidla</t>
  </si>
  <si>
    <t>Pol61</t>
  </si>
  <si>
    <t>Stožár ocelový sadový, K5, bezpaticový, třístupňový, délka nad terénem 5,0 m, průměry st. 133/89/60 mm, bezpaticový, vetknutý,  žárově pozinkovaný, včetně antikorozní ochranné manžety.</t>
  </si>
  <si>
    <t>Pol62</t>
  </si>
  <si>
    <t>Stožár ocelový sadový, K5,5, bezpaticový, třístupňový, délka nad terénem 5,5 m, průměry st. 133/89/60 mm, bezpaticový, vetknutý,  žárově pozinkovaný, včetně antikorozní ochranné manžety.</t>
  </si>
  <si>
    <t>Pol63</t>
  </si>
  <si>
    <t>výložník jednoramenný ocelový, žárově zinkovaný, délka vyl. 0,5m, úhel 0 st., pr. 60mm, na betonový sloup včetně třmenu</t>
  </si>
  <si>
    <t>Pol64</t>
  </si>
  <si>
    <t>výložník dvouramenný, ocelový, žárově zinkovaný, délka vyl. 2x1m, úhel 0 st., pr.89/60mm, UZD 2-1000/180Z</t>
  </si>
  <si>
    <t>Pol65</t>
  </si>
  <si>
    <t>stožárová svork., jeden okruh - včetně pojistky</t>
  </si>
  <si>
    <t>Pol66</t>
  </si>
  <si>
    <t>stožárová svork., jeden okruh - včetně pojistky-rozbočovací</t>
  </si>
  <si>
    <t>Pol67</t>
  </si>
  <si>
    <t>stožárová svork., dva okruhy - včetně a pojistek</t>
  </si>
  <si>
    <t>Pol68</t>
  </si>
  <si>
    <t>pojistka přístrojová</t>
  </si>
  <si>
    <t>Pol69</t>
  </si>
  <si>
    <t>odbočovací pojistkový box pro svítidlo na distribučním sloupu NN, box IP65 vybyvený pojistkou 6A, dvěmi vývodkami a konzolou pro montáž na betonový sloup.</t>
  </si>
  <si>
    <t>Pol70</t>
  </si>
  <si>
    <t>Pol71</t>
  </si>
  <si>
    <t>Pol72</t>
  </si>
  <si>
    <t>Pol73</t>
  </si>
  <si>
    <t>folie výstražná PVC červená 33cm</t>
  </si>
  <si>
    <t>Pol74</t>
  </si>
  <si>
    <t>vodič zemnící FeZn 30x4 mm</t>
  </si>
  <si>
    <t>Pol75</t>
  </si>
  <si>
    <t>vodič zemnící FeZn pr. 10Mm</t>
  </si>
  <si>
    <t>Pol76</t>
  </si>
  <si>
    <t>svorka pro připojení kovových částí SP</t>
  </si>
  <si>
    <t>Pol77</t>
  </si>
  <si>
    <t>svorka spojovací s příložkou SR02</t>
  </si>
  <si>
    <t>Pol78</t>
  </si>
  <si>
    <t>svorka spojovací s příložkou SR03</t>
  </si>
  <si>
    <t>Pol79</t>
  </si>
  <si>
    <t>teplem smrštitelná rozdělovací hlava s lepidlem pro 4–žilové kabely a vedení do 25mm</t>
  </si>
  <si>
    <t>Pol80</t>
  </si>
  <si>
    <t>popisový kabelový štítek</t>
  </si>
  <si>
    <t>Pol81</t>
  </si>
  <si>
    <t>spojka pro celoplastové kabely Al o průřezu 35mm2</t>
  </si>
  <si>
    <t>Pol82</t>
  </si>
  <si>
    <t>zásypový materiál netříděný hutnitelný vč. dopravy</t>
  </si>
  <si>
    <t>Pol83</t>
  </si>
  <si>
    <t>řezivo smrkové pro zhotovení bednění zákl. stožáru</t>
  </si>
  <si>
    <t>Pol84</t>
  </si>
  <si>
    <t>kabel AYKY 4x16mm2 750 V (VU)</t>
  </si>
  <si>
    <t>Pol85</t>
  </si>
  <si>
    <t>kabel CYKY-J 3x1,5</t>
  </si>
  <si>
    <t>Pol86</t>
  </si>
  <si>
    <t>kabel CYKY J 5x10</t>
  </si>
  <si>
    <t>Pol87</t>
  </si>
  <si>
    <t>Pol88</t>
  </si>
  <si>
    <t>Svorka kotvící pro AES 4x16</t>
  </si>
  <si>
    <t>89</t>
  </si>
  <si>
    <t>Pol89</t>
  </si>
  <si>
    <t>Konzole kotvící pro AES 4x16</t>
  </si>
  <si>
    <t>Pol90</t>
  </si>
  <si>
    <t>Svorka připojovací pro AES 4x16</t>
  </si>
  <si>
    <t>Pol91</t>
  </si>
  <si>
    <t>Svorka ukončovací pro AES 4x16</t>
  </si>
  <si>
    <t>HZS</t>
  </si>
  <si>
    <t>Hodinové zúčtovací sazby</t>
  </si>
  <si>
    <t>Pol92</t>
  </si>
  <si>
    <t>přepojení navazujících rozvodů VO pro zachování funkčnosti</t>
  </si>
  <si>
    <t>Pol93</t>
  </si>
  <si>
    <t>pronájem zdvihací plošiny</t>
  </si>
  <si>
    <t>Pol94</t>
  </si>
  <si>
    <t>pronájem jeřábu</t>
  </si>
  <si>
    <t>95</t>
  </si>
  <si>
    <t>Pol95</t>
  </si>
  <si>
    <t>stavební přípomoci při demontáži svítidel a sloupů</t>
  </si>
  <si>
    <t>96</t>
  </si>
  <si>
    <t>Pol96</t>
  </si>
  <si>
    <t>stavební přípomoci při montáži</t>
  </si>
  <si>
    <t>97</t>
  </si>
  <si>
    <t>Pol97</t>
  </si>
  <si>
    <t>nastavení svít., oživení soustavy vč. naprogramování parametrů</t>
  </si>
  <si>
    <t>98</t>
  </si>
  <si>
    <t>Pol98</t>
  </si>
  <si>
    <t>koordinace s ostaními profesemi</t>
  </si>
  <si>
    <t>99</t>
  </si>
  <si>
    <t>Pol99</t>
  </si>
  <si>
    <t>komplexní vyzkoušení</t>
  </si>
  <si>
    <t>VRN4</t>
  </si>
  <si>
    <t>Inženýrská činnost</t>
  </si>
  <si>
    <t>100</t>
  </si>
  <si>
    <t>Pol100</t>
  </si>
  <si>
    <t>Revize výchozí elektro</t>
  </si>
  <si>
    <t>101</t>
  </si>
  <si>
    <t>Pol101</t>
  </si>
  <si>
    <t>Geodetické zaměření zemních kabelových rozvodů</t>
  </si>
  <si>
    <t>102</t>
  </si>
  <si>
    <t>Pol102</t>
  </si>
  <si>
    <t>Geodetické zaměření světelných bodů</t>
  </si>
  <si>
    <t>kpl</t>
  </si>
  <si>
    <t>103</t>
  </si>
  <si>
    <t>Pol103</t>
  </si>
  <si>
    <t>Převedení geodetického zaměření do JDTM</t>
  </si>
  <si>
    <t>104</t>
  </si>
  <si>
    <t>Pol104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</si>
</sst>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m\ yy;@"/>
    <numFmt numFmtId="165" formatCode="#,##0.00%"/>
    <numFmt numFmtId="166" formatCode="#,##0.00000"/>
    <numFmt numFmtId="167" formatCode="#,##0.000"/>
  </numFmts>
  <fonts count="56">
    <font>
      <sz val="8"/>
      <name val="Arial CE"/>
      <family val="2"/>
      <charset val="1"/>
    </font>
    <font>
      <sz val="8"/>
      <color rgb="FFFFFFFF"/>
      <name val="Arial"/>
      <family val="2"/>
      <charset val="238"/>
    </font>
    <font>
      <sz val="8"/>
      <color rgb="FF3366FF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color rgb="FF96969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969696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464646"/>
      <name val="Arial"/>
      <family val="2"/>
      <charset val="238"/>
    </font>
    <font>
      <sz val="12"/>
      <color rgb="FF969696"/>
      <name val="Arial"/>
      <family val="2"/>
      <charset val="238"/>
    </font>
    <font>
      <sz val="9"/>
      <name val="Arial"/>
      <family val="2"/>
      <charset val="238"/>
    </font>
    <font>
      <sz val="9"/>
      <color rgb="FF969696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12"/>
      <name val="Arial"/>
      <family val="2"/>
      <charset val="238"/>
    </font>
    <font>
      <u/>
      <sz val="11"/>
      <color rgb="FF0000FF"/>
      <name val="Calibri"/>
      <family val="2"/>
      <charset val="1"/>
    </font>
    <font>
      <sz val="18"/>
      <color rgb="FF0000FF"/>
      <name val="Arial"/>
      <family val="2"/>
      <charset val="238"/>
    </font>
    <font>
      <sz val="11"/>
      <name val="Arial"/>
      <family val="2"/>
      <charset val="238"/>
    </font>
    <font>
      <b/>
      <sz val="11"/>
      <color rgb="FF003366"/>
      <name val="Arial"/>
      <family val="2"/>
      <charset val="238"/>
    </font>
    <font>
      <sz val="11"/>
      <color rgb="FF003366"/>
      <name val="Arial"/>
      <family val="2"/>
      <charset val="238"/>
    </font>
    <font>
      <sz val="11"/>
      <color rgb="FF969696"/>
      <name val="Arial"/>
      <family val="2"/>
      <charset val="238"/>
    </font>
    <font>
      <sz val="8"/>
      <color rgb="FF3366FF"/>
      <name val="Arial CE"/>
      <family val="2"/>
      <charset val="1"/>
    </font>
    <font>
      <b/>
      <sz val="14"/>
      <name val="Arial CE"/>
      <family val="2"/>
      <charset val="1"/>
    </font>
    <font>
      <sz val="10"/>
      <color rgb="FF3366FF"/>
      <name val="Arial CE"/>
      <family val="2"/>
      <charset val="1"/>
    </font>
    <font>
      <sz val="10"/>
      <color rgb="FF969696"/>
      <name val="Arial CE"/>
      <family val="2"/>
      <charset val="1"/>
    </font>
    <font>
      <b/>
      <sz val="10"/>
      <color rgb="FF969696"/>
      <name val="Arial CE"/>
      <family val="2"/>
      <charset val="238"/>
    </font>
    <font>
      <b/>
      <sz val="11"/>
      <name val="Arial CE"/>
      <family val="2"/>
      <charset val="1"/>
    </font>
    <font>
      <sz val="10"/>
      <name val="Arial CE"/>
      <family val="2"/>
      <charset val="1"/>
    </font>
    <font>
      <sz val="10"/>
      <color rgb="FF464646"/>
      <name val="Arial CE"/>
      <family val="2"/>
      <charset val="1"/>
    </font>
    <font>
      <b/>
      <sz val="10"/>
      <name val="Arial CE"/>
      <family val="2"/>
      <charset val="1"/>
    </font>
    <font>
      <b/>
      <sz val="12"/>
      <color rgb="FF960000"/>
      <name val="Arial CE"/>
      <family val="2"/>
      <charset val="1"/>
    </font>
    <font>
      <sz val="8"/>
      <color rgb="FF969696"/>
      <name val="Arial CE"/>
      <family val="2"/>
      <charset val="1"/>
    </font>
    <font>
      <b/>
      <sz val="12"/>
      <name val="Arial CE"/>
      <family val="2"/>
      <charset val="1"/>
    </font>
    <font>
      <b/>
      <sz val="10"/>
      <color rgb="FF464646"/>
      <name val="Arial CE"/>
      <family val="2"/>
      <charset val="1"/>
    </font>
    <font>
      <sz val="9"/>
      <name val="Arial CE"/>
      <family val="2"/>
      <charset val="1"/>
    </font>
    <font>
      <b/>
      <sz val="12"/>
      <color rgb="FF800000"/>
      <name val="Arial CE"/>
      <family val="2"/>
      <charset val="1"/>
    </font>
    <font>
      <sz val="12"/>
      <color rgb="FF003366"/>
      <name val="Arial CE"/>
      <family val="2"/>
      <charset val="1"/>
    </font>
    <font>
      <sz val="10"/>
      <color rgb="FF003366"/>
      <name val="Arial CE"/>
      <family val="2"/>
      <charset val="1"/>
    </font>
    <font>
      <sz val="9"/>
      <color rgb="FF969696"/>
      <name val="Arial CE"/>
      <family val="2"/>
      <charset val="1"/>
    </font>
    <font>
      <sz val="8"/>
      <name val="Trebuchet MS"/>
      <family val="2"/>
      <charset val="238"/>
    </font>
    <font>
      <sz val="8"/>
      <color rgb="FF960000"/>
      <name val="Arial CE"/>
      <family val="2"/>
      <charset val="1"/>
    </font>
    <font>
      <b/>
      <sz val="8"/>
      <name val="Arial CE"/>
      <family val="2"/>
      <charset val="1"/>
    </font>
    <font>
      <sz val="8"/>
      <color rgb="FF003366"/>
      <name val="Arial CE"/>
      <family val="2"/>
      <charset val="1"/>
    </font>
    <font>
      <i/>
      <sz val="9"/>
      <color rgb="FF0000FF"/>
      <name val="Arial CE"/>
      <family val="2"/>
      <charset val="1"/>
    </font>
    <font>
      <i/>
      <sz val="8"/>
      <color rgb="FF0000FF"/>
      <name val="Arial CE"/>
      <family val="2"/>
      <charset val="1"/>
    </font>
    <font>
      <b/>
      <sz val="16"/>
      <name val="Trebuchet MS"/>
      <family val="2"/>
      <charset val="238"/>
    </font>
    <font>
      <sz val="12"/>
      <color rgb="FF333399"/>
      <name val="Trebuchet MS"/>
      <family val="2"/>
      <charset val="238"/>
    </font>
    <font>
      <sz val="10"/>
      <color rgb="FF333399"/>
      <name val="Trebuchet MS"/>
      <family val="2"/>
      <charset val="238"/>
    </font>
    <font>
      <sz val="9"/>
      <name val="Trebuchet MS"/>
      <family val="2"/>
      <charset val="238"/>
    </font>
    <font>
      <b/>
      <sz val="10"/>
      <name val="Trebuchet MS"/>
      <family val="2"/>
      <charset val="238"/>
    </font>
    <font>
      <b/>
      <sz val="12"/>
      <name val="Trebuchet MS"/>
      <family val="2"/>
      <charset val="238"/>
    </font>
    <font>
      <sz val="8"/>
      <color rgb="FF333399"/>
      <name val="Trebuchet MS"/>
      <family val="2"/>
      <charset val="238"/>
    </font>
    <font>
      <b/>
      <sz val="8"/>
      <name val="Trebuchet MS"/>
      <family val="2"/>
      <charset val="238"/>
    </font>
    <font>
      <sz val="7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D9D9D9"/>
      </patternFill>
    </fill>
    <fill>
      <patternFill patternType="solid">
        <fgColor rgb="FFD9D9D9"/>
        <bgColor rgb="FFD2D2D2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rgb="FF969696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rgb="FF969696"/>
      </bottom>
      <diagonal/>
    </border>
  </borders>
  <cellStyleXfs count="3">
    <xf numFmtId="0" fontId="0" fillId="0" borderId="0"/>
    <xf numFmtId="0" fontId="17" fillId="0" borderId="0" applyBorder="0" applyProtection="0"/>
    <xf numFmtId="0" fontId="6" fillId="0" borderId="0"/>
  </cellStyleXfs>
  <cellXfs count="319">
    <xf numFmtId="0" fontId="0" fillId="0" borderId="0" xfId="0"/>
    <xf numFmtId="0" fontId="0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0" xfId="0" applyFont="1"/>
    <xf numFmtId="0" fontId="3" fillId="0" borderId="4" xfId="0" applyFont="1" applyBorder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10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2" fillId="0" borderId="18" xfId="0" applyNumberFormat="1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166" fontId="12" fillId="0" borderId="0" xfId="0" applyNumberFormat="1" applyFont="1" applyBorder="1" applyAlignment="1">
      <alignment vertical="center"/>
    </xf>
    <xf numFmtId="4" fontId="12" fillId="0" borderId="14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8" fillId="0" borderId="0" xfId="1" applyFont="1" applyBorder="1" applyAlignment="1" applyProtection="1">
      <alignment horizontal="center" vertical="center"/>
    </xf>
    <xf numFmtId="0" fontId="19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22" fillId="0" borderId="19" xfId="0" applyNumberFormat="1" applyFont="1" applyBorder="1" applyAlignment="1">
      <alignment vertical="center"/>
    </xf>
    <xf numFmtId="4" fontId="22" fillId="0" borderId="20" xfId="0" applyNumberFormat="1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4" fontId="22" fillId="0" borderId="2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0" xfId="0" applyProtection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22" xfId="0" applyBorder="1"/>
    <xf numFmtId="0" fontId="0" fillId="0" borderId="3" xfId="0" applyBorder="1"/>
    <xf numFmtId="0" fontId="0" fillId="0" borderId="0" xfId="0" applyBorder="1"/>
    <xf numFmtId="0" fontId="24" fillId="0" borderId="0" xfId="0" applyFont="1" applyBorder="1" applyAlignment="1">
      <alignment horizontal="left" vertical="center"/>
    </xf>
    <xf numFmtId="0" fontId="0" fillId="0" borderId="23" xfId="0" applyBorder="1"/>
    <xf numFmtId="0" fontId="25" fillId="0" borderId="0" xfId="0" applyFont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/>
    </xf>
    <xf numFmtId="164" fontId="29" fillId="0" borderId="23" xfId="0" applyNumberFormat="1" applyFont="1" applyBorder="1" applyAlignment="1">
      <alignment horizontal="left" vertical="center"/>
    </xf>
    <xf numFmtId="0" fontId="29" fillId="0" borderId="0" xfId="0" applyFont="1" applyBorder="1"/>
    <xf numFmtId="0" fontId="29" fillId="0" borderId="23" xfId="0" applyFont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4" fontId="29" fillId="0" borderId="23" xfId="0" applyNumberFormat="1" applyFont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4" fontId="32" fillId="0" borderId="23" xfId="0" applyNumberFormat="1" applyFont="1" applyBorder="1" applyAlignment="1">
      <alignment vertical="center"/>
    </xf>
    <xf numFmtId="0" fontId="26" fillId="0" borderId="0" xfId="0" applyFont="1" applyBorder="1" applyAlignment="1">
      <alignment horizontal="right" vertical="center"/>
    </xf>
    <xf numFmtId="0" fontId="26" fillId="0" borderId="23" xfId="0" applyFont="1" applyBorder="1" applyAlignment="1">
      <alignment horizontal="right" vertical="center"/>
    </xf>
    <xf numFmtId="0" fontId="33" fillId="0" borderId="0" xfId="0" applyFont="1" applyBorder="1" applyAlignment="1">
      <alignment horizontal="left" vertical="center"/>
    </xf>
    <xf numFmtId="4" fontId="26" fillId="0" borderId="0" xfId="0" applyNumberFormat="1" applyFont="1" applyBorder="1" applyAlignment="1">
      <alignment vertical="center"/>
    </xf>
    <xf numFmtId="165" fontId="26" fillId="0" borderId="0" xfId="0" applyNumberFormat="1" applyFont="1" applyBorder="1" applyAlignment="1">
      <alignment horizontal="right" vertical="center"/>
    </xf>
    <xf numFmtId="4" fontId="26" fillId="0" borderId="23" xfId="0" applyNumberFormat="1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4" fillId="4" borderId="7" xfId="0" applyFont="1" applyFill="1" applyBorder="1" applyAlignment="1">
      <alignment horizontal="right" vertical="center"/>
    </xf>
    <xf numFmtId="0" fontId="34" fillId="4" borderId="7" xfId="0" applyFont="1" applyFill="1" applyBorder="1" applyAlignment="1">
      <alignment horizontal="center" vertical="center"/>
    </xf>
    <xf numFmtId="4" fontId="34" fillId="4" borderId="25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5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26" fillId="0" borderId="27" xfId="0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14" fontId="29" fillId="0" borderId="23" xfId="0" applyNumberFormat="1" applyFont="1" applyBorder="1" applyAlignment="1">
      <alignment horizontal="left" vertical="center"/>
    </xf>
    <xf numFmtId="0" fontId="29" fillId="0" borderId="23" xfId="0" applyFont="1" applyBorder="1" applyAlignment="1">
      <alignment horizontal="left" vertical="center" wrapText="1"/>
    </xf>
    <xf numFmtId="0" fontId="0" fillId="5" borderId="29" xfId="0" applyFont="1" applyFill="1" applyBorder="1" applyAlignment="1">
      <alignment vertical="center"/>
    </xf>
    <xf numFmtId="0" fontId="36" fillId="4" borderId="30" xfId="0" applyFont="1" applyFill="1" applyBorder="1" applyAlignment="1">
      <alignment horizontal="left" vertical="center"/>
    </xf>
    <xf numFmtId="0" fontId="0" fillId="4" borderId="30" xfId="0" applyFont="1" applyFill="1" applyBorder="1" applyAlignment="1">
      <alignment vertical="center"/>
    </xf>
    <xf numFmtId="0" fontId="36" fillId="4" borderId="31" xfId="0" applyFont="1" applyFill="1" applyBorder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37" fillId="0" borderId="0" xfId="0" applyFont="1" applyBorder="1" applyAlignment="1">
      <alignment horizontal="left" vertical="center"/>
    </xf>
    <xf numFmtId="0" fontId="38" fillId="0" borderId="0" xfId="0" applyFont="1" applyAlignment="1">
      <alignment vertical="center"/>
    </xf>
    <xf numFmtId="0" fontId="38" fillId="0" borderId="3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20" xfId="0" applyFont="1" applyBorder="1" applyAlignment="1">
      <alignment horizontal="left" vertical="center"/>
    </xf>
    <xf numFmtId="0" fontId="38" fillId="0" borderId="20" xfId="0" applyFont="1" applyBorder="1" applyAlignment="1">
      <alignment vertical="center"/>
    </xf>
    <xf numFmtId="4" fontId="38" fillId="0" borderId="32" xfId="0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3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9" fillId="0" borderId="20" xfId="0" applyFont="1" applyBorder="1" applyAlignment="1">
      <alignment horizontal="left" vertical="center"/>
    </xf>
    <xf numFmtId="0" fontId="39" fillId="0" borderId="20" xfId="0" applyFont="1" applyBorder="1" applyAlignment="1">
      <alignment vertical="center"/>
    </xf>
    <xf numFmtId="4" fontId="39" fillId="0" borderId="32" xfId="0" applyNumberFormat="1" applyFont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4" fontId="38" fillId="0" borderId="23" xfId="0" applyNumberFormat="1" applyFont="1" applyBorder="1" applyAlignment="1">
      <alignment vertical="center"/>
    </xf>
    <xf numFmtId="0" fontId="39" fillId="0" borderId="0" xfId="0" applyFont="1" applyBorder="1" applyAlignment="1">
      <alignment horizontal="left" vertical="center"/>
    </xf>
    <xf numFmtId="4" fontId="39" fillId="0" borderId="23" xfId="0" applyNumberFormat="1" applyFont="1" applyBorder="1" applyAlignment="1">
      <alignment vertical="center"/>
    </xf>
    <xf numFmtId="4" fontId="37" fillId="0" borderId="23" xfId="0" applyNumberFormat="1" applyFont="1" applyBorder="1" applyAlignment="1">
      <alignment vertical="center"/>
    </xf>
    <xf numFmtId="0" fontId="40" fillId="0" borderId="0" xfId="0" applyFont="1" applyAlignment="1">
      <alignment horizontal="center" vertical="center"/>
    </xf>
    <xf numFmtId="0" fontId="32" fillId="4" borderId="0" xfId="0" applyFont="1" applyFill="1" applyBorder="1" applyAlignment="1">
      <alignment horizontal="left" vertical="center"/>
    </xf>
    <xf numFmtId="4" fontId="32" fillId="4" borderId="23" xfId="0" applyNumberFormat="1" applyFont="1" applyFill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28" xfId="0" applyBorder="1"/>
    <xf numFmtId="0" fontId="41" fillId="0" borderId="0" xfId="2" applyFont="1" applyBorder="1" applyAlignment="1">
      <alignment horizontal="center" vertical="center" wrapText="1"/>
    </xf>
    <xf numFmtId="0" fontId="0" fillId="5" borderId="29" xfId="0" applyFont="1" applyFill="1" applyBorder="1" applyAlignment="1">
      <alignment horizontal="center" vertical="center" wrapText="1"/>
    </xf>
    <xf numFmtId="0" fontId="36" fillId="4" borderId="30" xfId="0" applyFont="1" applyFill="1" applyBorder="1" applyAlignment="1">
      <alignment horizontal="center" vertical="center" wrapText="1"/>
    </xf>
    <xf numFmtId="0" fontId="36" fillId="4" borderId="31" xfId="0" applyFont="1" applyFill="1" applyBorder="1" applyAlignment="1">
      <alignment horizontal="center" vertical="center" wrapText="1"/>
    </xf>
    <xf numFmtId="0" fontId="6" fillId="0" borderId="0" xfId="2" applyBorder="1"/>
    <xf numFmtId="0" fontId="6" fillId="0" borderId="0" xfId="2"/>
    <xf numFmtId="0" fontId="32" fillId="0" borderId="0" xfId="0" applyFont="1" applyBorder="1" applyAlignment="1">
      <alignment horizontal="left" vertical="center"/>
    </xf>
    <xf numFmtId="4" fontId="32" fillId="0" borderId="23" xfId="0" applyNumberFormat="1" applyFont="1" applyBorder="1" applyAlignment="1"/>
    <xf numFmtId="166" fontId="42" fillId="0" borderId="12" xfId="0" applyNumberFormat="1" applyFont="1" applyBorder="1" applyAlignment="1"/>
    <xf numFmtId="166" fontId="42" fillId="0" borderId="13" xfId="0" applyNumberFormat="1" applyFont="1" applyBorder="1" applyAlignment="1"/>
    <xf numFmtId="4" fontId="43" fillId="0" borderId="0" xfId="0" applyNumberFormat="1" applyFont="1" applyAlignment="1">
      <alignment vertical="center"/>
    </xf>
    <xf numFmtId="0" fontId="44" fillId="0" borderId="0" xfId="0" applyFont="1" applyBorder="1" applyAlignment="1"/>
    <xf numFmtId="0" fontId="44" fillId="0" borderId="3" xfId="0" applyFont="1" applyBorder="1" applyAlignment="1"/>
    <xf numFmtId="0" fontId="44" fillId="0" borderId="0" xfId="0" applyFont="1" applyBorder="1" applyAlignment="1">
      <alignment horizontal="left"/>
    </xf>
    <xf numFmtId="0" fontId="38" fillId="0" borderId="0" xfId="0" applyFont="1" applyBorder="1" applyAlignment="1">
      <alignment horizontal="left"/>
    </xf>
    <xf numFmtId="4" fontId="38" fillId="0" borderId="23" xfId="0" applyNumberFormat="1" applyFont="1" applyBorder="1" applyAlignment="1"/>
    <xf numFmtId="166" fontId="44" fillId="0" borderId="0" xfId="0" applyNumberFormat="1" applyFont="1" applyBorder="1" applyAlignment="1"/>
    <xf numFmtId="166" fontId="44" fillId="0" borderId="14" xfId="0" applyNumberFormat="1" applyFont="1" applyBorder="1" applyAlignment="1"/>
    <xf numFmtId="0" fontId="44" fillId="0" borderId="0" xfId="0" applyFont="1" applyAlignment="1"/>
    <xf numFmtId="0" fontId="44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4" fontId="44" fillId="0" borderId="0" xfId="0" applyNumberFormat="1" applyFont="1" applyAlignment="1">
      <alignment vertical="center"/>
    </xf>
    <xf numFmtId="0" fontId="39" fillId="0" borderId="0" xfId="0" applyFont="1" applyBorder="1" applyAlignment="1">
      <alignment horizontal="left"/>
    </xf>
    <xf numFmtId="4" fontId="39" fillId="0" borderId="23" xfId="0" applyNumberFormat="1" applyFont="1" applyBorder="1" applyAlignment="1"/>
    <xf numFmtId="0" fontId="0" fillId="0" borderId="3" xfId="0" applyFont="1" applyBorder="1" applyAlignment="1" applyProtection="1">
      <alignment vertical="center"/>
      <protection locked="0"/>
    </xf>
    <xf numFmtId="0" fontId="36" fillId="0" borderId="0" xfId="0" applyFont="1" applyBorder="1" applyAlignment="1" applyProtection="1">
      <alignment horizontal="center" vertical="center"/>
      <protection locked="0"/>
    </xf>
    <xf numFmtId="49" fontId="36" fillId="0" borderId="0" xfId="0" applyNumberFormat="1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center" vertical="center" wrapText="1"/>
      <protection locked="0"/>
    </xf>
    <xf numFmtId="167" fontId="36" fillId="0" borderId="0" xfId="0" applyNumberFormat="1" applyFont="1" applyBorder="1" applyAlignment="1" applyProtection="1">
      <alignment vertical="center"/>
      <protection locked="0"/>
    </xf>
    <xf numFmtId="4" fontId="36" fillId="0" borderId="0" xfId="0" applyNumberFormat="1" applyFont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  <protection locked="0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center" vertical="center"/>
    </xf>
    <xf numFmtId="166" fontId="40" fillId="0" borderId="0" xfId="0" applyNumberFormat="1" applyFont="1" applyBorder="1" applyAlignment="1">
      <alignment vertical="center"/>
    </xf>
    <xf numFmtId="166" fontId="40" fillId="0" borderId="14" xfId="0" applyNumberFormat="1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45" fillId="0" borderId="0" xfId="0" applyFont="1" applyBorder="1" applyAlignment="1" applyProtection="1">
      <alignment horizontal="center" vertical="center"/>
      <protection locked="0"/>
    </xf>
    <xf numFmtId="49" fontId="45" fillId="0" borderId="0" xfId="0" applyNumberFormat="1" applyFont="1" applyBorder="1" applyAlignment="1" applyProtection="1">
      <alignment horizontal="left" vertical="center" wrapText="1"/>
      <protection locked="0"/>
    </xf>
    <xf numFmtId="0" fontId="45" fillId="0" borderId="0" xfId="0" applyFont="1" applyBorder="1" applyAlignment="1" applyProtection="1">
      <alignment horizontal="left" vertical="center" wrapText="1"/>
      <protection locked="0"/>
    </xf>
    <xf numFmtId="0" fontId="45" fillId="0" borderId="0" xfId="0" applyFont="1" applyBorder="1" applyAlignment="1" applyProtection="1">
      <alignment horizontal="center" vertical="center" wrapText="1"/>
      <protection locked="0"/>
    </xf>
    <xf numFmtId="167" fontId="45" fillId="0" borderId="0" xfId="0" applyNumberFormat="1" applyFont="1" applyBorder="1" applyAlignment="1" applyProtection="1">
      <alignment vertical="center"/>
      <protection locked="0"/>
    </xf>
    <xf numFmtId="4" fontId="45" fillId="0" borderId="0" xfId="0" applyNumberFormat="1" applyFont="1" applyBorder="1" applyAlignment="1" applyProtection="1">
      <alignment vertical="center"/>
      <protection locked="0"/>
    </xf>
    <xf numFmtId="4" fontId="45" fillId="0" borderId="23" xfId="0" applyNumberFormat="1" applyFont="1" applyBorder="1" applyAlignment="1" applyProtection="1">
      <alignment vertical="center"/>
      <protection locked="0"/>
    </xf>
    <xf numFmtId="0" fontId="46" fillId="0" borderId="0" xfId="0" applyFont="1" applyBorder="1" applyAlignment="1">
      <alignment vertical="center"/>
    </xf>
    <xf numFmtId="0" fontId="45" fillId="0" borderId="0" xfId="0" applyFont="1" applyBorder="1" applyAlignment="1">
      <alignment horizontal="left" vertical="center"/>
    </xf>
    <xf numFmtId="0" fontId="45" fillId="0" borderId="0" xfId="0" applyFont="1" applyBorder="1" applyAlignment="1">
      <alignment horizontal="center" vertical="center"/>
    </xf>
    <xf numFmtId="0" fontId="0" fillId="0" borderId="9" xfId="0" applyFont="1" applyBorder="1" applyAlignment="1" applyProtection="1">
      <alignment vertical="center"/>
      <protection locked="0"/>
    </xf>
    <xf numFmtId="0" fontId="36" fillId="0" borderId="10" xfId="0" applyFont="1" applyBorder="1" applyAlignment="1" applyProtection="1">
      <alignment horizontal="center" vertical="center"/>
      <protection locked="0"/>
    </xf>
    <xf numFmtId="49" fontId="36" fillId="0" borderId="10" xfId="0" applyNumberFormat="1" applyFont="1" applyBorder="1" applyAlignment="1" applyProtection="1">
      <alignment horizontal="left" vertical="center" wrapText="1"/>
      <protection locked="0"/>
    </xf>
    <xf numFmtId="0" fontId="36" fillId="0" borderId="10" xfId="0" applyFont="1" applyBorder="1" applyAlignment="1" applyProtection="1">
      <alignment horizontal="left" vertical="center" wrapText="1"/>
      <protection locked="0"/>
    </xf>
    <xf numFmtId="0" fontId="36" fillId="0" borderId="10" xfId="0" applyFont="1" applyBorder="1" applyAlignment="1" applyProtection="1">
      <alignment horizontal="center" vertical="center" wrapText="1"/>
      <protection locked="0"/>
    </xf>
    <xf numFmtId="167" fontId="36" fillId="0" borderId="10" xfId="0" applyNumberFormat="1" applyFont="1" applyBorder="1" applyAlignment="1" applyProtection="1">
      <alignment vertical="center"/>
      <protection locked="0"/>
    </xf>
    <xf numFmtId="4" fontId="36" fillId="0" borderId="10" xfId="0" applyNumberFormat="1" applyFont="1" applyBorder="1" applyAlignment="1" applyProtection="1">
      <alignment vertical="center"/>
      <protection locked="0"/>
    </xf>
    <xf numFmtId="4" fontId="36" fillId="0" borderId="28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36" fillId="0" borderId="2" xfId="0" applyFont="1" applyBorder="1" applyAlignment="1" applyProtection="1">
      <alignment horizontal="center" vertical="center"/>
      <protection locked="0"/>
    </xf>
    <xf numFmtId="49" fontId="36" fillId="0" borderId="2" xfId="0" applyNumberFormat="1" applyFont="1" applyBorder="1" applyAlignment="1" applyProtection="1">
      <alignment horizontal="left" vertical="center" wrapText="1"/>
      <protection locked="0"/>
    </xf>
    <xf numFmtId="0" fontId="36" fillId="0" borderId="2" xfId="0" applyFont="1" applyBorder="1" applyAlignment="1" applyProtection="1">
      <alignment horizontal="left"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167" fontId="36" fillId="0" borderId="2" xfId="0" applyNumberFormat="1" applyFont="1" applyBorder="1" applyAlignment="1" applyProtection="1">
      <alignment vertical="center"/>
      <protection locked="0"/>
    </xf>
    <xf numFmtId="4" fontId="36" fillId="0" borderId="2" xfId="0" applyNumberFormat="1" applyFont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44" fillId="0" borderId="1" xfId="0" applyFont="1" applyBorder="1" applyAlignment="1"/>
    <xf numFmtId="0" fontId="44" fillId="0" borderId="2" xfId="0" applyFont="1" applyBorder="1" applyAlignment="1"/>
    <xf numFmtId="0" fontId="44" fillId="0" borderId="2" xfId="0" applyFont="1" applyBorder="1" applyAlignment="1">
      <alignment horizontal="left"/>
    </xf>
    <xf numFmtId="0" fontId="39" fillId="0" borderId="2" xfId="0" applyFont="1" applyBorder="1" applyAlignment="1">
      <alignment horizontal="left"/>
    </xf>
    <xf numFmtId="4" fontId="39" fillId="0" borderId="22" xfId="0" applyNumberFormat="1" applyFont="1" applyBorder="1" applyAlignment="1"/>
    <xf numFmtId="0" fontId="40" fillId="0" borderId="20" xfId="0" applyFont="1" applyBorder="1" applyAlignment="1">
      <alignment horizontal="left" vertical="center"/>
    </xf>
    <xf numFmtId="0" fontId="40" fillId="0" borderId="20" xfId="0" applyFont="1" applyBorder="1" applyAlignment="1">
      <alignment horizontal="center" vertical="center"/>
    </xf>
    <xf numFmtId="166" fontId="40" fillId="0" borderId="20" xfId="0" applyNumberFormat="1" applyFont="1" applyBorder="1" applyAlignment="1">
      <alignment vertical="center"/>
    </xf>
    <xf numFmtId="166" fontId="40" fillId="0" borderId="21" xfId="0" applyNumberFormat="1" applyFont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34" fillId="4" borderId="0" xfId="0" applyFont="1" applyFill="1" applyBorder="1" applyAlignment="1">
      <alignment horizontal="right" vertical="center"/>
    </xf>
    <xf numFmtId="0" fontId="34" fillId="4" borderId="0" xfId="0" applyFont="1" applyFill="1" applyBorder="1" applyAlignment="1">
      <alignment horizontal="center" vertical="center"/>
    </xf>
    <xf numFmtId="4" fontId="34" fillId="4" borderId="23" xfId="0" applyNumberFormat="1" applyFont="1" applyFill="1" applyBorder="1" applyAlignment="1">
      <alignment vertical="center"/>
    </xf>
    <xf numFmtId="0" fontId="3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41" fillId="0" borderId="1" xfId="2" applyFont="1" applyBorder="1" applyAlignment="1">
      <alignment vertical="center"/>
    </xf>
    <xf numFmtId="0" fontId="41" fillId="0" borderId="2" xfId="2" applyFont="1" applyBorder="1" applyAlignment="1">
      <alignment vertical="center"/>
    </xf>
    <xf numFmtId="0" fontId="41" fillId="0" borderId="22" xfId="2" applyFont="1" applyBorder="1" applyAlignment="1">
      <alignment vertical="center"/>
    </xf>
    <xf numFmtId="0" fontId="41" fillId="0" borderId="3" xfId="2" applyFont="1" applyBorder="1" applyAlignment="1">
      <alignment vertical="center"/>
    </xf>
    <xf numFmtId="0" fontId="47" fillId="0" borderId="0" xfId="2" applyFont="1" applyBorder="1" applyAlignment="1">
      <alignment horizontal="left" vertical="center"/>
    </xf>
    <xf numFmtId="0" fontId="41" fillId="0" borderId="0" xfId="2" applyFont="1" applyBorder="1" applyAlignment="1">
      <alignment vertical="center"/>
    </xf>
    <xf numFmtId="0" fontId="41" fillId="0" borderId="23" xfId="2" applyFont="1" applyBorder="1" applyAlignment="1">
      <alignment vertical="center"/>
    </xf>
    <xf numFmtId="0" fontId="36" fillId="4" borderId="0" xfId="0" applyFont="1" applyFill="1" applyBorder="1" applyAlignment="1">
      <alignment horizontal="left" vertical="center"/>
    </xf>
    <xf numFmtId="0" fontId="36" fillId="4" borderId="23" xfId="0" applyFont="1" applyFill="1" applyBorder="1" applyAlignment="1">
      <alignment horizontal="right" vertical="center"/>
    </xf>
    <xf numFmtId="0" fontId="48" fillId="0" borderId="3" xfId="2" applyFont="1" applyBorder="1" applyAlignment="1">
      <alignment vertical="center"/>
    </xf>
    <xf numFmtId="0" fontId="48" fillId="0" borderId="0" xfId="2" applyFont="1" applyBorder="1" applyAlignment="1">
      <alignment vertical="center"/>
    </xf>
    <xf numFmtId="0" fontId="49" fillId="0" borderId="3" xfId="2" applyFont="1" applyBorder="1" applyAlignment="1">
      <alignment vertical="center"/>
    </xf>
    <xf numFmtId="0" fontId="49" fillId="0" borderId="0" xfId="2" applyFont="1" applyBorder="1" applyAlignment="1">
      <alignment vertical="center"/>
    </xf>
    <xf numFmtId="0" fontId="49" fillId="0" borderId="9" xfId="2" applyFont="1" applyBorder="1" applyAlignment="1">
      <alignment vertical="center"/>
    </xf>
    <xf numFmtId="0" fontId="49" fillId="0" borderId="10" xfId="2" applyFont="1" applyBorder="1" applyAlignment="1">
      <alignment vertical="center"/>
    </xf>
    <xf numFmtId="0" fontId="49" fillId="0" borderId="10" xfId="2" applyFont="1" applyBorder="1" applyAlignment="1">
      <alignment horizontal="left" vertical="center"/>
    </xf>
    <xf numFmtId="4" fontId="49" fillId="0" borderId="28" xfId="2" applyNumberFormat="1" applyFont="1" applyBorder="1" applyAlignment="1">
      <alignment vertical="center"/>
    </xf>
    <xf numFmtId="0" fontId="41" fillId="0" borderId="0" xfId="2" applyFont="1" applyBorder="1"/>
    <xf numFmtId="0" fontId="50" fillId="0" borderId="0" xfId="2" applyFont="1" applyBorder="1" applyAlignment="1">
      <alignment horizontal="left" vertical="center"/>
    </xf>
    <xf numFmtId="0" fontId="51" fillId="0" borderId="0" xfId="2" applyFont="1" applyBorder="1"/>
    <xf numFmtId="0" fontId="52" fillId="0" borderId="0" xfId="2" applyFont="1" applyBorder="1" applyAlignment="1">
      <alignment horizontal="left" vertical="center"/>
    </xf>
    <xf numFmtId="14" fontId="50" fillId="0" borderId="23" xfId="2" applyNumberFormat="1" applyFont="1" applyBorder="1" applyAlignment="1">
      <alignment horizontal="left" vertical="center"/>
    </xf>
    <xf numFmtId="0" fontId="50" fillId="0" borderId="23" xfId="2" applyFont="1" applyBorder="1" applyAlignment="1">
      <alignment horizontal="left" vertical="center"/>
    </xf>
    <xf numFmtId="0" fontId="53" fillId="0" borderId="0" xfId="2" applyFont="1" applyBorder="1"/>
    <xf numFmtId="0" fontId="53" fillId="0" borderId="3" xfId="2" applyFont="1" applyBorder="1"/>
    <xf numFmtId="0" fontId="53" fillId="0" borderId="0" xfId="2" applyFont="1" applyBorder="1" applyAlignment="1">
      <alignment horizontal="left"/>
    </xf>
    <xf numFmtId="0" fontId="48" fillId="0" borderId="0" xfId="2" applyFont="1" applyBorder="1" applyAlignment="1">
      <alignment horizontal="left"/>
    </xf>
    <xf numFmtId="4" fontId="48" fillId="0" borderId="23" xfId="2" applyNumberFormat="1" applyFont="1" applyBorder="1"/>
    <xf numFmtId="0" fontId="41" fillId="0" borderId="0" xfId="2" applyFont="1" applyBorder="1" applyAlignment="1">
      <alignment horizontal="center" vertical="center"/>
    </xf>
    <xf numFmtId="49" fontId="41" fillId="0" borderId="0" xfId="2" applyNumberFormat="1" applyFont="1" applyBorder="1" applyAlignment="1">
      <alignment horizontal="left" vertical="center" wrapText="1"/>
    </xf>
    <xf numFmtId="0" fontId="54" fillId="0" borderId="0" xfId="2" applyFont="1" applyBorder="1" applyAlignment="1">
      <alignment horizontal="left" vertical="center" wrapText="1"/>
    </xf>
    <xf numFmtId="167" fontId="41" fillId="0" borderId="0" xfId="2" applyNumberFormat="1" applyFont="1" applyBorder="1" applyAlignment="1">
      <alignment vertical="center"/>
    </xf>
    <xf numFmtId="4" fontId="41" fillId="0" borderId="0" xfId="2" applyNumberFormat="1" applyFont="1" applyBorder="1" applyAlignment="1">
      <alignment vertical="center"/>
    </xf>
    <xf numFmtId="4" fontId="41" fillId="0" borderId="23" xfId="2" applyNumberFormat="1" applyFont="1" applyBorder="1" applyAlignment="1">
      <alignment vertical="center"/>
    </xf>
    <xf numFmtId="0" fontId="41" fillId="0" borderId="0" xfId="2" applyFont="1" applyBorder="1" applyAlignment="1">
      <alignment horizontal="left" vertical="center" wrapText="1"/>
    </xf>
    <xf numFmtId="0" fontId="55" fillId="0" borderId="0" xfId="2" applyFont="1" applyBorder="1" applyAlignment="1">
      <alignment horizontal="left" vertical="center" wrapText="1"/>
    </xf>
    <xf numFmtId="0" fontId="41" fillId="0" borderId="9" xfId="2" applyFont="1" applyBorder="1" applyAlignment="1">
      <alignment vertical="center"/>
    </xf>
    <xf numFmtId="0" fontId="41" fillId="0" borderId="10" xfId="2" applyFont="1" applyBorder="1" applyAlignment="1">
      <alignment horizontal="center" vertical="center"/>
    </xf>
    <xf numFmtId="49" fontId="41" fillId="0" borderId="10" xfId="2" applyNumberFormat="1" applyFont="1" applyBorder="1" applyAlignment="1">
      <alignment horizontal="left" vertical="center" wrapText="1"/>
    </xf>
    <xf numFmtId="0" fontId="41" fillId="0" borderId="10" xfId="2" applyFont="1" applyBorder="1" applyAlignment="1">
      <alignment horizontal="left" vertical="center" wrapText="1"/>
    </xf>
    <xf numFmtId="0" fontId="41" fillId="0" borderId="10" xfId="2" applyFont="1" applyBorder="1" applyAlignment="1">
      <alignment horizontal="center" vertical="center" wrapText="1"/>
    </xf>
    <xf numFmtId="167" fontId="41" fillId="0" borderId="10" xfId="2" applyNumberFormat="1" applyFont="1" applyBorder="1" applyAlignment="1">
      <alignment vertical="center"/>
    </xf>
    <xf numFmtId="4" fontId="41" fillId="0" borderId="10" xfId="2" applyNumberFormat="1" applyFont="1" applyBorder="1" applyAlignment="1">
      <alignment vertical="center"/>
    </xf>
    <xf numFmtId="4" fontId="41" fillId="0" borderId="28" xfId="2" applyNumberFormat="1" applyFont="1" applyBorder="1" applyAlignment="1">
      <alignment vertical="center"/>
    </xf>
    <xf numFmtId="0" fontId="41" fillId="0" borderId="2" xfId="2" applyFont="1" applyBorder="1" applyAlignment="1">
      <alignment horizontal="center" vertical="center"/>
    </xf>
    <xf numFmtId="49" fontId="41" fillId="0" borderId="2" xfId="2" applyNumberFormat="1" applyFont="1" applyBorder="1" applyAlignment="1">
      <alignment horizontal="left" vertical="center" wrapText="1"/>
    </xf>
    <xf numFmtId="0" fontId="41" fillId="0" borderId="2" xfId="2" applyFont="1" applyBorder="1" applyAlignment="1">
      <alignment horizontal="left" vertical="center" wrapText="1"/>
    </xf>
    <xf numFmtId="0" fontId="41" fillId="0" borderId="2" xfId="2" applyFont="1" applyBorder="1" applyAlignment="1">
      <alignment horizontal="center" vertical="center" wrapText="1"/>
    </xf>
    <xf numFmtId="167" fontId="41" fillId="0" borderId="2" xfId="2" applyNumberFormat="1" applyFont="1" applyBorder="1" applyAlignment="1">
      <alignment vertical="center"/>
    </xf>
    <xf numFmtId="4" fontId="41" fillId="0" borderId="2" xfId="2" applyNumberFormat="1" applyFont="1" applyBorder="1" applyAlignment="1">
      <alignment vertical="center"/>
    </xf>
    <xf numFmtId="4" fontId="41" fillId="0" borderId="22" xfId="2" applyNumberFormat="1" applyFont="1" applyBorder="1" applyAlignment="1">
      <alignment vertical="center"/>
    </xf>
    <xf numFmtId="0" fontId="49" fillId="0" borderId="0" xfId="2" applyFont="1" applyBorder="1" applyAlignment="1">
      <alignment horizontal="left"/>
    </xf>
    <xf numFmtId="4" fontId="49" fillId="0" borderId="23" xfId="2" applyNumberFormat="1" applyFont="1" applyBorder="1"/>
    <xf numFmtId="0" fontId="20" fillId="0" borderId="0" xfId="0" applyFont="1" applyBorder="1" applyAlignment="1">
      <alignment horizontal="left" vertical="center" wrapText="1"/>
    </xf>
    <xf numFmtId="4" fontId="21" fillId="0" borderId="0" xfId="0" applyNumberFormat="1" applyFont="1" applyBorder="1" applyAlignment="1">
      <alignment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right" vertical="center"/>
    </xf>
    <xf numFmtId="0" fontId="13" fillId="4" borderId="8" xfId="0" applyFont="1" applyFill="1" applyBorder="1" applyAlignment="1">
      <alignment horizontal="center" vertical="center"/>
    </xf>
    <xf numFmtId="4" fontId="15" fillId="0" borderId="0" xfId="0" applyNumberFormat="1" applyFont="1" applyBorder="1" applyAlignment="1">
      <alignment horizontal="right" vertical="center"/>
    </xf>
    <xf numFmtId="4" fontId="15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left" vertical="center"/>
    </xf>
    <xf numFmtId="4" fontId="9" fillId="0" borderId="0" xfId="0" applyNumberFormat="1" applyFont="1" applyBorder="1" applyAlignment="1">
      <alignment vertical="center"/>
    </xf>
    <xf numFmtId="0" fontId="10" fillId="3" borderId="7" xfId="0" applyFont="1" applyFill="1" applyBorder="1" applyAlignment="1">
      <alignment horizontal="left" vertical="center"/>
    </xf>
    <xf numFmtId="4" fontId="10" fillId="3" borderId="8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3" fillId="2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 wrapText="1"/>
    </xf>
  </cellXfs>
  <cellStyles count="3">
    <cellStyle name="Hypertextový odkaz" xfId="1" builtinId="8"/>
    <cellStyle name="Normální" xfId="0" builtinId="0"/>
    <cellStyle name="Vysvětlující text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D9D9D9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81000</xdr:colOff>
      <xdr:row>0</xdr:row>
      <xdr:rowOff>0</xdr:rowOff>
    </xdr:from>
    <xdr:to>
      <xdr:col>0</xdr:col>
      <xdr:colOff>365760</xdr:colOff>
      <xdr:row>1</xdr:row>
      <xdr:rowOff>122400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1000" y="0"/>
          <a:ext cx="284760" cy="264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97"/>
  <sheetViews>
    <sheetView showGridLines="0" view="pageBreakPreview" topLeftCell="A54" zoomScaleNormal="100" workbookViewId="0">
      <selection activeCell="AK33" sqref="AK33"/>
    </sheetView>
  </sheetViews>
  <sheetFormatPr defaultRowHeight="11.25"/>
  <cols>
    <col min="1" max="1" width="9.83203125" style="1"/>
    <col min="2" max="2" width="1.6640625" style="1"/>
    <col min="3" max="3" width="4.6640625" style="1"/>
    <col min="4" max="33" width="2.6640625" style="1"/>
    <col min="34" max="34" width="3.33203125" style="1"/>
    <col min="35" max="35" width="37" style="1"/>
    <col min="36" max="37" width="2.5" style="1"/>
    <col min="38" max="38" width="9.83203125" style="1"/>
    <col min="39" max="39" width="3.33203125" style="1"/>
    <col min="40" max="40" width="15.5" style="1"/>
    <col min="41" max="41" width="9" style="1"/>
    <col min="42" max="42" width="4.6640625" style="1"/>
    <col min="43" max="43" width="0" style="1" hidden="1"/>
    <col min="44" max="44" width="16" style="1"/>
    <col min="45" max="56" width="0" style="1" hidden="1"/>
    <col min="57" max="57" width="78.5" style="1"/>
    <col min="58" max="70" width="10" style="1"/>
    <col min="71" max="91" width="0" style="1" hidden="1"/>
    <col min="92" max="1025" width="10" style="1"/>
  </cols>
  <sheetData>
    <row r="1" spans="1:1024">
      <c r="A1" s="2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 s="2"/>
      <c r="BA1" s="2" t="s">
        <v>1</v>
      </c>
      <c r="BB1" s="2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 s="2" t="s">
        <v>2</v>
      </c>
      <c r="BU1" s="2" t="s">
        <v>2</v>
      </c>
      <c r="BV1" s="2" t="s">
        <v>3</v>
      </c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36.950000000000003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 s="308" t="s">
        <v>4</v>
      </c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/>
      <c r="BG2"/>
      <c r="BH2"/>
      <c r="BI2"/>
      <c r="BJ2"/>
      <c r="BK2"/>
      <c r="BL2"/>
      <c r="BM2"/>
      <c r="BN2"/>
      <c r="BO2"/>
      <c r="BP2"/>
      <c r="BQ2"/>
      <c r="BR2"/>
      <c r="BS2" s="3" t="s">
        <v>5</v>
      </c>
      <c r="BT2" s="3" t="s">
        <v>6</v>
      </c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6.95" customHeight="1">
      <c r="A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 s="3" t="s">
        <v>5</v>
      </c>
      <c r="BT3" s="3" t="s">
        <v>7</v>
      </c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95" customHeight="1">
      <c r="A4"/>
      <c r="B4" s="6"/>
      <c r="C4"/>
      <c r="D4" s="7" t="s">
        <v>8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 s="6"/>
      <c r="AS4" s="8" t="s">
        <v>9</v>
      </c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 s="3" t="s">
        <v>10</v>
      </c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2" customHeight="1">
      <c r="A5"/>
      <c r="B5" s="6"/>
      <c r="C5"/>
      <c r="D5" s="9" t="s">
        <v>11</v>
      </c>
      <c r="E5"/>
      <c r="F5"/>
      <c r="G5"/>
      <c r="H5"/>
      <c r="I5"/>
      <c r="J5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/>
      <c r="AQ5"/>
      <c r="AR5" s="6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 s="3" t="s">
        <v>5</v>
      </c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customHeight="1">
      <c r="A6"/>
      <c r="B6" s="6"/>
      <c r="C6"/>
      <c r="D6" s="10" t="s">
        <v>12</v>
      </c>
      <c r="E6"/>
      <c r="F6"/>
      <c r="G6"/>
      <c r="H6"/>
      <c r="I6"/>
      <c r="J6"/>
      <c r="K6" s="310" t="s">
        <v>13</v>
      </c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P6"/>
      <c r="AQ6"/>
      <c r="AR6" s="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 s="3" t="s">
        <v>5</v>
      </c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2" customHeight="1">
      <c r="A7"/>
      <c r="B7" s="6"/>
      <c r="C7"/>
      <c r="D7" s="10" t="s">
        <v>14</v>
      </c>
      <c r="E7"/>
      <c r="F7"/>
      <c r="G7"/>
      <c r="H7"/>
      <c r="I7"/>
      <c r="J7"/>
      <c r="K7" s="11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 s="10" t="s">
        <v>15</v>
      </c>
      <c r="AL7"/>
      <c r="AM7"/>
      <c r="AN7" s="11"/>
      <c r="AO7"/>
      <c r="AP7"/>
      <c r="AQ7"/>
      <c r="AR7" s="6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 s="3" t="s">
        <v>5</v>
      </c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12" customHeight="1">
      <c r="A8"/>
      <c r="B8" s="6"/>
      <c r="C8"/>
      <c r="D8" s="10" t="s">
        <v>16</v>
      </c>
      <c r="E8"/>
      <c r="F8"/>
      <c r="G8"/>
      <c r="H8"/>
      <c r="I8"/>
      <c r="J8"/>
      <c r="K8" s="11" t="s">
        <v>17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 s="10" t="s">
        <v>18</v>
      </c>
      <c r="AL8"/>
      <c r="AM8"/>
      <c r="AN8" s="12">
        <v>43922</v>
      </c>
      <c r="AO8"/>
      <c r="AP8"/>
      <c r="AQ8"/>
      <c r="AR8" s="6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 s="3" t="s">
        <v>5</v>
      </c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4.45" customHeight="1">
      <c r="A9"/>
      <c r="B9" s="6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 s="6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 s="3" t="s">
        <v>5</v>
      </c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2" customHeight="1">
      <c r="A10"/>
      <c r="B10" s="6"/>
      <c r="C10"/>
      <c r="D10" s="10" t="s">
        <v>19</v>
      </c>
      <c r="E10"/>
      <c r="F10"/>
      <c r="G10"/>
      <c r="H10"/>
      <c r="I10"/>
      <c r="J10"/>
      <c r="K10" s="13" t="s">
        <v>20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 s="10" t="s">
        <v>21</v>
      </c>
      <c r="AL10"/>
      <c r="AM10"/>
      <c r="AN10" s="11"/>
      <c r="AO10"/>
      <c r="AP10"/>
      <c r="AQ10"/>
      <c r="AR10" s="6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 s="3" t="s">
        <v>5</v>
      </c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8.600000000000001" customHeight="1">
      <c r="A11"/>
      <c r="B11" s="6"/>
      <c r="C11"/>
      <c r="D11"/>
      <c r="E11" s="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 s="10" t="s">
        <v>22</v>
      </c>
      <c r="AL11"/>
      <c r="AM11"/>
      <c r="AN11" s="11"/>
      <c r="AO11"/>
      <c r="AP11"/>
      <c r="AQ11"/>
      <c r="AR11" s="6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 s="3" t="s">
        <v>5</v>
      </c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6.95" customHeight="1">
      <c r="A12"/>
      <c r="B12" s="6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 s="6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 s="3" t="s">
        <v>5</v>
      </c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2" customHeight="1">
      <c r="A13"/>
      <c r="B13" s="6"/>
      <c r="C13"/>
      <c r="D13" s="10" t="s">
        <v>23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 s="10" t="s">
        <v>21</v>
      </c>
      <c r="AL13"/>
      <c r="AM13"/>
      <c r="AN13" s="11"/>
      <c r="AO13"/>
      <c r="AP13"/>
      <c r="AQ13"/>
      <c r="AR13" s="6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 s="3" t="s">
        <v>5</v>
      </c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2.75">
      <c r="A14"/>
      <c r="B14" s="6"/>
      <c r="C14"/>
      <c r="D14"/>
      <c r="E14" s="1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 s="10" t="s">
        <v>22</v>
      </c>
      <c r="AL14"/>
      <c r="AM14"/>
      <c r="AN14" s="11"/>
      <c r="AO14"/>
      <c r="AP14"/>
      <c r="AQ14"/>
      <c r="AR14" s="6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3" t="s">
        <v>5</v>
      </c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6.95" customHeight="1">
      <c r="A15"/>
      <c r="B15" s="6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 s="6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3" t="s">
        <v>2</v>
      </c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2" customHeight="1">
      <c r="A16"/>
      <c r="B16" s="6"/>
      <c r="C16"/>
      <c r="D16" s="10" t="s">
        <v>24</v>
      </c>
      <c r="E16"/>
      <c r="F16"/>
      <c r="G16"/>
      <c r="H16"/>
      <c r="I16"/>
      <c r="J16"/>
      <c r="K16" s="14" t="s">
        <v>25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 s="10" t="s">
        <v>21</v>
      </c>
      <c r="AL16"/>
      <c r="AM16"/>
      <c r="AN16" s="11"/>
      <c r="AO16"/>
      <c r="AP16"/>
      <c r="AQ16"/>
      <c r="AR16" s="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3" t="s">
        <v>2</v>
      </c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8.600000000000001" customHeight="1">
      <c r="A17"/>
      <c r="B17" s="6"/>
      <c r="C17"/>
      <c r="D17"/>
      <c r="E17" s="11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 s="10" t="s">
        <v>22</v>
      </c>
      <c r="AL17"/>
      <c r="AM17"/>
      <c r="AN17" s="11"/>
      <c r="AO17"/>
      <c r="AP17"/>
      <c r="AQ17"/>
      <c r="AR17" s="6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 s="3" t="s">
        <v>26</v>
      </c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6.95" customHeight="1">
      <c r="A18"/>
      <c r="B18" s="6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 s="6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 s="3" t="s">
        <v>5</v>
      </c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2" customHeight="1">
      <c r="A19"/>
      <c r="B19" s="6"/>
      <c r="C19"/>
      <c r="D19" s="10" t="s">
        <v>27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 s="10" t="s">
        <v>21</v>
      </c>
      <c r="AL19"/>
      <c r="AM19"/>
      <c r="AN19" s="11"/>
      <c r="AO19"/>
      <c r="AP19"/>
      <c r="AQ19"/>
      <c r="AR19" s="6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 s="3" t="s">
        <v>5</v>
      </c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18.600000000000001" customHeight="1">
      <c r="A20"/>
      <c r="B20" s="6"/>
      <c r="C20"/>
      <c r="D20"/>
      <c r="E20" s="11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 s="10" t="s">
        <v>22</v>
      </c>
      <c r="AL20"/>
      <c r="AM20"/>
      <c r="AN20" s="11"/>
      <c r="AO20"/>
      <c r="AP20"/>
      <c r="AQ20"/>
      <c r="AR20" s="6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 s="3" t="s">
        <v>26</v>
      </c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6.95" customHeight="1">
      <c r="A21"/>
      <c r="B21" s="6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 s="6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2" customHeight="1">
      <c r="A22"/>
      <c r="B22" s="6"/>
      <c r="C22"/>
      <c r="D22" s="10" t="s">
        <v>28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 s="6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6.5" customHeight="1">
      <c r="A23"/>
      <c r="B23" s="6"/>
      <c r="C23"/>
      <c r="D23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/>
      <c r="AP23"/>
      <c r="AQ23"/>
      <c r="AR23" s="6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6.95" customHeight="1">
      <c r="A24"/>
      <c r="B24" s="6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 s="6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6.95" customHeight="1">
      <c r="A25"/>
      <c r="B25" s="6"/>
      <c r="C2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/>
      <c r="AQ25"/>
      <c r="AR25" s="6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s="16" customFormat="1" ht="25.9" customHeight="1">
      <c r="B26" s="17"/>
      <c r="D26" s="18" t="s">
        <v>29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312">
        <f>ROUND(AG93,2)</f>
        <v>0</v>
      </c>
      <c r="AL26" s="312"/>
      <c r="AM26" s="312"/>
      <c r="AN26" s="312"/>
      <c r="AO26" s="312"/>
      <c r="AR26" s="17"/>
    </row>
    <row r="27" spans="1:1024" ht="6.95" customHeight="1">
      <c r="A27" s="16"/>
      <c r="B27" s="17"/>
      <c r="C27" s="16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/>
      <c r="AQ27"/>
      <c r="AR27" s="1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12.75">
      <c r="A28" s="16"/>
      <c r="B28" s="17"/>
      <c r="C28" s="16"/>
      <c r="D28"/>
      <c r="E28"/>
      <c r="F28"/>
      <c r="G28"/>
      <c r="H28"/>
      <c r="I28"/>
      <c r="J28"/>
      <c r="K28"/>
      <c r="L28" s="307" t="s">
        <v>30</v>
      </c>
      <c r="M28" s="307"/>
      <c r="N28" s="307"/>
      <c r="O28" s="307"/>
      <c r="P28" s="307"/>
      <c r="Q28"/>
      <c r="R28"/>
      <c r="S28"/>
      <c r="T28"/>
      <c r="U28"/>
      <c r="V28"/>
      <c r="W28" s="307" t="s">
        <v>31</v>
      </c>
      <c r="X28" s="307"/>
      <c r="Y28" s="307"/>
      <c r="Z28" s="307"/>
      <c r="AA28" s="307"/>
      <c r="AB28" s="307"/>
      <c r="AC28" s="307"/>
      <c r="AD28" s="307"/>
      <c r="AE28" s="307"/>
      <c r="AF28"/>
      <c r="AG28"/>
      <c r="AH28"/>
      <c r="AI28"/>
      <c r="AJ28"/>
      <c r="AK28" s="307" t="s">
        <v>32</v>
      </c>
      <c r="AL28" s="307"/>
      <c r="AM28" s="307"/>
      <c r="AN28" s="307"/>
      <c r="AO28" s="307"/>
      <c r="AP28"/>
      <c r="AQ28"/>
      <c r="AR28" s="17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s="21" customFormat="1" ht="14.45" customHeight="1">
      <c r="B29" s="22"/>
      <c r="D29" s="10" t="s">
        <v>33</v>
      </c>
      <c r="F29" s="10" t="s">
        <v>34</v>
      </c>
      <c r="L29" s="303">
        <v>0.21</v>
      </c>
      <c r="M29" s="303"/>
      <c r="N29" s="303"/>
      <c r="O29" s="303"/>
      <c r="P29" s="303"/>
      <c r="W29" s="304">
        <f>AG93</f>
        <v>0</v>
      </c>
      <c r="X29" s="304"/>
      <c r="Y29" s="304"/>
      <c r="Z29" s="304"/>
      <c r="AA29" s="304"/>
      <c r="AB29" s="304"/>
      <c r="AC29" s="304"/>
      <c r="AD29" s="304"/>
      <c r="AE29" s="304"/>
      <c r="AK29" s="304">
        <f>W29*0.21</f>
        <v>0</v>
      </c>
      <c r="AL29" s="304"/>
      <c r="AM29" s="304"/>
      <c r="AN29" s="304"/>
      <c r="AO29" s="304"/>
      <c r="AR29" s="22"/>
    </row>
    <row r="30" spans="1:1024" ht="14.45" hidden="1" customHeight="1">
      <c r="A30" s="21"/>
      <c r="B30" s="22"/>
      <c r="C30" s="21"/>
      <c r="D30" s="20"/>
      <c r="E30"/>
      <c r="F30" s="10" t="s">
        <v>35</v>
      </c>
      <c r="G30"/>
      <c r="H30"/>
      <c r="I30"/>
      <c r="J30"/>
      <c r="K30"/>
      <c r="L30" s="303">
        <v>0.21</v>
      </c>
      <c r="M30" s="303"/>
      <c r="N30" s="303"/>
      <c r="O30" s="303"/>
      <c r="P30" s="303"/>
      <c r="Q30"/>
      <c r="R30"/>
      <c r="S30"/>
      <c r="T30"/>
      <c r="U30"/>
      <c r="V30"/>
      <c r="W30" s="304">
        <f>ROUND(BB93, 2)</f>
        <v>0</v>
      </c>
      <c r="X30" s="304"/>
      <c r="Y30" s="304"/>
      <c r="Z30" s="304"/>
      <c r="AA30" s="304"/>
      <c r="AB30" s="304"/>
      <c r="AC30" s="304"/>
      <c r="AD30" s="304"/>
      <c r="AE30" s="304"/>
      <c r="AF30"/>
      <c r="AG30"/>
      <c r="AH30"/>
      <c r="AI30"/>
      <c r="AJ30"/>
      <c r="AK30" s="304">
        <v>0</v>
      </c>
      <c r="AL30" s="304"/>
      <c r="AM30" s="304"/>
      <c r="AN30" s="304"/>
      <c r="AO30" s="304"/>
      <c r="AP30"/>
      <c r="AQ30"/>
      <c r="AR30" s="22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14.45" hidden="1" customHeight="1">
      <c r="A31" s="21"/>
      <c r="B31" s="22"/>
      <c r="C31" s="21"/>
      <c r="D31" s="20"/>
      <c r="E31"/>
      <c r="F31" s="10" t="s">
        <v>36</v>
      </c>
      <c r="G31"/>
      <c r="H31"/>
      <c r="I31"/>
      <c r="J31"/>
      <c r="K31"/>
      <c r="L31" s="303">
        <v>0.15</v>
      </c>
      <c r="M31" s="303"/>
      <c r="N31" s="303"/>
      <c r="O31" s="303"/>
      <c r="P31" s="303"/>
      <c r="Q31"/>
      <c r="R31"/>
      <c r="S31"/>
      <c r="T31"/>
      <c r="U31"/>
      <c r="V31"/>
      <c r="W31" s="304">
        <f>ROUND(BC93, 2)</f>
        <v>0</v>
      </c>
      <c r="X31" s="304"/>
      <c r="Y31" s="304"/>
      <c r="Z31" s="304"/>
      <c r="AA31" s="304"/>
      <c r="AB31" s="304"/>
      <c r="AC31" s="304"/>
      <c r="AD31" s="304"/>
      <c r="AE31" s="304"/>
      <c r="AF31"/>
      <c r="AG31"/>
      <c r="AH31"/>
      <c r="AI31"/>
      <c r="AJ31"/>
      <c r="AK31" s="304">
        <v>0</v>
      </c>
      <c r="AL31" s="304"/>
      <c r="AM31" s="304"/>
      <c r="AN31" s="304"/>
      <c r="AO31" s="304"/>
      <c r="AP31"/>
      <c r="AQ31"/>
      <c r="AR31" s="22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14.45" hidden="1" customHeight="1">
      <c r="A32" s="21"/>
      <c r="B32" s="22"/>
      <c r="C32" s="21"/>
      <c r="D32" s="20"/>
      <c r="E32"/>
      <c r="F32" s="10" t="s">
        <v>37</v>
      </c>
      <c r="G32"/>
      <c r="H32"/>
      <c r="I32"/>
      <c r="J32"/>
      <c r="K32"/>
      <c r="L32" s="303">
        <v>0</v>
      </c>
      <c r="M32" s="303"/>
      <c r="N32" s="303"/>
      <c r="O32" s="303"/>
      <c r="P32" s="303"/>
      <c r="Q32"/>
      <c r="R32"/>
      <c r="S32"/>
      <c r="T32"/>
      <c r="U32"/>
      <c r="V32"/>
      <c r="W32" s="304">
        <f>ROUND(BD93, 2)</f>
        <v>0</v>
      </c>
      <c r="X32" s="304"/>
      <c r="Y32" s="304"/>
      <c r="Z32" s="304"/>
      <c r="AA32" s="304"/>
      <c r="AB32" s="304"/>
      <c r="AC32" s="304"/>
      <c r="AD32" s="304"/>
      <c r="AE32" s="304"/>
      <c r="AF32"/>
      <c r="AG32"/>
      <c r="AH32"/>
      <c r="AI32"/>
      <c r="AJ32"/>
      <c r="AK32" s="304">
        <v>0</v>
      </c>
      <c r="AL32" s="304"/>
      <c r="AM32" s="304"/>
      <c r="AN32" s="304"/>
      <c r="AO32" s="304"/>
      <c r="AP32"/>
      <c r="AQ32"/>
      <c r="AR32" s="2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s="16" customFormat="1" ht="6.95" customHeight="1">
      <c r="B33" s="17"/>
      <c r="AR33" s="17"/>
    </row>
    <row r="34" spans="1:1024" ht="25.9" customHeight="1">
      <c r="A34" s="16"/>
      <c r="B34" s="17"/>
      <c r="C34" s="23"/>
      <c r="D34" s="24" t="s">
        <v>38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 t="s">
        <v>39</v>
      </c>
      <c r="U34" s="25"/>
      <c r="V34" s="25"/>
      <c r="W34" s="25"/>
      <c r="X34" s="305" t="s">
        <v>40</v>
      </c>
      <c r="Y34" s="305"/>
      <c r="Z34" s="305"/>
      <c r="AA34" s="305"/>
      <c r="AB34" s="305"/>
      <c r="AC34" s="25"/>
      <c r="AD34" s="25"/>
      <c r="AE34" s="25"/>
      <c r="AF34" s="25"/>
      <c r="AG34" s="25"/>
      <c r="AH34" s="25"/>
      <c r="AI34" s="25"/>
      <c r="AJ34" s="25"/>
      <c r="AK34" s="306">
        <f>SUM(AK26:AK32)</f>
        <v>0</v>
      </c>
      <c r="AL34" s="306"/>
      <c r="AM34" s="306"/>
      <c r="AN34" s="306"/>
      <c r="AO34" s="306"/>
      <c r="AP34" s="23"/>
      <c r="AQ34" s="23"/>
      <c r="AR34" s="17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6.95" customHeight="1">
      <c r="A35" s="16"/>
      <c r="B35" s="1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17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4.45" customHeight="1">
      <c r="A36" s="16"/>
      <c r="B36" s="1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17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14.45" customHeight="1">
      <c r="A37"/>
      <c r="B37" s="6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 s="6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14.45" customHeight="1">
      <c r="A38"/>
      <c r="B38" s="6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 s="6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14.45" customHeight="1">
      <c r="A39"/>
      <c r="B39" s="6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 s="6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14.45" customHeight="1">
      <c r="A40"/>
      <c r="B40" s="6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 s="6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14.45" customHeight="1">
      <c r="A41"/>
      <c r="B41" s="6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 s="6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4.45" customHeight="1">
      <c r="A42"/>
      <c r="B42" s="6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 s="6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4.45" customHeight="1">
      <c r="A43"/>
      <c r="B43" s="6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 s="6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14.45" customHeight="1">
      <c r="A44"/>
      <c r="B44" s="6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 s="6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14.45" customHeight="1">
      <c r="A45"/>
      <c r="B45" s="6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 s="6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4.45" customHeight="1">
      <c r="A46"/>
      <c r="B46" s="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 s="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4.45" customHeight="1">
      <c r="A47"/>
      <c r="B47" s="6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 s="6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s="16" customFormat="1" ht="14.45" customHeight="1">
      <c r="B48" s="17"/>
      <c r="D48" s="27" t="s">
        <v>41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7" t="s">
        <v>42</v>
      </c>
      <c r="AI48" s="28"/>
      <c r="AJ48" s="28"/>
      <c r="AK48" s="28"/>
      <c r="AL48" s="28"/>
      <c r="AM48" s="28"/>
      <c r="AN48" s="28"/>
      <c r="AO48" s="28"/>
      <c r="AR48" s="17"/>
    </row>
    <row r="49" spans="1:1024">
      <c r="A49"/>
      <c r="B49" s="6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 s="6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>
      <c r="A50"/>
      <c r="B50" s="6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 s="6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>
      <c r="A51"/>
      <c r="B51" s="6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 s="6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>
      <c r="A52"/>
      <c r="B52" s="6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 s="6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/>
      <c r="B53" s="6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 s="6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/>
      <c r="B54" s="6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 s="6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A55"/>
      <c r="B55" s="6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 s="6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>
      <c r="A56"/>
      <c r="B56" s="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 s="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A57"/>
      <c r="B57" s="6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 s="6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>
      <c r="A58"/>
      <c r="B58" s="6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 s="6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s="16" customFormat="1" ht="12.75">
      <c r="B59" s="17"/>
      <c r="D59" s="29" t="s">
        <v>43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29" t="s">
        <v>44</v>
      </c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29" t="s">
        <v>43</v>
      </c>
      <c r="AI59" s="19"/>
      <c r="AJ59" s="19"/>
      <c r="AK59" s="19"/>
      <c r="AL59" s="19"/>
      <c r="AM59" s="29" t="s">
        <v>44</v>
      </c>
      <c r="AN59" s="19"/>
      <c r="AO59" s="19"/>
      <c r="AR59" s="17"/>
    </row>
    <row r="60" spans="1:1024">
      <c r="A60"/>
      <c r="B60" s="6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 s="6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>
      <c r="A61"/>
      <c r="B61" s="6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 s="6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>
      <c r="A62"/>
      <c r="B62" s="6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 s="6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s="16" customFormat="1" ht="12.75">
      <c r="B63" s="17"/>
      <c r="D63" s="27" t="s">
        <v>45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7" t="s">
        <v>46</v>
      </c>
      <c r="AI63" s="28"/>
      <c r="AJ63" s="28"/>
      <c r="AK63" s="28"/>
      <c r="AL63" s="28"/>
      <c r="AM63" s="28"/>
      <c r="AN63" s="28"/>
      <c r="AO63" s="28"/>
      <c r="AR63" s="17"/>
    </row>
    <row r="64" spans="1:1024">
      <c r="A64"/>
      <c r="B64" s="6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 s="6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>
      <c r="A65"/>
      <c r="B65" s="6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 s="6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>
      <c r="A66"/>
      <c r="B66" s="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 s="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A67"/>
      <c r="B67" s="6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 s="6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>
      <c r="A68"/>
      <c r="B68" s="6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 s="6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>
      <c r="A69"/>
      <c r="B69" s="6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 s="6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>
      <c r="A70"/>
      <c r="B70" s="6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 s="6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>
      <c r="A71"/>
      <c r="B71" s="6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 s="6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>
      <c r="A72"/>
      <c r="B72" s="6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 s="6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>
      <c r="A73"/>
      <c r="B73" s="6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 s="6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s="16" customFormat="1" ht="12.75">
      <c r="B74" s="17"/>
      <c r="D74" s="29" t="s">
        <v>43</v>
      </c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29" t="s">
        <v>44</v>
      </c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29" t="s">
        <v>43</v>
      </c>
      <c r="AI74" s="19"/>
      <c r="AJ74" s="19"/>
      <c r="AK74" s="19"/>
      <c r="AL74" s="19"/>
      <c r="AM74" s="29" t="s">
        <v>44</v>
      </c>
      <c r="AN74" s="19"/>
      <c r="AO74" s="19"/>
      <c r="AR74" s="17"/>
    </row>
    <row r="75" spans="1:1024">
      <c r="A75" s="16"/>
      <c r="B75" s="17"/>
      <c r="C75" s="16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/>
      <c r="AQ75"/>
      <c r="AR75" s="17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ht="6.95" customHeight="1">
      <c r="A76" s="16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17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80" spans="1:1024" s="16" customFormat="1" ht="6.95" customHeight="1">
      <c r="B80" s="32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17"/>
    </row>
    <row r="81" spans="1:1024" ht="24.95" customHeight="1">
      <c r="A81" s="16"/>
      <c r="B81" s="17"/>
      <c r="C81" s="7" t="s">
        <v>47</v>
      </c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 s="17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ht="6.95" customHeight="1">
      <c r="A82" s="16"/>
      <c r="B82" s="17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 s="17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s="34" customFormat="1" ht="12" customHeight="1">
      <c r="B83" s="35"/>
      <c r="C83" s="10" t="s">
        <v>11</v>
      </c>
      <c r="L83" s="34">
        <f>K5</f>
        <v>0</v>
      </c>
      <c r="AR83" s="35"/>
    </row>
    <row r="84" spans="1:1024" s="36" customFormat="1" ht="36.950000000000003" customHeight="1">
      <c r="B84" s="37"/>
      <c r="C84" s="38" t="s">
        <v>12</v>
      </c>
      <c r="L84" s="299" t="str">
        <f>K6</f>
        <v>Rekonstrukce VO v obci Bílavsko</v>
      </c>
      <c r="M84" s="299"/>
      <c r="N84" s="299"/>
      <c r="O84" s="299"/>
      <c r="P84" s="299"/>
      <c r="Q84" s="299"/>
      <c r="R84" s="299"/>
      <c r="S84" s="299"/>
      <c r="T84" s="299"/>
      <c r="U84" s="299"/>
      <c r="V84" s="299"/>
      <c r="W84" s="299"/>
      <c r="X84" s="299"/>
      <c r="Y84" s="299"/>
      <c r="Z84" s="299"/>
      <c r="AA84" s="299"/>
      <c r="AB84" s="299"/>
      <c r="AC84" s="299"/>
      <c r="AD84" s="299"/>
      <c r="AE84" s="299"/>
      <c r="AF84" s="299"/>
      <c r="AG84" s="299"/>
      <c r="AH84" s="299"/>
      <c r="AI84" s="299"/>
      <c r="AJ84" s="299"/>
      <c r="AK84" s="299"/>
      <c r="AL84" s="299"/>
      <c r="AM84" s="299"/>
      <c r="AN84" s="299"/>
      <c r="AO84" s="299"/>
      <c r="AR84" s="37"/>
    </row>
    <row r="85" spans="1:1024" s="16" customFormat="1" ht="6.95" customHeight="1">
      <c r="B85" s="17"/>
      <c r="AR85" s="17"/>
    </row>
    <row r="86" spans="1:1024" ht="12" customHeight="1">
      <c r="A86" s="16"/>
      <c r="B86" s="17"/>
      <c r="C86" s="10" t="s">
        <v>16</v>
      </c>
      <c r="D86" s="16"/>
      <c r="E86" s="16"/>
      <c r="F86" s="16"/>
      <c r="G86" s="16"/>
      <c r="H86" s="16"/>
      <c r="I86" s="16"/>
      <c r="J86" s="16"/>
      <c r="K86" s="16"/>
      <c r="L86" s="39" t="str">
        <f>IF(K8="","",K8)</f>
        <v>Bílavsko</v>
      </c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 s="10" t="s">
        <v>18</v>
      </c>
      <c r="AJ86"/>
      <c r="AK86"/>
      <c r="AL86"/>
      <c r="AM86" s="300">
        <f>IF(AN8= "","",AN8)</f>
        <v>43922</v>
      </c>
      <c r="AN86" s="300"/>
      <c r="AO86"/>
      <c r="AP86"/>
      <c r="AQ86"/>
      <c r="AR86" s="17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ht="6.95" customHeight="1">
      <c r="A87" s="16"/>
      <c r="B87" s="17"/>
      <c r="C87" s="20"/>
      <c r="D87"/>
      <c r="E87"/>
      <c r="F87"/>
      <c r="G87"/>
      <c r="H87"/>
      <c r="I87"/>
      <c r="J87"/>
      <c r="K87"/>
      <c r="L87" s="20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 s="20"/>
      <c r="AJ87"/>
      <c r="AK87"/>
      <c r="AL87"/>
      <c r="AM87" s="20"/>
      <c r="AN87" s="20"/>
      <c r="AO87"/>
      <c r="AP87"/>
      <c r="AQ87"/>
      <c r="AR87" s="1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ht="15.2" customHeight="1">
      <c r="A88" s="16"/>
      <c r="B88" s="17"/>
      <c r="C88" s="10" t="s">
        <v>19</v>
      </c>
      <c r="D88" s="16"/>
      <c r="E88" s="16"/>
      <c r="F88" s="16"/>
      <c r="G88" s="16"/>
      <c r="H88" s="16"/>
      <c r="I88" s="16"/>
      <c r="J88" s="16"/>
      <c r="K88" s="16"/>
      <c r="L88" s="34" t="str">
        <f>IF(E11= "","",E11)</f>
        <v/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0" t="s">
        <v>24</v>
      </c>
      <c r="AJ88" s="16"/>
      <c r="AK88" s="16"/>
      <c r="AL88" s="16"/>
      <c r="AM88" s="301" t="str">
        <f>IF(E17="","",E17)</f>
        <v/>
      </c>
      <c r="AN88" s="301"/>
      <c r="AO88" s="301"/>
      <c r="AP88" s="301"/>
      <c r="AQ88" s="16"/>
      <c r="AR88" s="17"/>
      <c r="AS88" s="302" t="s">
        <v>48</v>
      </c>
      <c r="AT88" s="302"/>
      <c r="AU88" s="40"/>
      <c r="AV88" s="40"/>
      <c r="AW88" s="40"/>
      <c r="AX88" s="40"/>
      <c r="AY88" s="40"/>
      <c r="AZ88" s="40"/>
      <c r="BA88" s="40"/>
      <c r="BB88" s="40"/>
      <c r="BC88" s="40"/>
      <c r="BD88" s="41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ht="15.2" customHeight="1">
      <c r="A89" s="16"/>
      <c r="B89" s="17"/>
      <c r="C89" s="10" t="s">
        <v>23</v>
      </c>
      <c r="D89" s="16"/>
      <c r="E89" s="16"/>
      <c r="F89" s="16"/>
      <c r="G89" s="16"/>
      <c r="H89" s="16"/>
      <c r="I89" s="16"/>
      <c r="J89" s="16"/>
      <c r="K89" s="16"/>
      <c r="L89" s="34" t="str">
        <f>IF(E14="","",E14)</f>
        <v/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0" t="s">
        <v>27</v>
      </c>
      <c r="AJ89" s="16"/>
      <c r="AK89" s="16"/>
      <c r="AL89" s="16"/>
      <c r="AM89" s="301" t="str">
        <f>IF(E20="","",E20)</f>
        <v/>
      </c>
      <c r="AN89" s="301"/>
      <c r="AO89" s="301"/>
      <c r="AP89" s="301"/>
      <c r="AQ89" s="16"/>
      <c r="AR89" s="17"/>
      <c r="AS89" s="302"/>
      <c r="AT89" s="302"/>
      <c r="AU89" s="42"/>
      <c r="AV89" s="42"/>
      <c r="AW89" s="42"/>
      <c r="AX89" s="42"/>
      <c r="AY89" s="42"/>
      <c r="AZ89" s="42"/>
      <c r="BA89" s="42"/>
      <c r="BB89" s="42"/>
      <c r="BC89" s="42"/>
      <c r="BD89" s="43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 ht="10.9" customHeight="1">
      <c r="A90" s="16"/>
      <c r="B90" s="17"/>
      <c r="C90"/>
      <c r="D90" s="16"/>
      <c r="E90" s="16"/>
      <c r="F90" s="16"/>
      <c r="G90" s="16"/>
      <c r="H90" s="16"/>
      <c r="I90" s="16"/>
      <c r="J90" s="16"/>
      <c r="K90" s="16"/>
      <c r="L90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/>
      <c r="AJ90" s="16"/>
      <c r="AK90" s="16"/>
      <c r="AL90" s="16"/>
      <c r="AM90"/>
      <c r="AN90"/>
      <c r="AO90"/>
      <c r="AP90"/>
      <c r="AQ90" s="16"/>
      <c r="AR90" s="17"/>
      <c r="AS90" s="302"/>
      <c r="AT90" s="302"/>
      <c r="AU90" s="42"/>
      <c r="AV90" s="42"/>
      <c r="AW90" s="42"/>
      <c r="AX90" s="42"/>
      <c r="AY90" s="42"/>
      <c r="AZ90" s="42"/>
      <c r="BA90" s="42"/>
      <c r="BB90" s="42"/>
      <c r="BC90" s="42"/>
      <c r="BD90" s="43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ht="29.25" customHeight="1">
      <c r="A91" s="16"/>
      <c r="B91" s="17"/>
      <c r="C91" s="293" t="s">
        <v>49</v>
      </c>
      <c r="D91" s="293"/>
      <c r="E91" s="293"/>
      <c r="F91" s="293"/>
      <c r="G91" s="293"/>
      <c r="H91" s="44"/>
      <c r="I91" s="294" t="s">
        <v>50</v>
      </c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5" t="s">
        <v>51</v>
      </c>
      <c r="AH91" s="295"/>
      <c r="AI91" s="295"/>
      <c r="AJ91" s="295"/>
      <c r="AK91" s="295"/>
      <c r="AL91" s="295"/>
      <c r="AM91" s="295"/>
      <c r="AN91" s="296" t="s">
        <v>52</v>
      </c>
      <c r="AO91" s="296"/>
      <c r="AP91" s="296"/>
      <c r="AQ91" s="45" t="s">
        <v>53</v>
      </c>
      <c r="AR91" s="17"/>
      <c r="AS91" s="46" t="s">
        <v>54</v>
      </c>
      <c r="AT91" s="47" t="s">
        <v>55</v>
      </c>
      <c r="AU91" s="47" t="s">
        <v>56</v>
      </c>
      <c r="AV91" s="47" t="s">
        <v>57</v>
      </c>
      <c r="AW91" s="47" t="s">
        <v>58</v>
      </c>
      <c r="AX91" s="47" t="s">
        <v>59</v>
      </c>
      <c r="AY91" s="47" t="s">
        <v>60</v>
      </c>
      <c r="AZ91" s="47" t="s">
        <v>61</v>
      </c>
      <c r="BA91" s="47" t="s">
        <v>62</v>
      </c>
      <c r="BB91" s="47" t="s">
        <v>63</v>
      </c>
      <c r="BC91" s="47" t="s">
        <v>64</v>
      </c>
      <c r="BD91" s="48" t="s">
        <v>65</v>
      </c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 ht="10.9" customHeight="1">
      <c r="A92" s="16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 s="17"/>
      <c r="AS92" s="49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1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s="50" customFormat="1" ht="32.450000000000003" customHeight="1">
      <c r="B93" s="51"/>
      <c r="C93" s="52" t="s">
        <v>66</v>
      </c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297">
        <f>ROUND(SUM(AG94:AM95),0)</f>
        <v>0</v>
      </c>
      <c r="AH93" s="297"/>
      <c r="AI93" s="297"/>
      <c r="AJ93" s="297"/>
      <c r="AK93" s="297"/>
      <c r="AL93" s="297"/>
      <c r="AM93" s="297"/>
      <c r="AN93" s="298">
        <f>ROUND(SUM(AN94:AP95),0)</f>
        <v>0</v>
      </c>
      <c r="AO93" s="298"/>
      <c r="AP93" s="298"/>
      <c r="AQ93" s="54"/>
      <c r="AR93" s="51"/>
      <c r="AS93" s="55">
        <f>ROUND(AS94,2)</f>
        <v>0</v>
      </c>
      <c r="AT93" s="56" t="e">
        <f>ROUND(SUM(AV93:AW93),2)</f>
        <v>#REF!</v>
      </c>
      <c r="AU93" s="57">
        <f>ROUND(AU94,5)</f>
        <v>2783.98074</v>
      </c>
      <c r="AV93" s="56">
        <f>ROUND(AZ93*L29,2)</f>
        <v>0</v>
      </c>
      <c r="AW93" s="56" t="e">
        <f>ROUND(BA93*#REF!,2)</f>
        <v>#REF!</v>
      </c>
      <c r="AX93" s="56">
        <f>ROUND(BB93*L29,2)</f>
        <v>0</v>
      </c>
      <c r="AY93" s="56" t="e">
        <f>ROUND(BC93*#REF!,2)</f>
        <v>#REF!</v>
      </c>
      <c r="AZ93" s="56">
        <f>ROUND(AZ94,2)</f>
        <v>0</v>
      </c>
      <c r="BA93" s="56" t="e">
        <f>ROUND(BA94,2)</f>
        <v>#REF!</v>
      </c>
      <c r="BB93" s="56">
        <f>ROUND(BB94,2)</f>
        <v>0</v>
      </c>
      <c r="BC93" s="56">
        <f>ROUND(BC94,2)</f>
        <v>0</v>
      </c>
      <c r="BD93" s="58">
        <f>ROUND(BD94,2)</f>
        <v>0</v>
      </c>
      <c r="BS93" s="59" t="s">
        <v>67</v>
      </c>
      <c r="BT93" s="59" t="s">
        <v>68</v>
      </c>
      <c r="BU93" s="60" t="s">
        <v>69</v>
      </c>
      <c r="BV93" s="59" t="s">
        <v>70</v>
      </c>
      <c r="BW93" s="59" t="s">
        <v>3</v>
      </c>
      <c r="BX93" s="59" t="s">
        <v>71</v>
      </c>
      <c r="CL93" s="59"/>
    </row>
    <row r="94" spans="1:1024" s="70" customFormat="1" ht="16.5" customHeight="1">
      <c r="A94" s="61"/>
      <c r="B94" s="62"/>
      <c r="C94" s="63"/>
      <c r="D94" s="291"/>
      <c r="E94" s="291"/>
      <c r="F94" s="291"/>
      <c r="G94" s="291"/>
      <c r="H94" s="291"/>
      <c r="I94" s="64"/>
      <c r="J94" s="291" t="str">
        <f>'Zemní práce'!E9</f>
        <v>Zemní práce</v>
      </c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2">
        <f>'Zemní práce'!J30</f>
        <v>0</v>
      </c>
      <c r="AH94" s="292"/>
      <c r="AI94" s="292"/>
      <c r="AJ94" s="292"/>
      <c r="AK94" s="292"/>
      <c r="AL94" s="292"/>
      <c r="AM94" s="292"/>
      <c r="AN94" s="292">
        <f>'Zemní práce'!J38</f>
        <v>0</v>
      </c>
      <c r="AO94" s="292"/>
      <c r="AP94" s="292"/>
      <c r="AQ94" s="65" t="s">
        <v>72</v>
      </c>
      <c r="AR94" s="62"/>
      <c r="AS94" s="66">
        <v>0</v>
      </c>
      <c r="AT94" s="67" t="e">
        <f>ROUND(SUM(AV94:AW94),2)</f>
        <v>#REF!</v>
      </c>
      <c r="AU94" s="68">
        <f>'Zemní práce'!P131</f>
        <v>2783.9807379999993</v>
      </c>
      <c r="AV94" s="67">
        <f>'Zemní práce'!J33</f>
        <v>0</v>
      </c>
      <c r="AW94" s="67" t="e">
        <f>'Zemní práce'!#REF!</f>
        <v>#REF!</v>
      </c>
      <c r="AX94" s="67">
        <f>'Zemní práce'!J34</f>
        <v>0</v>
      </c>
      <c r="AY94" s="67">
        <f>'Zemní práce'!J35</f>
        <v>0</v>
      </c>
      <c r="AZ94" s="67">
        <f>'Zemní práce'!F33</f>
        <v>0</v>
      </c>
      <c r="BA94" s="67" t="e">
        <f>'Zemní práce'!#REF!</f>
        <v>#REF!</v>
      </c>
      <c r="BB94" s="67">
        <f>'Zemní práce'!F34</f>
        <v>0</v>
      </c>
      <c r="BC94" s="67">
        <f>'Zemní práce'!F35</f>
        <v>0</v>
      </c>
      <c r="BD94" s="69">
        <f>'Zemní práce'!F36</f>
        <v>0</v>
      </c>
      <c r="BT94" s="71" t="s">
        <v>73</v>
      </c>
      <c r="BV94" s="71" t="s">
        <v>70</v>
      </c>
      <c r="BW94" s="71" t="s">
        <v>74</v>
      </c>
      <c r="BX94" s="71" t="s">
        <v>3</v>
      </c>
      <c r="CL94" s="71"/>
      <c r="CM94" s="71" t="s">
        <v>75</v>
      </c>
    </row>
    <row r="95" spans="1:1024" s="70" customFormat="1" ht="16.5" customHeight="1">
      <c r="A95" s="61"/>
      <c r="B95" s="62"/>
      <c r="C95" s="63"/>
      <c r="D95" s="291"/>
      <c r="E95" s="291"/>
      <c r="F95" s="291"/>
      <c r="G95" s="291"/>
      <c r="H95" s="291"/>
      <c r="I95" s="64"/>
      <c r="J95" s="291" t="str">
        <f>Elektromontáže!E9</f>
        <v>Elektromontáže</v>
      </c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2">
        <f>Elektromontáže!J31</f>
        <v>0</v>
      </c>
      <c r="AH95" s="292"/>
      <c r="AI95" s="292"/>
      <c r="AJ95" s="292"/>
      <c r="AK95" s="292"/>
      <c r="AL95" s="292"/>
      <c r="AM95" s="292"/>
      <c r="AN95" s="292">
        <f>Elektromontáže!J36</f>
        <v>0</v>
      </c>
      <c r="AO95" s="292"/>
      <c r="AP95" s="292"/>
      <c r="AQ95" s="65" t="s">
        <v>72</v>
      </c>
      <c r="AR95" s="62"/>
      <c r="AS95" s="66">
        <v>0</v>
      </c>
      <c r="AT95" s="67" t="e">
        <f>ROUND(SUM(AV95:AW95),2)</f>
        <v>#REF!</v>
      </c>
      <c r="AU95" s="68">
        <f>'Zemní práce'!P132</f>
        <v>2747.9782379999992</v>
      </c>
      <c r="AV95" s="67">
        <f>'Zemní práce'!J34</f>
        <v>0</v>
      </c>
      <c r="AW95" s="67" t="e">
        <f>'Zemní práce'!#REF!</f>
        <v>#REF!</v>
      </c>
      <c r="AX95" s="67">
        <f>'Zemní práce'!J35</f>
        <v>0</v>
      </c>
      <c r="AY95" s="67">
        <f>'Zemní práce'!J36</f>
        <v>0</v>
      </c>
      <c r="AZ95" s="67">
        <f>'Zemní práce'!F34</f>
        <v>0</v>
      </c>
      <c r="BA95" s="67" t="e">
        <f>'Zemní práce'!#REF!</f>
        <v>#REF!</v>
      </c>
      <c r="BB95" s="67">
        <f>'Zemní práce'!F35</f>
        <v>0</v>
      </c>
      <c r="BC95" s="67">
        <f>'Zemní práce'!F36</f>
        <v>0</v>
      </c>
      <c r="BD95" s="69">
        <f>'Zemní práce'!F37</f>
        <v>0</v>
      </c>
      <c r="BT95" s="71" t="s">
        <v>73</v>
      </c>
      <c r="BV95" s="71" t="s">
        <v>70</v>
      </c>
      <c r="BW95" s="71" t="s">
        <v>74</v>
      </c>
      <c r="BX95" s="71" t="s">
        <v>3</v>
      </c>
      <c r="CL95" s="71"/>
      <c r="CM95" s="71" t="s">
        <v>75</v>
      </c>
    </row>
    <row r="96" spans="1:1024" s="16" customFormat="1" ht="30" customHeight="1">
      <c r="B96" s="17"/>
      <c r="AR96" s="17"/>
    </row>
    <row r="97" spans="1:44" ht="6.95" customHeight="1">
      <c r="A97" s="16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17"/>
    </row>
  </sheetData>
  <mergeCells count="41">
    <mergeCell ref="AR2:BE2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X34:AB34"/>
    <mergeCell ref="AK34:AO34"/>
    <mergeCell ref="L84:AO84"/>
    <mergeCell ref="AM86:AN86"/>
    <mergeCell ref="AM88:AP88"/>
    <mergeCell ref="AS88:AT90"/>
    <mergeCell ref="AM89:AP89"/>
    <mergeCell ref="C91:G91"/>
    <mergeCell ref="I91:AF91"/>
    <mergeCell ref="AG91:AM91"/>
    <mergeCell ref="AN91:AP91"/>
    <mergeCell ref="AG93:AM93"/>
    <mergeCell ref="AN93:AP93"/>
    <mergeCell ref="D94:H94"/>
    <mergeCell ref="J94:AF94"/>
    <mergeCell ref="AG94:AM94"/>
    <mergeCell ref="AN94:AP94"/>
    <mergeCell ref="D95:H95"/>
    <mergeCell ref="J95:AF95"/>
    <mergeCell ref="AG95:AM95"/>
    <mergeCell ref="AN95:AP95"/>
  </mergeCells>
  <pageMargins left="0.39374999999999999" right="0.39374999999999999" top="0.39374999999999999" bottom="0.39374999999999999" header="0.51180555555555496" footer="0"/>
  <pageSetup paperSize="9" scale="43" firstPageNumber="0" fitToHeight="100" orientation="portrait" verticalDpi="0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38"/>
  <sheetViews>
    <sheetView showGridLines="0" view="pageBreakPreview" topLeftCell="A184" zoomScaleNormal="100" workbookViewId="0">
      <selection activeCell="I134" sqref="I134"/>
    </sheetView>
  </sheetViews>
  <sheetFormatPr defaultRowHeight="11.25"/>
  <cols>
    <col min="2" max="2" width="1.6640625"/>
    <col min="3" max="3" width="4.6640625"/>
    <col min="4" max="4" width="4.83203125"/>
    <col min="5" max="5" width="20"/>
    <col min="6" max="6" width="60.33203125"/>
    <col min="7" max="7" width="8.1640625"/>
    <col min="8" max="8" width="13.5"/>
    <col min="9" max="10" width="23.5"/>
    <col min="11" max="11" width="0" hidden="1"/>
    <col min="12" max="12" width="10.83203125"/>
    <col min="13" max="21" width="0" hidden="1"/>
    <col min="22" max="22" width="14.33203125"/>
    <col min="23" max="23" width="19"/>
    <col min="24" max="24" width="14.33203125"/>
    <col min="25" max="25" width="17.5"/>
    <col min="26" max="26" width="13"/>
    <col min="27" max="27" width="17.5"/>
    <col min="28" max="28" width="19"/>
    <col min="29" max="29" width="13"/>
    <col min="30" max="30" width="17.5"/>
    <col min="31" max="31" width="19"/>
    <col min="32" max="43" width="10"/>
    <col min="44" max="65" width="0" hidden="1"/>
    <col min="66" max="1025" width="10"/>
  </cols>
  <sheetData>
    <row r="1" spans="1:46">
      <c r="A1" s="72"/>
    </row>
    <row r="2" spans="1:46" ht="36.950000000000003" customHeight="1">
      <c r="L2" s="315" t="s">
        <v>4</v>
      </c>
      <c r="M2" s="315"/>
      <c r="N2" s="315"/>
      <c r="O2" s="315"/>
      <c r="P2" s="315"/>
      <c r="Q2" s="315"/>
      <c r="R2" s="315"/>
      <c r="S2" s="315"/>
      <c r="T2" s="315"/>
      <c r="U2" s="315"/>
      <c r="V2" s="315"/>
      <c r="AT2" s="73" t="s">
        <v>74</v>
      </c>
    </row>
    <row r="3" spans="1:46" ht="6.95" customHeight="1">
      <c r="B3" s="74"/>
      <c r="C3" s="75"/>
      <c r="D3" s="75"/>
      <c r="E3" s="75"/>
      <c r="F3" s="75"/>
      <c r="G3" s="75"/>
      <c r="H3" s="75"/>
      <c r="I3" s="75"/>
      <c r="J3" s="76"/>
      <c r="K3" s="75"/>
      <c r="L3" s="77"/>
      <c r="AT3" s="73" t="s">
        <v>75</v>
      </c>
    </row>
    <row r="4" spans="1:46" ht="24.95" customHeight="1">
      <c r="B4" s="77"/>
      <c r="C4" s="78"/>
      <c r="D4" s="79" t="s">
        <v>76</v>
      </c>
      <c r="E4" s="78"/>
      <c r="F4" s="78"/>
      <c r="G4" s="78"/>
      <c r="H4" s="78"/>
      <c r="I4" s="78"/>
      <c r="J4" s="80"/>
      <c r="L4" s="77"/>
      <c r="M4" s="81" t="s">
        <v>9</v>
      </c>
      <c r="AT4" s="73" t="s">
        <v>2</v>
      </c>
    </row>
    <row r="5" spans="1:46" ht="6.95" customHeight="1">
      <c r="B5" s="77"/>
      <c r="C5" s="78"/>
      <c r="D5" s="78"/>
      <c r="E5" s="78"/>
      <c r="F5" s="78"/>
      <c r="G5" s="78"/>
      <c r="H5" s="78"/>
      <c r="I5" s="78"/>
      <c r="J5" s="80"/>
      <c r="L5" s="77"/>
    </row>
    <row r="6" spans="1:46" ht="12" customHeight="1">
      <c r="B6" s="77"/>
      <c r="C6" s="78"/>
      <c r="D6" s="82" t="s">
        <v>12</v>
      </c>
      <c r="E6" s="78"/>
      <c r="F6" s="78"/>
      <c r="G6" s="78"/>
      <c r="H6" s="78"/>
      <c r="I6" s="78"/>
      <c r="J6" s="80"/>
      <c r="L6" s="77"/>
    </row>
    <row r="7" spans="1:46" ht="16.5" customHeight="1">
      <c r="B7" s="77"/>
      <c r="C7" s="78"/>
      <c r="D7" s="78"/>
      <c r="E7" s="316" t="str">
        <f>'Rekapitulace stavby'!K6</f>
        <v>Rekonstrukce VO v obci Bílavsko</v>
      </c>
      <c r="F7" s="316"/>
      <c r="G7" s="316"/>
      <c r="H7" s="316"/>
      <c r="I7" s="78"/>
      <c r="J7" s="80"/>
      <c r="L7" s="77"/>
    </row>
    <row r="8" spans="1:46" s="83" customFormat="1" ht="12" customHeight="1">
      <c r="B8" s="84"/>
      <c r="C8" s="85"/>
      <c r="D8" s="82" t="s">
        <v>77</v>
      </c>
      <c r="E8" s="85"/>
      <c r="F8" s="85"/>
      <c r="G8" s="85"/>
      <c r="H8" s="85"/>
      <c r="I8" s="85"/>
      <c r="J8" s="86"/>
      <c r="L8" s="84"/>
    </row>
    <row r="9" spans="1:46" ht="36.950000000000003" customHeight="1">
      <c r="A9" s="83"/>
      <c r="B9" s="84"/>
      <c r="C9" s="85"/>
      <c r="D9" s="78"/>
      <c r="E9" s="87" t="s">
        <v>78</v>
      </c>
      <c r="F9" s="87"/>
      <c r="G9" s="87"/>
      <c r="H9" s="87"/>
      <c r="I9" s="85"/>
      <c r="J9" s="86"/>
      <c r="L9" s="84"/>
    </row>
    <row r="10" spans="1:46" ht="12" customHeight="1">
      <c r="A10" s="83"/>
      <c r="B10" s="84"/>
      <c r="C10" s="85"/>
      <c r="D10" s="82" t="s">
        <v>16</v>
      </c>
      <c r="E10" s="78"/>
      <c r="F10" s="88" t="str">
        <f>'Rekapitulace stavby'!K8</f>
        <v>Bílavsko</v>
      </c>
      <c r="G10" s="78"/>
      <c r="H10" s="78"/>
      <c r="I10" s="82" t="s">
        <v>18</v>
      </c>
      <c r="J10" s="89">
        <f>'Rekapitulace stavby'!AN8</f>
        <v>43922</v>
      </c>
      <c r="L10" s="84"/>
    </row>
    <row r="11" spans="1:46" ht="10.9" customHeight="1">
      <c r="A11" s="83"/>
      <c r="B11" s="84"/>
      <c r="C11" s="85"/>
      <c r="D11" s="78"/>
      <c r="E11" s="78"/>
      <c r="F11" s="78"/>
      <c r="G11" s="78"/>
      <c r="H11" s="78"/>
      <c r="I11" s="78"/>
      <c r="J11" s="80"/>
      <c r="L11" s="84"/>
    </row>
    <row r="12" spans="1:46" ht="12" customHeight="1">
      <c r="A12" s="83"/>
      <c r="B12" s="84"/>
      <c r="C12" s="85"/>
      <c r="D12" s="82" t="s">
        <v>19</v>
      </c>
      <c r="E12" s="78"/>
      <c r="F12" s="90" t="str">
        <f>'Rekapitulace stavby'!K10</f>
        <v>Město Bystřice pod Hostýnem</v>
      </c>
      <c r="G12" s="78"/>
      <c r="H12" s="78"/>
      <c r="I12" s="82" t="s">
        <v>21</v>
      </c>
      <c r="J12" s="91" t="str">
        <f>IF('Rekapitulace stavby'!AN10="","",'Rekapitulace stavby'!AN10)</f>
        <v/>
      </c>
      <c r="L12" s="84"/>
    </row>
    <row r="13" spans="1:46" ht="18" customHeight="1">
      <c r="A13" s="83"/>
      <c r="B13" s="84"/>
      <c r="C13" s="85"/>
      <c r="D13" s="78"/>
      <c r="E13" s="88" t="str">
        <f>IF('Rekapitulace stavby'!E11="","",'Rekapitulace stavby'!E11)</f>
        <v/>
      </c>
      <c r="F13" s="78"/>
      <c r="G13" s="78"/>
      <c r="H13" s="78"/>
      <c r="I13" s="82" t="s">
        <v>22</v>
      </c>
      <c r="J13" s="91" t="str">
        <f>IF('Rekapitulace stavby'!AN11="","",'Rekapitulace stavby'!AN11)</f>
        <v/>
      </c>
      <c r="L13" s="84"/>
    </row>
    <row r="14" spans="1:46" ht="6.95" customHeight="1">
      <c r="A14" s="83"/>
      <c r="B14" s="84"/>
      <c r="C14" s="85"/>
      <c r="D14" s="78"/>
      <c r="E14" s="78"/>
      <c r="F14" s="78"/>
      <c r="G14" s="78"/>
      <c r="H14" s="78"/>
      <c r="I14" s="78"/>
      <c r="J14" s="80"/>
      <c r="L14" s="84"/>
    </row>
    <row r="15" spans="1:46" ht="12" customHeight="1">
      <c r="A15" s="83"/>
      <c r="B15" s="84"/>
      <c r="C15" s="85"/>
      <c r="D15" s="82" t="s">
        <v>23</v>
      </c>
      <c r="E15" s="78"/>
      <c r="F15" s="78"/>
      <c r="G15" s="78"/>
      <c r="H15" s="78"/>
      <c r="I15" s="82" t="s">
        <v>21</v>
      </c>
      <c r="J15" s="91"/>
      <c r="L15" s="84"/>
    </row>
    <row r="16" spans="1:46" ht="18" customHeight="1">
      <c r="A16" s="83"/>
      <c r="B16" s="84"/>
      <c r="C16" s="85"/>
      <c r="D16" s="78"/>
      <c r="E16" s="317">
        <f>'Rekapitulace stavby'!E14</f>
        <v>0</v>
      </c>
      <c r="F16" s="317"/>
      <c r="G16" s="317"/>
      <c r="H16" s="317"/>
      <c r="I16" s="82" t="s">
        <v>22</v>
      </c>
      <c r="J16" s="91"/>
      <c r="L16" s="84"/>
    </row>
    <row r="17" spans="1:12" ht="6.95" customHeight="1">
      <c r="A17" s="83"/>
      <c r="B17" s="84"/>
      <c r="C17" s="85"/>
      <c r="D17" s="78"/>
      <c r="E17" s="78"/>
      <c r="F17" s="78"/>
      <c r="G17" s="78"/>
      <c r="H17" s="78"/>
      <c r="I17" s="78"/>
      <c r="J17" s="80"/>
      <c r="L17" s="84"/>
    </row>
    <row r="18" spans="1:12" ht="12" customHeight="1">
      <c r="A18" s="83"/>
      <c r="B18" s="84"/>
      <c r="C18" s="85"/>
      <c r="D18" s="82" t="s">
        <v>24</v>
      </c>
      <c r="E18" s="78"/>
      <c r="F18" s="90" t="str">
        <f>'Rekapitulace stavby'!K16</f>
        <v>Ing. Petr Jurák</v>
      </c>
      <c r="G18" s="78"/>
      <c r="H18" s="78"/>
      <c r="I18" s="82" t="s">
        <v>21</v>
      </c>
      <c r="J18" s="91" t="str">
        <f>IF('Rekapitulace stavby'!AN16="","",'Rekapitulace stavby'!AN16)</f>
        <v/>
      </c>
      <c r="L18" s="84"/>
    </row>
    <row r="19" spans="1:12" ht="18" customHeight="1">
      <c r="A19" s="83"/>
      <c r="B19" s="84"/>
      <c r="C19" s="85"/>
      <c r="D19" s="78"/>
      <c r="E19" s="88" t="str">
        <f>IF('Rekapitulace stavby'!E17="","",'Rekapitulace stavby'!E17)</f>
        <v/>
      </c>
      <c r="F19" s="78"/>
      <c r="G19" s="78"/>
      <c r="H19" s="78"/>
      <c r="I19" s="82" t="s">
        <v>22</v>
      </c>
      <c r="J19" s="91" t="str">
        <f>IF('Rekapitulace stavby'!AN17="","",'Rekapitulace stavby'!AN17)</f>
        <v/>
      </c>
      <c r="L19" s="84"/>
    </row>
    <row r="20" spans="1:12" ht="6.95" customHeight="1">
      <c r="A20" s="83"/>
      <c r="B20" s="84"/>
      <c r="C20" s="85"/>
      <c r="D20" s="78"/>
      <c r="E20" s="78"/>
      <c r="F20" s="78"/>
      <c r="G20" s="78"/>
      <c r="H20" s="78"/>
      <c r="I20" s="78"/>
      <c r="J20" s="80"/>
      <c r="L20" s="84"/>
    </row>
    <row r="21" spans="1:12" ht="12" customHeight="1">
      <c r="A21" s="83"/>
      <c r="B21" s="84"/>
      <c r="C21" s="85"/>
      <c r="D21" s="82" t="s">
        <v>27</v>
      </c>
      <c r="E21" s="78"/>
      <c r="F21" s="78"/>
      <c r="G21" s="78"/>
      <c r="H21" s="78"/>
      <c r="I21" s="82" t="s">
        <v>21</v>
      </c>
      <c r="J21" s="91" t="str">
        <f>IF('Rekapitulace stavby'!AN19="","",'Rekapitulace stavby'!AN19)</f>
        <v/>
      </c>
      <c r="L21" s="84"/>
    </row>
    <row r="22" spans="1:12" ht="18" customHeight="1">
      <c r="A22" s="83"/>
      <c r="B22" s="84"/>
      <c r="C22" s="85"/>
      <c r="D22" s="78"/>
      <c r="E22" s="88" t="str">
        <f>IF('Rekapitulace stavby'!E20="","",'Rekapitulace stavby'!E20)</f>
        <v/>
      </c>
      <c r="F22" s="78"/>
      <c r="G22" s="78"/>
      <c r="H22" s="78"/>
      <c r="I22" s="82" t="s">
        <v>22</v>
      </c>
      <c r="J22" s="91" t="str">
        <f>IF('Rekapitulace stavby'!AN20="","",'Rekapitulace stavby'!AN20)</f>
        <v/>
      </c>
      <c r="L22" s="84"/>
    </row>
    <row r="23" spans="1:12" ht="6.95" customHeight="1">
      <c r="A23" s="83"/>
      <c r="B23" s="84"/>
      <c r="C23" s="85"/>
      <c r="D23" s="78"/>
      <c r="E23" s="78"/>
      <c r="F23" s="78"/>
      <c r="G23" s="78"/>
      <c r="H23" s="78"/>
      <c r="I23" s="78"/>
      <c r="J23" s="80"/>
      <c r="L23" s="84"/>
    </row>
    <row r="24" spans="1:12" ht="12" customHeight="1">
      <c r="A24" s="83"/>
      <c r="B24" s="84"/>
      <c r="C24" s="85"/>
      <c r="D24" s="82" t="s">
        <v>28</v>
      </c>
      <c r="E24" s="78"/>
      <c r="F24" s="78"/>
      <c r="G24" s="78"/>
      <c r="H24" s="78"/>
      <c r="I24" s="78"/>
      <c r="J24" s="80"/>
      <c r="L24" s="84"/>
    </row>
    <row r="25" spans="1:12" s="92" customFormat="1" ht="16.5" customHeight="1">
      <c r="B25" s="93"/>
      <c r="C25" s="94"/>
      <c r="D25" s="94"/>
      <c r="E25" s="318"/>
      <c r="F25" s="318"/>
      <c r="G25" s="318"/>
      <c r="H25" s="318"/>
      <c r="I25" s="94"/>
      <c r="J25" s="95"/>
      <c r="L25" s="93"/>
    </row>
    <row r="26" spans="1:12" s="83" customFormat="1" ht="6.95" customHeight="1">
      <c r="B26" s="84"/>
      <c r="C26" s="85"/>
      <c r="D26" s="85"/>
      <c r="E26" s="85"/>
      <c r="F26" s="85"/>
      <c r="G26" s="85"/>
      <c r="H26" s="85"/>
      <c r="I26" s="85"/>
      <c r="J26" s="86"/>
      <c r="L26" s="84"/>
    </row>
    <row r="27" spans="1:12" ht="6.95" customHeight="1">
      <c r="A27" s="83"/>
      <c r="B27" s="84"/>
      <c r="C27" s="85"/>
      <c r="D27" s="96"/>
      <c r="E27" s="96"/>
      <c r="F27" s="96"/>
      <c r="G27" s="96"/>
      <c r="H27" s="96"/>
      <c r="I27" s="96"/>
      <c r="J27" s="97"/>
      <c r="K27" s="96"/>
      <c r="L27" s="84"/>
    </row>
    <row r="28" spans="1:12" ht="14.45" customHeight="1">
      <c r="A28" s="83"/>
      <c r="B28" s="84"/>
      <c r="C28" s="85"/>
      <c r="D28" s="88" t="s">
        <v>79</v>
      </c>
      <c r="E28" s="78"/>
      <c r="F28" s="78"/>
      <c r="G28" s="78"/>
      <c r="H28" s="78"/>
      <c r="I28" s="78"/>
      <c r="J28" s="98">
        <f>J93</f>
        <v>0</v>
      </c>
      <c r="L28" s="84"/>
    </row>
    <row r="29" spans="1:12" ht="14.45" customHeight="1">
      <c r="A29" s="83"/>
      <c r="B29" s="84"/>
      <c r="C29" s="85"/>
      <c r="D29" s="99" t="s">
        <v>80</v>
      </c>
      <c r="E29" s="78"/>
      <c r="F29" s="78"/>
      <c r="G29" s="78"/>
      <c r="H29" s="78"/>
      <c r="I29" s="78"/>
      <c r="J29" s="98">
        <f>J110</f>
        <v>0</v>
      </c>
      <c r="L29" s="84"/>
    </row>
    <row r="30" spans="1:12" ht="25.5" customHeight="1">
      <c r="A30" s="83"/>
      <c r="B30" s="84"/>
      <c r="C30" s="85"/>
      <c r="D30" s="100" t="s">
        <v>29</v>
      </c>
      <c r="E30" s="78"/>
      <c r="F30" s="78"/>
      <c r="G30" s="78"/>
      <c r="H30" s="78"/>
      <c r="I30" s="78"/>
      <c r="J30" s="101">
        <f>ROUND(J28 + J29, 2)</f>
        <v>0</v>
      </c>
      <c r="L30" s="84"/>
    </row>
    <row r="31" spans="1:12" ht="6.95" customHeight="1">
      <c r="A31" s="83"/>
      <c r="B31" s="84"/>
      <c r="C31" s="85"/>
      <c r="D31" s="96"/>
      <c r="E31" s="96"/>
      <c r="F31" s="96"/>
      <c r="G31" s="96"/>
      <c r="H31" s="96"/>
      <c r="I31" s="96"/>
      <c r="J31" s="97"/>
      <c r="K31" s="96"/>
      <c r="L31" s="84"/>
    </row>
    <row r="32" spans="1:12" ht="14.45" customHeight="1">
      <c r="A32" s="83"/>
      <c r="B32" s="84"/>
      <c r="C32" s="85"/>
      <c r="D32" s="78"/>
      <c r="E32" s="78"/>
      <c r="F32" s="102" t="s">
        <v>31</v>
      </c>
      <c r="G32" s="78"/>
      <c r="H32" s="78"/>
      <c r="I32" s="102" t="s">
        <v>30</v>
      </c>
      <c r="J32" s="103" t="s">
        <v>32</v>
      </c>
      <c r="L32" s="84"/>
    </row>
    <row r="33" spans="1:12" ht="14.45" customHeight="1">
      <c r="A33" s="83"/>
      <c r="B33" s="84"/>
      <c r="C33" s="85"/>
      <c r="D33" s="104" t="s">
        <v>33</v>
      </c>
      <c r="E33" s="82" t="s">
        <v>34</v>
      </c>
      <c r="F33" s="105">
        <f>ROUND((SUM(BE110:BE111) + SUM(BE131:BE237)),  2)</f>
        <v>0</v>
      </c>
      <c r="G33" s="78"/>
      <c r="H33" s="78"/>
      <c r="I33" s="106">
        <v>0.21</v>
      </c>
      <c r="J33" s="107">
        <f>ROUND(((SUM(BE110:BE111) + SUM(BE131:BE237))*I33),  2)</f>
        <v>0</v>
      </c>
      <c r="L33" s="84"/>
    </row>
    <row r="34" spans="1:12" ht="14.45" hidden="1" customHeight="1">
      <c r="A34" s="83"/>
      <c r="B34" s="84"/>
      <c r="C34" s="85"/>
      <c r="D34" s="78"/>
      <c r="E34" s="82" t="s">
        <v>35</v>
      </c>
      <c r="F34" s="105">
        <f>ROUND((SUM(BG110:BG111) + SUM(BG131:BG237)),  2)</f>
        <v>0</v>
      </c>
      <c r="G34" s="78"/>
      <c r="H34" s="78"/>
      <c r="I34" s="106">
        <v>0.21</v>
      </c>
      <c r="J34" s="107">
        <f>0</f>
        <v>0</v>
      </c>
      <c r="L34" s="84"/>
    </row>
    <row r="35" spans="1:12" ht="14.45" hidden="1" customHeight="1">
      <c r="A35" s="83"/>
      <c r="B35" s="84"/>
      <c r="C35" s="85"/>
      <c r="D35" s="78"/>
      <c r="E35" s="82" t="s">
        <v>36</v>
      </c>
      <c r="F35" s="105">
        <f>ROUND((SUM(BH110:BH111) + SUM(BH131:BH237)),  2)</f>
        <v>0</v>
      </c>
      <c r="G35" s="78"/>
      <c r="H35" s="78"/>
      <c r="I35" s="106">
        <v>0.15</v>
      </c>
      <c r="J35" s="107">
        <f>0</f>
        <v>0</v>
      </c>
      <c r="L35" s="84"/>
    </row>
    <row r="36" spans="1:12" ht="14.45" hidden="1" customHeight="1">
      <c r="A36" s="83"/>
      <c r="B36" s="84"/>
      <c r="C36" s="85"/>
      <c r="D36" s="78"/>
      <c r="E36" s="82" t="s">
        <v>37</v>
      </c>
      <c r="F36" s="105">
        <f>ROUND((SUM(BI110:BI111) + SUM(BI131:BI237)),  2)</f>
        <v>0</v>
      </c>
      <c r="G36" s="78"/>
      <c r="H36" s="78"/>
      <c r="I36" s="106">
        <v>0</v>
      </c>
      <c r="J36" s="107">
        <f>0</f>
        <v>0</v>
      </c>
      <c r="L36" s="84"/>
    </row>
    <row r="37" spans="1:12" ht="6.95" customHeight="1">
      <c r="A37" s="83"/>
      <c r="B37" s="84"/>
      <c r="C37" s="85"/>
      <c r="D37" s="78"/>
      <c r="E37" s="78"/>
      <c r="F37" s="78"/>
      <c r="G37" s="78"/>
      <c r="H37" s="78"/>
      <c r="I37" s="78"/>
      <c r="J37" s="80"/>
      <c r="L37" s="84"/>
    </row>
    <row r="38" spans="1:12" ht="25.5" customHeight="1">
      <c r="A38" s="83"/>
      <c r="B38" s="84"/>
      <c r="C38" s="108"/>
      <c r="D38" s="109" t="s">
        <v>38</v>
      </c>
      <c r="E38" s="110"/>
      <c r="F38" s="110"/>
      <c r="G38" s="111" t="s">
        <v>39</v>
      </c>
      <c r="H38" s="112" t="s">
        <v>40</v>
      </c>
      <c r="I38" s="110"/>
      <c r="J38" s="113">
        <f>SUM(J30:J36)</f>
        <v>0</v>
      </c>
      <c r="K38" s="114"/>
      <c r="L38" s="84"/>
    </row>
    <row r="39" spans="1:12" ht="14.45" customHeight="1">
      <c r="A39" s="83"/>
      <c r="B39" s="84"/>
      <c r="C39" s="78"/>
      <c r="D39" s="78"/>
      <c r="E39" s="78"/>
      <c r="F39" s="78"/>
      <c r="G39" s="78"/>
      <c r="H39" s="78"/>
      <c r="I39" s="78"/>
      <c r="J39" s="80"/>
      <c r="L39" s="84"/>
    </row>
    <row r="40" spans="1:12" ht="14.45" customHeight="1">
      <c r="B40" s="77"/>
      <c r="C40" s="78"/>
      <c r="D40" s="78"/>
      <c r="E40" s="78"/>
      <c r="F40" s="78"/>
      <c r="G40" s="78"/>
      <c r="H40" s="78"/>
      <c r="I40" s="78"/>
      <c r="J40" s="80"/>
      <c r="L40" s="77"/>
    </row>
    <row r="41" spans="1:12" ht="14.45" customHeight="1">
      <c r="B41" s="77"/>
      <c r="C41" s="78"/>
      <c r="D41" s="78"/>
      <c r="E41" s="78"/>
      <c r="F41" s="78"/>
      <c r="G41" s="78"/>
      <c r="H41" s="78"/>
      <c r="I41" s="78"/>
      <c r="J41" s="80"/>
      <c r="L41" s="77"/>
    </row>
    <row r="42" spans="1:12" ht="14.45" customHeight="1">
      <c r="B42" s="77"/>
      <c r="C42" s="78"/>
      <c r="D42" s="78"/>
      <c r="E42" s="78"/>
      <c r="F42" s="78"/>
      <c r="G42" s="78"/>
      <c r="H42" s="78"/>
      <c r="I42" s="78"/>
      <c r="J42" s="80"/>
      <c r="L42" s="77"/>
    </row>
    <row r="43" spans="1:12" ht="14.45" customHeight="1">
      <c r="B43" s="77"/>
      <c r="C43" s="78"/>
      <c r="D43" s="78"/>
      <c r="E43" s="78"/>
      <c r="F43" s="78"/>
      <c r="G43" s="78"/>
      <c r="H43" s="78"/>
      <c r="I43" s="78"/>
      <c r="J43" s="80"/>
      <c r="L43" s="77"/>
    </row>
    <row r="44" spans="1:12" ht="14.45" customHeight="1">
      <c r="B44" s="77"/>
      <c r="C44" s="78"/>
      <c r="D44" s="78"/>
      <c r="E44" s="78"/>
      <c r="F44" s="78"/>
      <c r="G44" s="78"/>
      <c r="H44" s="78"/>
      <c r="I44" s="78"/>
      <c r="J44" s="80"/>
      <c r="L44" s="77"/>
    </row>
    <row r="45" spans="1:12" ht="14.45" customHeight="1">
      <c r="B45" s="77"/>
      <c r="C45" s="78"/>
      <c r="D45" s="78"/>
      <c r="E45" s="78"/>
      <c r="F45" s="78"/>
      <c r="G45" s="78"/>
      <c r="H45" s="78"/>
      <c r="I45" s="78"/>
      <c r="J45" s="80"/>
      <c r="L45" s="77"/>
    </row>
    <row r="46" spans="1:12" ht="14.45" customHeight="1">
      <c r="B46" s="77"/>
      <c r="C46" s="78"/>
      <c r="D46" s="78"/>
      <c r="E46" s="78"/>
      <c r="F46" s="78"/>
      <c r="G46" s="78"/>
      <c r="H46" s="78"/>
      <c r="I46" s="78"/>
      <c r="J46" s="80"/>
      <c r="L46" s="77"/>
    </row>
    <row r="47" spans="1:12" s="83" customFormat="1" ht="14.45" customHeight="1">
      <c r="B47" s="84"/>
      <c r="C47" s="85"/>
      <c r="D47" s="115" t="s">
        <v>41</v>
      </c>
      <c r="E47" s="116"/>
      <c r="F47" s="116"/>
      <c r="G47" s="115" t="s">
        <v>42</v>
      </c>
      <c r="H47" s="116"/>
      <c r="I47" s="116"/>
      <c r="J47" s="117"/>
      <c r="K47" s="116"/>
      <c r="L47" s="84"/>
    </row>
    <row r="48" spans="1:12">
      <c r="B48" s="77"/>
      <c r="C48" s="78"/>
      <c r="D48" s="78"/>
      <c r="E48" s="78"/>
      <c r="F48" s="78"/>
      <c r="G48" s="78"/>
      <c r="H48" s="78"/>
      <c r="I48" s="78"/>
      <c r="J48" s="80"/>
      <c r="L48" s="77"/>
    </row>
    <row r="49" spans="2:12">
      <c r="B49" s="77"/>
      <c r="C49" s="78"/>
      <c r="D49" s="78"/>
      <c r="E49" s="78"/>
      <c r="F49" s="78"/>
      <c r="G49" s="78"/>
      <c r="H49" s="78"/>
      <c r="I49" s="78"/>
      <c r="J49" s="80"/>
      <c r="L49" s="77"/>
    </row>
    <row r="50" spans="2:12">
      <c r="B50" s="77"/>
      <c r="C50" s="78"/>
      <c r="D50" s="78"/>
      <c r="E50" s="78"/>
      <c r="F50" s="78"/>
      <c r="G50" s="78"/>
      <c r="H50" s="78"/>
      <c r="I50" s="78"/>
      <c r="J50" s="80"/>
      <c r="L50" s="77"/>
    </row>
    <row r="51" spans="2:12">
      <c r="B51" s="77"/>
      <c r="C51" s="78"/>
      <c r="D51" s="78"/>
      <c r="E51" s="78"/>
      <c r="F51" s="78"/>
      <c r="G51" s="78"/>
      <c r="H51" s="78"/>
      <c r="I51" s="78"/>
      <c r="J51" s="80"/>
      <c r="L51" s="77"/>
    </row>
    <row r="52" spans="2:12">
      <c r="B52" s="77"/>
      <c r="C52" s="78"/>
      <c r="D52" s="78"/>
      <c r="E52" s="78"/>
      <c r="F52" s="78"/>
      <c r="G52" s="78"/>
      <c r="H52" s="78"/>
      <c r="I52" s="78"/>
      <c r="J52" s="80"/>
      <c r="L52" s="77"/>
    </row>
    <row r="53" spans="2:12">
      <c r="B53" s="77"/>
      <c r="C53" s="78"/>
      <c r="D53" s="78"/>
      <c r="E53" s="78"/>
      <c r="F53" s="78"/>
      <c r="G53" s="78"/>
      <c r="H53" s="78"/>
      <c r="I53" s="78"/>
      <c r="J53" s="80"/>
      <c r="L53" s="77"/>
    </row>
    <row r="54" spans="2:12">
      <c r="B54" s="77"/>
      <c r="C54" s="78"/>
      <c r="D54" s="78"/>
      <c r="E54" s="78"/>
      <c r="F54" s="78"/>
      <c r="G54" s="78"/>
      <c r="H54" s="78"/>
      <c r="I54" s="78"/>
      <c r="J54" s="80"/>
      <c r="L54" s="77"/>
    </row>
    <row r="55" spans="2:12">
      <c r="B55" s="77"/>
      <c r="C55" s="78"/>
      <c r="D55" s="78"/>
      <c r="E55" s="78"/>
      <c r="F55" s="78"/>
      <c r="G55" s="78"/>
      <c r="H55" s="78"/>
      <c r="I55" s="78"/>
      <c r="J55" s="80"/>
      <c r="L55" s="77"/>
    </row>
    <row r="56" spans="2:12">
      <c r="B56" s="77"/>
      <c r="C56" s="78"/>
      <c r="D56" s="78"/>
      <c r="E56" s="78"/>
      <c r="F56" s="78"/>
      <c r="G56" s="78"/>
      <c r="H56" s="78"/>
      <c r="I56" s="78"/>
      <c r="J56" s="80"/>
      <c r="L56" s="77"/>
    </row>
    <row r="57" spans="2:12">
      <c r="B57" s="77"/>
      <c r="C57" s="78"/>
      <c r="D57" s="78"/>
      <c r="E57" s="78"/>
      <c r="F57" s="78"/>
      <c r="G57" s="78"/>
      <c r="H57" s="78"/>
      <c r="I57" s="78"/>
      <c r="J57" s="80"/>
      <c r="L57" s="77"/>
    </row>
    <row r="58" spans="2:12" s="83" customFormat="1" ht="12.75">
      <c r="B58" s="84"/>
      <c r="C58" s="85"/>
      <c r="D58" s="118" t="s">
        <v>43</v>
      </c>
      <c r="E58" s="119"/>
      <c r="F58" s="120" t="s">
        <v>44</v>
      </c>
      <c r="G58" s="118" t="s">
        <v>43</v>
      </c>
      <c r="H58" s="119"/>
      <c r="I58" s="119"/>
      <c r="J58" s="121" t="s">
        <v>44</v>
      </c>
      <c r="K58" s="119"/>
      <c r="L58" s="84"/>
    </row>
    <row r="59" spans="2:12">
      <c r="B59" s="77"/>
      <c r="C59" s="78"/>
      <c r="D59" s="78"/>
      <c r="E59" s="78"/>
      <c r="F59" s="78"/>
      <c r="G59" s="78"/>
      <c r="H59" s="78"/>
      <c r="I59" s="78"/>
      <c r="J59" s="80"/>
      <c r="L59" s="77"/>
    </row>
    <row r="60" spans="2:12">
      <c r="B60" s="77"/>
      <c r="C60" s="78"/>
      <c r="D60" s="78"/>
      <c r="E60" s="78"/>
      <c r="F60" s="78"/>
      <c r="G60" s="78"/>
      <c r="H60" s="78"/>
      <c r="I60" s="78"/>
      <c r="J60" s="80"/>
      <c r="L60" s="77"/>
    </row>
    <row r="61" spans="2:12">
      <c r="B61" s="77"/>
      <c r="C61" s="78"/>
      <c r="D61" s="78"/>
      <c r="E61" s="78"/>
      <c r="F61" s="78"/>
      <c r="G61" s="78"/>
      <c r="H61" s="78"/>
      <c r="I61" s="78"/>
      <c r="J61" s="80"/>
      <c r="L61" s="77"/>
    </row>
    <row r="62" spans="2:12" s="83" customFormat="1" ht="12.75">
      <c r="B62" s="84"/>
      <c r="C62" s="85"/>
      <c r="D62" s="115" t="s">
        <v>45</v>
      </c>
      <c r="E62" s="116"/>
      <c r="F62" s="116"/>
      <c r="G62" s="115" t="s">
        <v>46</v>
      </c>
      <c r="H62" s="116"/>
      <c r="I62" s="116"/>
      <c r="J62" s="117"/>
      <c r="K62" s="116"/>
      <c r="L62" s="84"/>
    </row>
    <row r="63" spans="2:12">
      <c r="B63" s="77"/>
      <c r="C63" s="78"/>
      <c r="D63" s="78"/>
      <c r="E63" s="78"/>
      <c r="F63" s="78"/>
      <c r="G63" s="78"/>
      <c r="H63" s="78"/>
      <c r="I63" s="78"/>
      <c r="J63" s="80"/>
      <c r="L63" s="77"/>
    </row>
    <row r="64" spans="2:12">
      <c r="B64" s="77"/>
      <c r="C64" s="78"/>
      <c r="D64" s="78"/>
      <c r="E64" s="78"/>
      <c r="F64" s="78"/>
      <c r="G64" s="78"/>
      <c r="H64" s="78"/>
      <c r="I64" s="78"/>
      <c r="J64" s="80"/>
      <c r="L64" s="77"/>
    </row>
    <row r="65" spans="1:12">
      <c r="B65" s="77"/>
      <c r="C65" s="78"/>
      <c r="D65" s="78"/>
      <c r="E65" s="78"/>
      <c r="F65" s="78"/>
      <c r="G65" s="78"/>
      <c r="H65" s="78"/>
      <c r="I65" s="78"/>
      <c r="J65" s="80"/>
      <c r="L65" s="77"/>
    </row>
    <row r="66" spans="1:12">
      <c r="B66" s="77"/>
      <c r="C66" s="78"/>
      <c r="D66" s="78"/>
      <c r="E66" s="78"/>
      <c r="F66" s="78"/>
      <c r="G66" s="78"/>
      <c r="H66" s="78"/>
      <c r="I66" s="78"/>
      <c r="J66" s="80"/>
      <c r="L66" s="77"/>
    </row>
    <row r="67" spans="1:12">
      <c r="B67" s="77"/>
      <c r="C67" s="78"/>
      <c r="D67" s="78"/>
      <c r="E67" s="78"/>
      <c r="F67" s="78"/>
      <c r="G67" s="78"/>
      <c r="H67" s="78"/>
      <c r="I67" s="78"/>
      <c r="J67" s="80"/>
      <c r="L67" s="77"/>
    </row>
    <row r="68" spans="1:12">
      <c r="B68" s="77"/>
      <c r="C68" s="78"/>
      <c r="D68" s="78"/>
      <c r="E68" s="78"/>
      <c r="F68" s="78"/>
      <c r="G68" s="78"/>
      <c r="H68" s="78"/>
      <c r="I68" s="78"/>
      <c r="J68" s="80"/>
      <c r="L68" s="77"/>
    </row>
    <row r="69" spans="1:12">
      <c r="B69" s="77"/>
      <c r="C69" s="78"/>
      <c r="D69" s="78"/>
      <c r="E69" s="78"/>
      <c r="F69" s="78"/>
      <c r="G69" s="78"/>
      <c r="H69" s="78"/>
      <c r="I69" s="78"/>
      <c r="J69" s="80"/>
      <c r="L69" s="77"/>
    </row>
    <row r="70" spans="1:12">
      <c r="B70" s="77"/>
      <c r="C70" s="78"/>
      <c r="D70" s="78"/>
      <c r="E70" s="78"/>
      <c r="F70" s="78"/>
      <c r="G70" s="78"/>
      <c r="H70" s="78"/>
      <c r="I70" s="78"/>
      <c r="J70" s="80"/>
      <c r="L70" s="77"/>
    </row>
    <row r="71" spans="1:12">
      <c r="B71" s="77"/>
      <c r="C71" s="78"/>
      <c r="D71" s="78"/>
      <c r="E71" s="78"/>
      <c r="F71" s="78"/>
      <c r="G71" s="78"/>
      <c r="H71" s="78"/>
      <c r="I71" s="78"/>
      <c r="J71" s="80"/>
      <c r="L71" s="77"/>
    </row>
    <row r="72" spans="1:12">
      <c r="B72" s="77"/>
      <c r="C72" s="78"/>
      <c r="D72" s="78"/>
      <c r="E72" s="78"/>
      <c r="F72" s="78"/>
      <c r="G72" s="78"/>
      <c r="H72" s="78"/>
      <c r="I72" s="78"/>
      <c r="J72" s="80"/>
      <c r="L72" s="77"/>
    </row>
    <row r="73" spans="1:12" s="83" customFormat="1" ht="12.75">
      <c r="B73" s="84"/>
      <c r="C73" s="85"/>
      <c r="D73" s="118" t="s">
        <v>43</v>
      </c>
      <c r="E73" s="119"/>
      <c r="F73" s="120" t="s">
        <v>44</v>
      </c>
      <c r="G73" s="118" t="s">
        <v>43</v>
      </c>
      <c r="H73" s="119"/>
      <c r="I73" s="119"/>
      <c r="J73" s="121" t="s">
        <v>44</v>
      </c>
      <c r="K73" s="119"/>
      <c r="L73" s="84"/>
    </row>
    <row r="74" spans="1:12" ht="14.45" customHeight="1">
      <c r="A74" s="83"/>
      <c r="B74" s="122"/>
      <c r="C74" s="123"/>
      <c r="D74" s="123"/>
      <c r="E74" s="123"/>
      <c r="F74" s="123"/>
      <c r="G74" s="123"/>
      <c r="H74" s="123"/>
      <c r="I74" s="123"/>
      <c r="J74" s="124"/>
      <c r="K74" s="123"/>
      <c r="L74" s="84"/>
    </row>
    <row r="78" spans="1:12" s="83" customFormat="1" ht="6.95" customHeight="1">
      <c r="B78" s="125"/>
      <c r="C78" s="126"/>
      <c r="D78" s="126"/>
      <c r="E78" s="126"/>
      <c r="F78" s="126"/>
      <c r="G78" s="126"/>
      <c r="H78" s="126"/>
      <c r="I78" s="126"/>
      <c r="J78" s="127"/>
      <c r="K78" s="126"/>
      <c r="L78" s="84"/>
    </row>
    <row r="79" spans="1:12" ht="24.95" customHeight="1">
      <c r="A79" s="83"/>
      <c r="B79" s="84"/>
      <c r="C79" s="79" t="s">
        <v>81</v>
      </c>
      <c r="D79" s="78"/>
      <c r="E79" s="78"/>
      <c r="F79" s="78"/>
      <c r="G79" s="78"/>
      <c r="H79" s="78"/>
      <c r="I79" s="78"/>
      <c r="J79" s="80"/>
      <c r="L79" s="84"/>
    </row>
    <row r="80" spans="1:12" ht="6.95" customHeight="1">
      <c r="A80" s="83"/>
      <c r="B80" s="84"/>
      <c r="C80" s="78"/>
      <c r="D80" s="78"/>
      <c r="E80" s="78"/>
      <c r="F80" s="78"/>
      <c r="G80" s="78"/>
      <c r="H80" s="78"/>
      <c r="I80" s="78"/>
      <c r="J80" s="80"/>
      <c r="L80" s="84"/>
    </row>
    <row r="81" spans="1:47" ht="12" customHeight="1">
      <c r="A81" s="83"/>
      <c r="B81" s="84"/>
      <c r="C81" s="82" t="s">
        <v>12</v>
      </c>
      <c r="D81" s="78"/>
      <c r="E81" s="78"/>
      <c r="F81" s="78"/>
      <c r="G81" s="78"/>
      <c r="H81" s="78"/>
      <c r="I81" s="78"/>
      <c r="J81" s="80"/>
      <c r="L81" s="84"/>
    </row>
    <row r="82" spans="1:47" ht="16.5" customHeight="1">
      <c r="A82" s="83"/>
      <c r="B82" s="84"/>
      <c r="C82" s="78"/>
      <c r="D82" s="78"/>
      <c r="E82" s="314" t="str">
        <f>E7</f>
        <v>Rekonstrukce VO v obci Bílavsko</v>
      </c>
      <c r="F82" s="314"/>
      <c r="G82" s="314"/>
      <c r="H82" s="314"/>
      <c r="I82" s="78"/>
      <c r="J82" s="80"/>
      <c r="L82" s="84"/>
    </row>
    <row r="83" spans="1:47" ht="12" customHeight="1">
      <c r="A83" s="83"/>
      <c r="B83" s="84"/>
      <c r="C83" s="82" t="s">
        <v>77</v>
      </c>
      <c r="D83" s="78"/>
      <c r="E83" s="78"/>
      <c r="F83" s="78"/>
      <c r="G83" s="78"/>
      <c r="H83" s="78"/>
      <c r="I83" s="78"/>
      <c r="J83" s="80"/>
      <c r="L83" s="84"/>
    </row>
    <row r="84" spans="1:47" ht="16.5" customHeight="1">
      <c r="A84" s="83"/>
      <c r="B84" s="84"/>
      <c r="C84" s="78"/>
      <c r="D84" s="78"/>
      <c r="E84" s="313" t="str">
        <f>E9</f>
        <v>Zemní práce</v>
      </c>
      <c r="F84" s="313"/>
      <c r="G84" s="313"/>
      <c r="H84" s="313"/>
      <c r="I84" s="78"/>
      <c r="J84" s="80"/>
      <c r="L84" s="84"/>
    </row>
    <row r="85" spans="1:47" ht="6.95" customHeight="1">
      <c r="A85" s="83"/>
      <c r="B85" s="84"/>
      <c r="C85" s="78"/>
      <c r="D85" s="78"/>
      <c r="E85" s="78"/>
      <c r="F85" s="78"/>
      <c r="G85" s="78"/>
      <c r="H85" s="78"/>
      <c r="I85" s="78"/>
      <c r="J85" s="80"/>
      <c r="L85" s="84"/>
    </row>
    <row r="86" spans="1:47" ht="12" customHeight="1">
      <c r="A86" s="83"/>
      <c r="B86" s="84"/>
      <c r="C86" s="82" t="s">
        <v>16</v>
      </c>
      <c r="D86" s="78"/>
      <c r="E86" s="78"/>
      <c r="F86" s="88" t="str">
        <f>F10</f>
        <v>Bílavsko</v>
      </c>
      <c r="G86" s="78"/>
      <c r="H86" s="78"/>
      <c r="I86" s="82" t="s">
        <v>18</v>
      </c>
      <c r="J86" s="128">
        <f>IF(J10="","",J10)</f>
        <v>43922</v>
      </c>
      <c r="L86" s="84"/>
    </row>
    <row r="87" spans="1:47" ht="6.95" customHeight="1">
      <c r="A87" s="83"/>
      <c r="B87" s="84"/>
      <c r="C87" s="78"/>
      <c r="D87" s="78"/>
      <c r="E87" s="78"/>
      <c r="F87" s="78"/>
      <c r="G87" s="78"/>
      <c r="H87" s="78"/>
      <c r="I87" s="78"/>
      <c r="J87" s="80"/>
      <c r="L87" s="84"/>
    </row>
    <row r="88" spans="1:47" ht="15.2" customHeight="1">
      <c r="A88" s="83"/>
      <c r="B88" s="84"/>
      <c r="C88" s="82" t="s">
        <v>19</v>
      </c>
      <c r="D88" s="78"/>
      <c r="E88" s="78"/>
      <c r="F88" s="88" t="str">
        <f>E13</f>
        <v/>
      </c>
      <c r="G88" s="78"/>
      <c r="H88" s="78"/>
      <c r="I88" s="82" t="s">
        <v>24</v>
      </c>
      <c r="J88" s="129" t="str">
        <f>E19</f>
        <v/>
      </c>
      <c r="L88" s="84"/>
    </row>
    <row r="89" spans="1:47" ht="15.2" customHeight="1">
      <c r="A89" s="83"/>
      <c r="B89" s="84"/>
      <c r="C89" s="82" t="s">
        <v>23</v>
      </c>
      <c r="D89" s="78"/>
      <c r="E89" s="78"/>
      <c r="F89" s="88">
        <f>IF(E16="","",E16)</f>
        <v>0</v>
      </c>
      <c r="G89" s="78"/>
      <c r="H89" s="78"/>
      <c r="I89" s="82" t="s">
        <v>27</v>
      </c>
      <c r="J89" s="129" t="str">
        <f>E22</f>
        <v/>
      </c>
      <c r="L89" s="84"/>
    </row>
    <row r="90" spans="1:47" ht="10.35" customHeight="1">
      <c r="A90" s="83"/>
      <c r="B90" s="84"/>
      <c r="C90" s="78"/>
      <c r="D90" s="78"/>
      <c r="E90" s="78"/>
      <c r="F90" s="78"/>
      <c r="G90" s="78"/>
      <c r="H90" s="78"/>
      <c r="I90" s="78"/>
      <c r="J90" s="80"/>
      <c r="L90" s="84"/>
    </row>
    <row r="91" spans="1:47" ht="29.25" customHeight="1">
      <c r="A91" s="83"/>
      <c r="B91" s="130"/>
      <c r="C91" s="131" t="s">
        <v>82</v>
      </c>
      <c r="D91" s="132"/>
      <c r="E91" s="132"/>
      <c r="F91" s="132"/>
      <c r="G91" s="132"/>
      <c r="H91" s="132"/>
      <c r="I91" s="132"/>
      <c r="J91" s="133" t="s">
        <v>83</v>
      </c>
      <c r="K91" s="134"/>
      <c r="L91" s="84"/>
    </row>
    <row r="92" spans="1:47" ht="10.35" customHeight="1">
      <c r="A92" s="83"/>
      <c r="B92" s="84"/>
      <c r="C92" s="78"/>
      <c r="D92" s="78"/>
      <c r="E92" s="78"/>
      <c r="F92" s="78"/>
      <c r="G92" s="78"/>
      <c r="H92" s="78"/>
      <c r="I92" s="78"/>
      <c r="J92" s="80"/>
      <c r="L92" s="84"/>
    </row>
    <row r="93" spans="1:47" ht="22.9" customHeight="1">
      <c r="A93" s="83"/>
      <c r="B93" s="84"/>
      <c r="C93" s="135" t="s">
        <v>84</v>
      </c>
      <c r="D93" s="78"/>
      <c r="E93" s="78"/>
      <c r="F93" s="78"/>
      <c r="G93" s="78"/>
      <c r="H93" s="78"/>
      <c r="I93" s="78"/>
      <c r="J93" s="101">
        <f>J131</f>
        <v>0</v>
      </c>
      <c r="L93" s="84"/>
      <c r="AU93" s="73" t="s">
        <v>85</v>
      </c>
    </row>
    <row r="94" spans="1:47" s="136" customFormat="1" ht="24.95" customHeight="1">
      <c r="B94" s="137"/>
      <c r="C94" s="138"/>
      <c r="D94" s="139" t="s">
        <v>86</v>
      </c>
      <c r="E94" s="140"/>
      <c r="F94" s="140"/>
      <c r="G94" s="140"/>
      <c r="H94" s="140"/>
      <c r="I94" s="140"/>
      <c r="J94" s="141">
        <f>J132</f>
        <v>0</v>
      </c>
      <c r="L94" s="137"/>
    </row>
    <row r="95" spans="1:47" s="142" customFormat="1" ht="19.899999999999999" customHeight="1">
      <c r="B95" s="143"/>
      <c r="C95" s="144"/>
      <c r="D95" s="145" t="s">
        <v>87</v>
      </c>
      <c r="E95" s="146"/>
      <c r="F95" s="146"/>
      <c r="G95" s="146"/>
      <c r="H95" s="146"/>
      <c r="I95" s="146"/>
      <c r="J95" s="147">
        <f>J133</f>
        <v>0</v>
      </c>
      <c r="L95" s="143"/>
    </row>
    <row r="96" spans="1:47" s="142" customFormat="1" ht="19.899999999999999" customHeight="1">
      <c r="B96" s="143"/>
      <c r="C96" s="144"/>
      <c r="D96" s="145" t="s">
        <v>88</v>
      </c>
      <c r="E96" s="146"/>
      <c r="F96" s="146"/>
      <c r="G96" s="146"/>
      <c r="H96" s="146"/>
      <c r="I96" s="146"/>
      <c r="J96" s="147">
        <f>J162</f>
        <v>0</v>
      </c>
      <c r="L96" s="143"/>
    </row>
    <row r="97" spans="1:14" s="142" customFormat="1" ht="19.899999999999999" customHeight="1">
      <c r="B97" s="143"/>
      <c r="C97" s="144"/>
      <c r="D97" s="145" t="s">
        <v>89</v>
      </c>
      <c r="E97" s="146"/>
      <c r="F97" s="146"/>
      <c r="G97" s="146"/>
      <c r="H97" s="146"/>
      <c r="I97" s="146"/>
      <c r="J97" s="147">
        <f>J168</f>
        <v>0</v>
      </c>
      <c r="L97" s="143"/>
    </row>
    <row r="98" spans="1:14" s="142" customFormat="1" ht="19.899999999999999" customHeight="1">
      <c r="B98" s="143"/>
      <c r="C98" s="144"/>
      <c r="D98" s="145" t="s">
        <v>90</v>
      </c>
      <c r="E98" s="146"/>
      <c r="F98" s="146"/>
      <c r="G98" s="146"/>
      <c r="H98" s="146"/>
      <c r="I98" s="146"/>
      <c r="J98" s="147">
        <f>J172</f>
        <v>0</v>
      </c>
      <c r="L98" s="143"/>
    </row>
    <row r="99" spans="1:14" s="142" customFormat="1" ht="19.899999999999999" customHeight="1">
      <c r="B99" s="143"/>
      <c r="C99" s="144"/>
      <c r="D99" s="145" t="s">
        <v>91</v>
      </c>
      <c r="E99" s="146"/>
      <c r="F99" s="146"/>
      <c r="G99" s="146"/>
      <c r="H99" s="146"/>
      <c r="I99" s="146"/>
      <c r="J99" s="147">
        <f>J185</f>
        <v>0</v>
      </c>
      <c r="L99" s="143"/>
    </row>
    <row r="100" spans="1:14" s="142" customFormat="1" ht="19.899999999999999" customHeight="1">
      <c r="B100" s="143"/>
      <c r="C100" s="144"/>
      <c r="D100" s="145" t="s">
        <v>92</v>
      </c>
      <c r="E100" s="146"/>
      <c r="F100" s="146"/>
      <c r="G100" s="146"/>
      <c r="H100" s="146"/>
      <c r="I100" s="146"/>
      <c r="J100" s="147">
        <f>J190</f>
        <v>0</v>
      </c>
      <c r="L100" s="143"/>
    </row>
    <row r="101" spans="1:14" s="142" customFormat="1" ht="19.899999999999999" customHeight="1">
      <c r="B101" s="143"/>
      <c r="C101" s="144"/>
      <c r="D101" s="145" t="s">
        <v>93</v>
      </c>
      <c r="E101" s="146"/>
      <c r="F101" s="146"/>
      <c r="G101" s="146"/>
      <c r="H101" s="146"/>
      <c r="I101" s="146"/>
      <c r="J101" s="147">
        <f>J209</f>
        <v>0</v>
      </c>
      <c r="L101" s="143"/>
    </row>
    <row r="102" spans="1:14" s="142" customFormat="1" ht="19.899999999999999" customHeight="1">
      <c r="B102" s="143"/>
      <c r="C102" s="144"/>
      <c r="D102" s="145" t="s">
        <v>94</v>
      </c>
      <c r="E102" s="146"/>
      <c r="F102" s="146"/>
      <c r="G102" s="146"/>
      <c r="H102" s="146"/>
      <c r="I102" s="146"/>
      <c r="J102" s="147">
        <f>J215</f>
        <v>0</v>
      </c>
      <c r="L102" s="143"/>
    </row>
    <row r="103" spans="1:14" s="136" customFormat="1" ht="24.95" customHeight="1">
      <c r="B103" s="137"/>
      <c r="C103" s="138"/>
      <c r="D103" s="139" t="s">
        <v>95</v>
      </c>
      <c r="E103" s="140"/>
      <c r="F103" s="140"/>
      <c r="G103" s="140"/>
      <c r="H103" s="140"/>
      <c r="I103" s="140"/>
      <c r="J103" s="141">
        <f>J218</f>
        <v>0</v>
      </c>
      <c r="L103" s="137"/>
    </row>
    <row r="104" spans="1:14" s="142" customFormat="1" ht="19.899999999999999" customHeight="1">
      <c r="B104" s="143"/>
      <c r="C104" s="144"/>
      <c r="D104" s="145" t="s">
        <v>96</v>
      </c>
      <c r="E104" s="146"/>
      <c r="F104" s="146"/>
      <c r="G104" s="146"/>
      <c r="H104" s="146"/>
      <c r="I104" s="146"/>
      <c r="J104" s="147">
        <f>J219</f>
        <v>0</v>
      </c>
      <c r="L104" s="143"/>
    </row>
    <row r="105" spans="1:14" s="136" customFormat="1" ht="24.95" customHeight="1">
      <c r="A105" s="138"/>
      <c r="B105" s="137"/>
      <c r="C105" s="138"/>
      <c r="D105" s="148" t="s">
        <v>97</v>
      </c>
      <c r="E105" s="138"/>
      <c r="F105" s="138"/>
      <c r="G105" s="138"/>
      <c r="H105" s="138"/>
      <c r="I105" s="138"/>
      <c r="J105" s="149">
        <f>J221</f>
        <v>0</v>
      </c>
      <c r="K105" s="138"/>
      <c r="L105" s="138"/>
    </row>
    <row r="106" spans="1:14" s="142" customFormat="1" ht="19.899999999999999" customHeight="1">
      <c r="A106" s="144"/>
      <c r="B106" s="143"/>
      <c r="C106" s="144"/>
      <c r="D106" s="150" t="s">
        <v>98</v>
      </c>
      <c r="E106" s="144"/>
      <c r="F106" s="144"/>
      <c r="G106" s="144"/>
      <c r="H106" s="144"/>
      <c r="I106" s="144"/>
      <c r="J106" s="151">
        <f>J222</f>
        <v>0</v>
      </c>
      <c r="K106" s="144"/>
      <c r="L106" s="144"/>
    </row>
    <row r="107" spans="1:14" s="142" customFormat="1" ht="19.899999999999999" customHeight="1">
      <c r="A107" s="144"/>
      <c r="B107" s="143"/>
      <c r="C107" s="144"/>
      <c r="D107" s="150" t="s">
        <v>99</v>
      </c>
      <c r="E107" s="144"/>
      <c r="F107" s="144"/>
      <c r="G107" s="144"/>
      <c r="H107" s="144"/>
      <c r="I107" s="144"/>
      <c r="J107" s="151">
        <f>J226</f>
        <v>0</v>
      </c>
      <c r="K107" s="144"/>
      <c r="L107" s="144"/>
    </row>
    <row r="108" spans="1:14" s="83" customFormat="1" ht="21.95" customHeight="1">
      <c r="A108" s="85"/>
      <c r="B108" s="84"/>
      <c r="C108" s="85"/>
      <c r="D108" s="85"/>
      <c r="E108" s="85"/>
      <c r="F108" s="85"/>
      <c r="G108" s="85"/>
      <c r="H108" s="85"/>
      <c r="I108" s="85"/>
      <c r="J108" s="86"/>
      <c r="K108" s="85"/>
      <c r="L108" s="85"/>
    </row>
    <row r="109" spans="1:14" s="83" customFormat="1" ht="6.95" customHeight="1">
      <c r="A109" s="85"/>
      <c r="B109" s="84"/>
      <c r="C109" s="85"/>
      <c r="D109" s="85"/>
      <c r="E109" s="85"/>
      <c r="F109" s="85"/>
      <c r="G109" s="85"/>
      <c r="H109" s="85"/>
      <c r="I109" s="85"/>
      <c r="J109" s="86"/>
      <c r="K109" s="85"/>
      <c r="L109" s="85"/>
    </row>
    <row r="110" spans="1:14" ht="29.25" customHeight="1">
      <c r="A110" s="85"/>
      <c r="B110" s="84"/>
      <c r="C110" s="135" t="s">
        <v>100</v>
      </c>
      <c r="D110" s="85"/>
      <c r="E110" s="85"/>
      <c r="F110" s="85"/>
      <c r="G110" s="85"/>
      <c r="H110" s="85"/>
      <c r="I110" s="85"/>
      <c r="J110" s="152">
        <v>0</v>
      </c>
      <c r="K110" s="85"/>
      <c r="L110" s="85"/>
      <c r="N110" s="153" t="s">
        <v>33</v>
      </c>
    </row>
    <row r="111" spans="1:14" ht="18" customHeight="1">
      <c r="A111" s="85"/>
      <c r="B111" s="84"/>
      <c r="C111" s="78"/>
      <c r="D111" s="85"/>
      <c r="E111" s="85"/>
      <c r="F111" s="85"/>
      <c r="G111" s="85"/>
      <c r="H111" s="85"/>
      <c r="I111" s="85"/>
      <c r="J111" s="80"/>
      <c r="K111" s="85"/>
      <c r="L111" s="85"/>
    </row>
    <row r="112" spans="1:14" ht="29.25" customHeight="1">
      <c r="A112" s="85"/>
      <c r="B112" s="84"/>
      <c r="C112" s="154" t="s">
        <v>101</v>
      </c>
      <c r="D112" s="108"/>
      <c r="E112" s="108"/>
      <c r="F112" s="108"/>
      <c r="G112" s="108"/>
      <c r="H112" s="108"/>
      <c r="I112" s="108"/>
      <c r="J112" s="155">
        <f>ROUND(J93+J110,2)</f>
        <v>0</v>
      </c>
      <c r="K112" s="108"/>
      <c r="L112" s="85"/>
    </row>
    <row r="113" spans="1:12" ht="6.95" customHeight="1">
      <c r="A113" s="85"/>
      <c r="B113" s="84"/>
      <c r="C113" s="85"/>
      <c r="D113" s="85"/>
      <c r="E113" s="85"/>
      <c r="F113" s="85"/>
      <c r="G113" s="85"/>
      <c r="H113" s="85"/>
      <c r="I113" s="85"/>
      <c r="J113" s="86"/>
      <c r="K113" s="85"/>
      <c r="L113" s="85"/>
    </row>
    <row r="114" spans="1:12">
      <c r="A114" s="78"/>
      <c r="B114" s="156"/>
      <c r="C114" s="157"/>
      <c r="D114" s="157"/>
      <c r="E114" s="157"/>
      <c r="F114" s="157"/>
      <c r="G114" s="157"/>
      <c r="H114" s="157"/>
      <c r="I114" s="157"/>
      <c r="J114" s="158"/>
      <c r="K114" s="78"/>
      <c r="L114" s="78"/>
    </row>
    <row r="115" spans="1:12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</row>
    <row r="116" spans="1:12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</row>
    <row r="117" spans="1:12" s="83" customFormat="1" ht="6.95" customHeight="1">
      <c r="A117" s="85"/>
      <c r="B117" s="125"/>
      <c r="C117" s="126"/>
      <c r="D117" s="126"/>
      <c r="E117" s="126"/>
      <c r="F117" s="126"/>
      <c r="G117" s="126"/>
      <c r="H117" s="126"/>
      <c r="I117" s="126"/>
      <c r="J117" s="127"/>
      <c r="K117" s="85"/>
      <c r="L117" s="85"/>
    </row>
    <row r="118" spans="1:12" ht="24.95" customHeight="1">
      <c r="A118" s="85"/>
      <c r="B118" s="84"/>
      <c r="C118" s="79" t="s">
        <v>102</v>
      </c>
      <c r="D118" s="78"/>
      <c r="E118" s="78"/>
      <c r="F118" s="78"/>
      <c r="G118" s="78"/>
      <c r="H118" s="78"/>
      <c r="I118" s="78"/>
      <c r="J118" s="80"/>
      <c r="K118" s="78"/>
      <c r="L118" s="85"/>
    </row>
    <row r="119" spans="1:12" ht="6.95" customHeight="1">
      <c r="A119" s="85"/>
      <c r="B119" s="84"/>
      <c r="C119" s="78"/>
      <c r="D119" s="78"/>
      <c r="E119" s="78"/>
      <c r="F119" s="78"/>
      <c r="G119" s="78"/>
      <c r="H119" s="78"/>
      <c r="I119" s="78"/>
      <c r="J119" s="80"/>
      <c r="K119" s="78"/>
      <c r="L119" s="85"/>
    </row>
    <row r="120" spans="1:12" ht="12" customHeight="1">
      <c r="A120" s="85"/>
      <c r="B120" s="84"/>
      <c r="C120" s="82" t="s">
        <v>12</v>
      </c>
      <c r="D120" s="78"/>
      <c r="E120" s="78"/>
      <c r="F120" s="78"/>
      <c r="G120" s="78"/>
      <c r="H120" s="78"/>
      <c r="I120" s="78"/>
      <c r="J120" s="80"/>
      <c r="K120" s="78"/>
      <c r="L120" s="85"/>
    </row>
    <row r="121" spans="1:12" ht="16.5" customHeight="1">
      <c r="A121" s="85"/>
      <c r="B121" s="84"/>
      <c r="C121" s="78"/>
      <c r="D121" s="78"/>
      <c r="E121" s="314" t="str">
        <f>E7</f>
        <v>Rekonstrukce VO v obci Bílavsko</v>
      </c>
      <c r="F121" s="314"/>
      <c r="G121" s="314"/>
      <c r="H121" s="314"/>
      <c r="I121" s="78"/>
      <c r="J121" s="80"/>
      <c r="K121" s="78"/>
      <c r="L121" s="85"/>
    </row>
    <row r="122" spans="1:12" ht="12" customHeight="1">
      <c r="A122" s="85"/>
      <c r="B122" s="84"/>
      <c r="C122" s="82" t="s">
        <v>77</v>
      </c>
      <c r="D122" s="78"/>
      <c r="E122" s="78"/>
      <c r="F122" s="78"/>
      <c r="G122" s="78"/>
      <c r="H122" s="78"/>
      <c r="I122" s="78"/>
      <c r="J122" s="80"/>
      <c r="K122" s="78"/>
      <c r="L122" s="85"/>
    </row>
    <row r="123" spans="1:12" ht="16.5" customHeight="1">
      <c r="A123" s="85"/>
      <c r="B123" s="84"/>
      <c r="C123" s="78"/>
      <c r="D123" s="78"/>
      <c r="E123" s="313" t="str">
        <f>E9</f>
        <v>Zemní práce</v>
      </c>
      <c r="F123" s="313"/>
      <c r="G123" s="313"/>
      <c r="H123" s="313"/>
      <c r="I123" s="78"/>
      <c r="J123" s="80"/>
      <c r="K123" s="78"/>
      <c r="L123" s="85"/>
    </row>
    <row r="124" spans="1:12" ht="6.95" customHeight="1">
      <c r="A124" s="85"/>
      <c r="B124" s="84"/>
      <c r="C124" s="78"/>
      <c r="D124" s="78"/>
      <c r="E124" s="78"/>
      <c r="F124" s="78"/>
      <c r="G124" s="78"/>
      <c r="H124" s="78"/>
      <c r="I124" s="78"/>
      <c r="J124" s="80"/>
      <c r="K124" s="78"/>
      <c r="L124" s="85"/>
    </row>
    <row r="125" spans="1:12" ht="12" customHeight="1">
      <c r="A125" s="85"/>
      <c r="B125" s="84"/>
      <c r="C125" s="82" t="s">
        <v>16</v>
      </c>
      <c r="D125" s="78"/>
      <c r="E125" s="78"/>
      <c r="F125" s="88" t="str">
        <f>F10</f>
        <v>Bílavsko</v>
      </c>
      <c r="G125" s="78"/>
      <c r="H125" s="78"/>
      <c r="I125" s="82" t="s">
        <v>18</v>
      </c>
      <c r="J125" s="128">
        <f>IF(J10="","",J10)</f>
        <v>43922</v>
      </c>
      <c r="K125" s="78"/>
      <c r="L125" s="85"/>
    </row>
    <row r="126" spans="1:12" ht="6.95" customHeight="1">
      <c r="A126" s="85"/>
      <c r="B126" s="84"/>
      <c r="C126" s="78"/>
      <c r="D126" s="78"/>
      <c r="E126" s="78"/>
      <c r="F126" s="78"/>
      <c r="G126" s="78"/>
      <c r="H126" s="78"/>
      <c r="I126" s="78"/>
      <c r="J126" s="80"/>
      <c r="K126" s="78"/>
      <c r="L126" s="85"/>
    </row>
    <row r="127" spans="1:12" ht="15.2" customHeight="1">
      <c r="A127" s="85"/>
      <c r="B127" s="84"/>
      <c r="C127" s="82" t="s">
        <v>19</v>
      </c>
      <c r="D127" s="78"/>
      <c r="E127" s="78"/>
      <c r="F127" s="88" t="str">
        <f>E13</f>
        <v/>
      </c>
      <c r="G127" s="78"/>
      <c r="H127" s="78"/>
      <c r="I127" s="82" t="s">
        <v>24</v>
      </c>
      <c r="J127" s="129" t="str">
        <f>E19</f>
        <v/>
      </c>
      <c r="K127" s="78"/>
      <c r="L127" s="85"/>
    </row>
    <row r="128" spans="1:12" ht="15.2" customHeight="1">
      <c r="A128" s="85"/>
      <c r="B128" s="84"/>
      <c r="C128" s="82" t="s">
        <v>23</v>
      </c>
      <c r="D128" s="78"/>
      <c r="E128" s="78"/>
      <c r="F128" s="88">
        <f>IF(E16="","",E16)</f>
        <v>0</v>
      </c>
      <c r="G128" s="78"/>
      <c r="H128" s="78"/>
      <c r="I128" s="82" t="s">
        <v>27</v>
      </c>
      <c r="J128" s="129" t="str">
        <f>E22</f>
        <v/>
      </c>
      <c r="K128" s="78"/>
      <c r="L128" s="85"/>
    </row>
    <row r="129" spans="1:65" ht="10.35" customHeight="1">
      <c r="A129" s="85"/>
      <c r="B129" s="84"/>
      <c r="C129" s="78"/>
      <c r="D129" s="78"/>
      <c r="E129" s="78"/>
      <c r="F129" s="78"/>
      <c r="G129" s="78"/>
      <c r="H129" s="78"/>
      <c r="I129" s="78"/>
      <c r="J129" s="80"/>
      <c r="K129" s="78"/>
      <c r="L129" s="85"/>
    </row>
    <row r="130" spans="1:65" s="164" customFormat="1" ht="26.25" customHeight="1">
      <c r="A130" s="159"/>
      <c r="B130" s="160"/>
      <c r="C130" s="161" t="s">
        <v>103</v>
      </c>
      <c r="D130" s="161" t="s">
        <v>53</v>
      </c>
      <c r="E130" s="161" t="s">
        <v>49</v>
      </c>
      <c r="F130" s="161" t="s">
        <v>50</v>
      </c>
      <c r="G130" s="161" t="s">
        <v>104</v>
      </c>
      <c r="H130" s="161" t="s">
        <v>105</v>
      </c>
      <c r="I130" s="161" t="s">
        <v>106</v>
      </c>
      <c r="J130" s="162" t="s">
        <v>83</v>
      </c>
      <c r="K130" s="159"/>
      <c r="L130" s="163"/>
    </row>
    <row r="131" spans="1:65" s="83" customFormat="1" ht="22.9" customHeight="1">
      <c r="A131" s="85"/>
      <c r="B131" s="84"/>
      <c r="C131" s="165" t="s">
        <v>107</v>
      </c>
      <c r="D131" s="85"/>
      <c r="E131" s="85"/>
      <c r="F131" s="85"/>
      <c r="G131" s="85"/>
      <c r="H131" s="85"/>
      <c r="I131" s="85"/>
      <c r="J131" s="166">
        <f>BK131</f>
        <v>0</v>
      </c>
      <c r="K131" s="85"/>
      <c r="L131" s="85"/>
      <c r="M131" s="96"/>
      <c r="N131" s="96"/>
      <c r="O131" s="96"/>
      <c r="P131" s="167">
        <f>P132+P218+P221</f>
        <v>2783.9807379999993</v>
      </c>
      <c r="Q131" s="96"/>
      <c r="R131" s="167">
        <f>R132+R218+R221</f>
        <v>793.63037124000004</v>
      </c>
      <c r="S131" s="96"/>
      <c r="T131" s="168">
        <f>T132+T218+T221</f>
        <v>167.58692500000001</v>
      </c>
      <c r="AT131" s="73" t="s">
        <v>67</v>
      </c>
      <c r="AU131" s="73" t="s">
        <v>85</v>
      </c>
      <c r="BK131" s="169">
        <f>BK132+BK218+BK221</f>
        <v>0</v>
      </c>
    </row>
    <row r="132" spans="1:65" s="177" customFormat="1" ht="25.9" customHeight="1">
      <c r="A132" s="170"/>
      <c r="B132" s="171"/>
      <c r="C132" s="170"/>
      <c r="D132" s="172" t="s">
        <v>67</v>
      </c>
      <c r="E132" s="173" t="s">
        <v>108</v>
      </c>
      <c r="F132" s="173" t="s">
        <v>109</v>
      </c>
      <c r="G132" s="170"/>
      <c r="H132" s="170"/>
      <c r="I132" s="170"/>
      <c r="J132" s="174">
        <f>BK132</f>
        <v>0</v>
      </c>
      <c r="K132" s="170"/>
      <c r="L132" s="170"/>
      <c r="M132" s="170"/>
      <c r="N132" s="170"/>
      <c r="O132" s="170"/>
      <c r="P132" s="175">
        <f>P133+P162+P168+P172+P185+P190+P209+P215</f>
        <v>2747.9782379999992</v>
      </c>
      <c r="Q132" s="170"/>
      <c r="R132" s="175">
        <f>R133+R162+R168+R172+R185+R190+R209+R215</f>
        <v>793.50076224000009</v>
      </c>
      <c r="S132" s="170"/>
      <c r="T132" s="176">
        <f>T133+T162+T168+T172+T185+T190+T209+T215</f>
        <v>167.58692500000001</v>
      </c>
      <c r="AR132" s="178" t="s">
        <v>73</v>
      </c>
      <c r="AT132" s="179" t="s">
        <v>67</v>
      </c>
      <c r="AU132" s="179" t="s">
        <v>68</v>
      </c>
      <c r="AY132" s="178" t="s">
        <v>110</v>
      </c>
      <c r="BK132" s="180">
        <f>BK133+BK162+BK168+BK172+BK185+BK190+BK209+BK215</f>
        <v>0</v>
      </c>
    </row>
    <row r="133" spans="1:65" ht="22.9" customHeight="1">
      <c r="A133" s="170"/>
      <c r="B133" s="171"/>
      <c r="C133" s="170"/>
      <c r="D133" s="172" t="s">
        <v>67</v>
      </c>
      <c r="E133" s="181" t="s">
        <v>73</v>
      </c>
      <c r="F133" s="181" t="s">
        <v>78</v>
      </c>
      <c r="G133" s="78"/>
      <c r="H133" s="78"/>
      <c r="I133" s="78"/>
      <c r="J133" s="182">
        <f>BK133</f>
        <v>0</v>
      </c>
      <c r="K133" s="78"/>
      <c r="L133" s="170"/>
      <c r="M133" s="170"/>
      <c r="N133" s="170"/>
      <c r="O133" s="170"/>
      <c r="P133" s="175">
        <f>SUM(P134:P161)</f>
        <v>1692.6198559999996</v>
      </c>
      <c r="Q133" s="170"/>
      <c r="R133" s="175">
        <f>SUM(R134:R161)</f>
        <v>131.38269900000003</v>
      </c>
      <c r="S133" s="170"/>
      <c r="T133" s="176">
        <f>SUM(T134:T161)</f>
        <v>167.40732500000001</v>
      </c>
      <c r="AR133" s="178" t="s">
        <v>73</v>
      </c>
      <c r="AT133" s="179" t="s">
        <v>67</v>
      </c>
      <c r="AU133" s="179" t="s">
        <v>73</v>
      </c>
      <c r="AY133" s="178" t="s">
        <v>110</v>
      </c>
      <c r="BK133" s="180">
        <f>SUM(BK134:BK161)</f>
        <v>0</v>
      </c>
    </row>
    <row r="134" spans="1:65" s="83" customFormat="1" ht="24" customHeight="1">
      <c r="A134" s="85"/>
      <c r="B134" s="183"/>
      <c r="C134" s="184" t="s">
        <v>73</v>
      </c>
      <c r="D134" s="184" t="s">
        <v>111</v>
      </c>
      <c r="E134" s="185" t="s">
        <v>112</v>
      </c>
      <c r="F134" s="186" t="s">
        <v>113</v>
      </c>
      <c r="G134" s="187" t="s">
        <v>114</v>
      </c>
      <c r="H134" s="188">
        <v>34.784999999999997</v>
      </c>
      <c r="I134" s="189">
        <v>0</v>
      </c>
      <c r="J134" s="190">
        <f t="shared" ref="J134:J161" si="0">ROUND(I134*H134,2)</f>
        <v>0</v>
      </c>
      <c r="K134" s="186" t="s">
        <v>115</v>
      </c>
      <c r="L134" s="85"/>
      <c r="M134" s="191"/>
      <c r="N134" s="192" t="s">
        <v>34</v>
      </c>
      <c r="O134" s="193">
        <v>0.313</v>
      </c>
      <c r="P134" s="193">
        <f t="shared" ref="P134:P161" si="1">O134*H134</f>
        <v>10.887704999999999</v>
      </c>
      <c r="Q134" s="193">
        <v>0</v>
      </c>
      <c r="R134" s="193">
        <f t="shared" ref="R134:R161" si="2">Q134*H134</f>
        <v>0</v>
      </c>
      <c r="S134" s="193">
        <v>0.255</v>
      </c>
      <c r="T134" s="194">
        <f t="shared" ref="T134:T161" si="3">S134*H134</f>
        <v>8.8701749999999997</v>
      </c>
      <c r="AR134" s="195" t="s">
        <v>116</v>
      </c>
      <c r="AT134" s="195" t="s">
        <v>111</v>
      </c>
      <c r="AU134" s="195" t="s">
        <v>75</v>
      </c>
      <c r="AY134" s="73" t="s">
        <v>110</v>
      </c>
      <c r="BE134" s="196">
        <f t="shared" ref="BE134:BE161" si="4">IF(N134="základní",J134,0)</f>
        <v>0</v>
      </c>
      <c r="BF134" s="196">
        <f t="shared" ref="BF134:BF161" si="5">IF(N134="snížená",J134,0)</f>
        <v>0</v>
      </c>
      <c r="BG134" s="196">
        <f t="shared" ref="BG134:BG161" si="6">IF(N134="zákl. přenesená",J134,0)</f>
        <v>0</v>
      </c>
      <c r="BH134" s="196">
        <f t="shared" ref="BH134:BH161" si="7">IF(N134="sníž. přenesená",J134,0)</f>
        <v>0</v>
      </c>
      <c r="BI134" s="196">
        <f t="shared" ref="BI134:BI161" si="8">IF(N134="nulová",J134,0)</f>
        <v>0</v>
      </c>
      <c r="BJ134" s="73" t="s">
        <v>73</v>
      </c>
      <c r="BK134" s="196">
        <f t="shared" ref="BK134:BK161" si="9">ROUND(I134*H134,2)</f>
        <v>0</v>
      </c>
      <c r="BL134" s="73" t="s">
        <v>116</v>
      </c>
      <c r="BM134" s="195" t="s">
        <v>117</v>
      </c>
    </row>
    <row r="135" spans="1:65" s="83" customFormat="1" ht="24" customHeight="1">
      <c r="A135" s="85"/>
      <c r="B135" s="183"/>
      <c r="C135" s="184" t="s">
        <v>75</v>
      </c>
      <c r="D135" s="184" t="s">
        <v>111</v>
      </c>
      <c r="E135" s="185" t="s">
        <v>118</v>
      </c>
      <c r="F135" s="186" t="s">
        <v>119</v>
      </c>
      <c r="G135" s="187" t="s">
        <v>114</v>
      </c>
      <c r="H135" s="188">
        <v>2.2400000000000002</v>
      </c>
      <c r="I135" s="189">
        <v>0</v>
      </c>
      <c r="J135" s="190">
        <f t="shared" si="0"/>
        <v>0</v>
      </c>
      <c r="K135" s="186" t="s">
        <v>120</v>
      </c>
      <c r="L135" s="85"/>
      <c r="M135" s="191"/>
      <c r="N135" s="192" t="s">
        <v>34</v>
      </c>
      <c r="O135" s="193">
        <v>0.379</v>
      </c>
      <c r="P135" s="193">
        <f t="shared" si="1"/>
        <v>0.84896000000000005</v>
      </c>
      <c r="Q135" s="193">
        <v>0</v>
      </c>
      <c r="R135" s="193">
        <f t="shared" si="2"/>
        <v>0</v>
      </c>
      <c r="S135" s="193">
        <v>0.41699999999999998</v>
      </c>
      <c r="T135" s="194">
        <f t="shared" si="3"/>
        <v>0.93408000000000002</v>
      </c>
      <c r="AR135" s="195" t="s">
        <v>116</v>
      </c>
      <c r="AT135" s="195" t="s">
        <v>111</v>
      </c>
      <c r="AU135" s="195" t="s">
        <v>75</v>
      </c>
      <c r="AY135" s="73" t="s">
        <v>110</v>
      </c>
      <c r="BE135" s="196">
        <f t="shared" si="4"/>
        <v>0</v>
      </c>
      <c r="BF135" s="196">
        <f t="shared" si="5"/>
        <v>0</v>
      </c>
      <c r="BG135" s="196">
        <f t="shared" si="6"/>
        <v>0</v>
      </c>
      <c r="BH135" s="196">
        <f t="shared" si="7"/>
        <v>0</v>
      </c>
      <c r="BI135" s="196">
        <f t="shared" si="8"/>
        <v>0</v>
      </c>
      <c r="BJ135" s="73" t="s">
        <v>73</v>
      </c>
      <c r="BK135" s="196">
        <f t="shared" si="9"/>
        <v>0</v>
      </c>
      <c r="BL135" s="73" t="s">
        <v>116</v>
      </c>
      <c r="BM135" s="195" t="s">
        <v>121</v>
      </c>
    </row>
    <row r="136" spans="1:65" s="83" customFormat="1" ht="24" customHeight="1">
      <c r="A136" s="85"/>
      <c r="B136" s="183"/>
      <c r="C136" s="184" t="s">
        <v>122</v>
      </c>
      <c r="D136" s="184" t="s">
        <v>111</v>
      </c>
      <c r="E136" s="185" t="s">
        <v>123</v>
      </c>
      <c r="F136" s="186" t="s">
        <v>124</v>
      </c>
      <c r="G136" s="187" t="s">
        <v>114</v>
      </c>
      <c r="H136" s="188">
        <v>2.8</v>
      </c>
      <c r="I136" s="189">
        <v>0</v>
      </c>
      <c r="J136" s="190">
        <f t="shared" si="0"/>
        <v>0</v>
      </c>
      <c r="K136" s="186" t="s">
        <v>120</v>
      </c>
      <c r="L136" s="85"/>
      <c r="M136" s="191"/>
      <c r="N136" s="192" t="s">
        <v>34</v>
      </c>
      <c r="O136" s="193">
        <v>2.5369999999999999</v>
      </c>
      <c r="P136" s="193">
        <f t="shared" si="1"/>
        <v>7.1035999999999992</v>
      </c>
      <c r="Q136" s="193">
        <v>0</v>
      </c>
      <c r="R136" s="193">
        <f t="shared" si="2"/>
        <v>0</v>
      </c>
      <c r="S136" s="193">
        <v>0.22500000000000001</v>
      </c>
      <c r="T136" s="194">
        <f t="shared" si="3"/>
        <v>0.63</v>
      </c>
      <c r="AR136" s="195" t="s">
        <v>116</v>
      </c>
      <c r="AT136" s="195" t="s">
        <v>111</v>
      </c>
      <c r="AU136" s="195" t="s">
        <v>75</v>
      </c>
      <c r="AY136" s="73" t="s">
        <v>110</v>
      </c>
      <c r="BE136" s="196">
        <f t="shared" si="4"/>
        <v>0</v>
      </c>
      <c r="BF136" s="196">
        <f t="shared" si="5"/>
        <v>0</v>
      </c>
      <c r="BG136" s="196">
        <f t="shared" si="6"/>
        <v>0</v>
      </c>
      <c r="BH136" s="196">
        <f t="shared" si="7"/>
        <v>0</v>
      </c>
      <c r="BI136" s="196">
        <f t="shared" si="8"/>
        <v>0</v>
      </c>
      <c r="BJ136" s="73" t="s">
        <v>73</v>
      </c>
      <c r="BK136" s="196">
        <f t="shared" si="9"/>
        <v>0</v>
      </c>
      <c r="BL136" s="73" t="s">
        <v>116</v>
      </c>
      <c r="BM136" s="195" t="s">
        <v>125</v>
      </c>
    </row>
    <row r="137" spans="1:65" s="83" customFormat="1" ht="24" customHeight="1">
      <c r="A137" s="85"/>
      <c r="B137" s="183"/>
      <c r="C137" s="184" t="s">
        <v>116</v>
      </c>
      <c r="D137" s="184" t="s">
        <v>111</v>
      </c>
      <c r="E137" s="185" t="s">
        <v>126</v>
      </c>
      <c r="F137" s="186" t="s">
        <v>127</v>
      </c>
      <c r="G137" s="187" t="s">
        <v>114</v>
      </c>
      <c r="H137" s="188">
        <v>1.5049999999999999</v>
      </c>
      <c r="I137" s="189">
        <v>0</v>
      </c>
      <c r="J137" s="190">
        <f t="shared" si="0"/>
        <v>0</v>
      </c>
      <c r="K137" s="186" t="s">
        <v>115</v>
      </c>
      <c r="L137" s="85"/>
      <c r="M137" s="191"/>
      <c r="N137" s="192" t="s">
        <v>34</v>
      </c>
      <c r="O137" s="193">
        <v>0.91300000000000003</v>
      </c>
      <c r="P137" s="193">
        <f t="shared" si="1"/>
        <v>1.3740649999999999</v>
      </c>
      <c r="Q137" s="193">
        <v>0</v>
      </c>
      <c r="R137" s="193">
        <f t="shared" si="2"/>
        <v>0</v>
      </c>
      <c r="S137" s="193">
        <v>0.63</v>
      </c>
      <c r="T137" s="194">
        <f t="shared" si="3"/>
        <v>0.94814999999999994</v>
      </c>
      <c r="AR137" s="195" t="s">
        <v>116</v>
      </c>
      <c r="AT137" s="195" t="s">
        <v>111</v>
      </c>
      <c r="AU137" s="195" t="s">
        <v>75</v>
      </c>
      <c r="AY137" s="73" t="s">
        <v>110</v>
      </c>
      <c r="BE137" s="196">
        <f t="shared" si="4"/>
        <v>0</v>
      </c>
      <c r="BF137" s="196">
        <f t="shared" si="5"/>
        <v>0</v>
      </c>
      <c r="BG137" s="196">
        <f t="shared" si="6"/>
        <v>0</v>
      </c>
      <c r="BH137" s="196">
        <f t="shared" si="7"/>
        <v>0</v>
      </c>
      <c r="BI137" s="196">
        <f t="shared" si="8"/>
        <v>0</v>
      </c>
      <c r="BJ137" s="73" t="s">
        <v>73</v>
      </c>
      <c r="BK137" s="196">
        <f t="shared" si="9"/>
        <v>0</v>
      </c>
      <c r="BL137" s="73" t="s">
        <v>116</v>
      </c>
      <c r="BM137" s="195" t="s">
        <v>128</v>
      </c>
    </row>
    <row r="138" spans="1:65" s="83" customFormat="1" ht="24" customHeight="1">
      <c r="A138" s="85"/>
      <c r="B138" s="183"/>
      <c r="C138" s="184" t="s">
        <v>129</v>
      </c>
      <c r="D138" s="184" t="s">
        <v>111</v>
      </c>
      <c r="E138" s="185" t="s">
        <v>130</v>
      </c>
      <c r="F138" s="186" t="s">
        <v>131</v>
      </c>
      <c r="G138" s="187" t="s">
        <v>114</v>
      </c>
      <c r="H138" s="188">
        <v>84.62</v>
      </c>
      <c r="I138" s="189">
        <v>0</v>
      </c>
      <c r="J138" s="190">
        <f t="shared" si="0"/>
        <v>0</v>
      </c>
      <c r="K138" s="186" t="s">
        <v>115</v>
      </c>
      <c r="L138" s="85"/>
      <c r="M138" s="191"/>
      <c r="N138" s="192" t="s">
        <v>34</v>
      </c>
      <c r="O138" s="193">
        <v>0.29399999999999998</v>
      </c>
      <c r="P138" s="193">
        <f t="shared" si="1"/>
        <v>24.87828</v>
      </c>
      <c r="Q138" s="193">
        <v>0</v>
      </c>
      <c r="R138" s="193">
        <f t="shared" si="2"/>
        <v>0</v>
      </c>
      <c r="S138" s="193">
        <v>0.316</v>
      </c>
      <c r="T138" s="194">
        <f t="shared" si="3"/>
        <v>26.739920000000001</v>
      </c>
      <c r="AR138" s="195" t="s">
        <v>116</v>
      </c>
      <c r="AT138" s="195" t="s">
        <v>111</v>
      </c>
      <c r="AU138" s="195" t="s">
        <v>75</v>
      </c>
      <c r="AY138" s="73" t="s">
        <v>110</v>
      </c>
      <c r="BE138" s="196">
        <f t="shared" si="4"/>
        <v>0</v>
      </c>
      <c r="BF138" s="196">
        <f t="shared" si="5"/>
        <v>0</v>
      </c>
      <c r="BG138" s="196">
        <f t="shared" si="6"/>
        <v>0</v>
      </c>
      <c r="BH138" s="196">
        <f t="shared" si="7"/>
        <v>0</v>
      </c>
      <c r="BI138" s="196">
        <f t="shared" si="8"/>
        <v>0</v>
      </c>
      <c r="BJ138" s="73" t="s">
        <v>73</v>
      </c>
      <c r="BK138" s="196">
        <f t="shared" si="9"/>
        <v>0</v>
      </c>
      <c r="BL138" s="73" t="s">
        <v>116</v>
      </c>
      <c r="BM138" s="195" t="s">
        <v>132</v>
      </c>
    </row>
    <row r="139" spans="1:65" s="83" customFormat="1" ht="16.5" customHeight="1">
      <c r="A139" s="85"/>
      <c r="B139" s="183"/>
      <c r="C139" s="184" t="s">
        <v>133</v>
      </c>
      <c r="D139" s="184" t="s">
        <v>111</v>
      </c>
      <c r="E139" s="185" t="s">
        <v>134</v>
      </c>
      <c r="F139" s="186" t="s">
        <v>135</v>
      </c>
      <c r="G139" s="187" t="s">
        <v>136</v>
      </c>
      <c r="H139" s="188">
        <v>250</v>
      </c>
      <c r="I139" s="189">
        <v>0</v>
      </c>
      <c r="J139" s="190">
        <f t="shared" si="0"/>
        <v>0</v>
      </c>
      <c r="K139" s="186" t="s">
        <v>115</v>
      </c>
      <c r="L139" s="85"/>
      <c r="M139" s="191"/>
      <c r="N139" s="192" t="s">
        <v>34</v>
      </c>
      <c r="O139" s="193">
        <v>0.27200000000000002</v>
      </c>
      <c r="P139" s="193">
        <f t="shared" si="1"/>
        <v>68</v>
      </c>
      <c r="Q139" s="193">
        <v>0</v>
      </c>
      <c r="R139" s="193">
        <f t="shared" si="2"/>
        <v>0</v>
      </c>
      <c r="S139" s="193">
        <v>0.28999999999999998</v>
      </c>
      <c r="T139" s="194">
        <f t="shared" si="3"/>
        <v>72.5</v>
      </c>
      <c r="AR139" s="195" t="s">
        <v>116</v>
      </c>
      <c r="AT139" s="195" t="s">
        <v>111</v>
      </c>
      <c r="AU139" s="195" t="s">
        <v>75</v>
      </c>
      <c r="AY139" s="73" t="s">
        <v>110</v>
      </c>
      <c r="BE139" s="196">
        <f t="shared" si="4"/>
        <v>0</v>
      </c>
      <c r="BF139" s="196">
        <f t="shared" si="5"/>
        <v>0</v>
      </c>
      <c r="BG139" s="196">
        <f t="shared" si="6"/>
        <v>0</v>
      </c>
      <c r="BH139" s="196">
        <f t="shared" si="7"/>
        <v>0</v>
      </c>
      <c r="BI139" s="196">
        <f t="shared" si="8"/>
        <v>0</v>
      </c>
      <c r="BJ139" s="73" t="s">
        <v>73</v>
      </c>
      <c r="BK139" s="196">
        <f t="shared" si="9"/>
        <v>0</v>
      </c>
      <c r="BL139" s="73" t="s">
        <v>116</v>
      </c>
      <c r="BM139" s="195" t="s">
        <v>137</v>
      </c>
    </row>
    <row r="140" spans="1:65" s="83" customFormat="1" ht="16.5" customHeight="1">
      <c r="A140" s="85"/>
      <c r="B140" s="183"/>
      <c r="C140" s="184" t="s">
        <v>138</v>
      </c>
      <c r="D140" s="184" t="s">
        <v>111</v>
      </c>
      <c r="E140" s="185" t="s">
        <v>139</v>
      </c>
      <c r="F140" s="186" t="s">
        <v>140</v>
      </c>
      <c r="G140" s="187" t="s">
        <v>136</v>
      </c>
      <c r="H140" s="188">
        <v>277</v>
      </c>
      <c r="I140" s="189">
        <v>0</v>
      </c>
      <c r="J140" s="190">
        <f t="shared" si="0"/>
        <v>0</v>
      </c>
      <c r="K140" s="186" t="s">
        <v>120</v>
      </c>
      <c r="L140" s="85"/>
      <c r="M140" s="191"/>
      <c r="N140" s="192" t="s">
        <v>34</v>
      </c>
      <c r="O140" s="193">
        <v>0.13300000000000001</v>
      </c>
      <c r="P140" s="193">
        <f t="shared" si="1"/>
        <v>36.841000000000001</v>
      </c>
      <c r="Q140" s="193">
        <v>0</v>
      </c>
      <c r="R140" s="193">
        <f t="shared" si="2"/>
        <v>0</v>
      </c>
      <c r="S140" s="193">
        <v>0.20499999999999999</v>
      </c>
      <c r="T140" s="194">
        <f t="shared" si="3"/>
        <v>56.784999999999997</v>
      </c>
      <c r="AR140" s="195" t="s">
        <v>116</v>
      </c>
      <c r="AT140" s="195" t="s">
        <v>111</v>
      </c>
      <c r="AU140" s="195" t="s">
        <v>75</v>
      </c>
      <c r="AY140" s="73" t="s">
        <v>110</v>
      </c>
      <c r="BE140" s="196">
        <f t="shared" si="4"/>
        <v>0</v>
      </c>
      <c r="BF140" s="196">
        <f t="shared" si="5"/>
        <v>0</v>
      </c>
      <c r="BG140" s="196">
        <f t="shared" si="6"/>
        <v>0</v>
      </c>
      <c r="BH140" s="196">
        <f t="shared" si="7"/>
        <v>0</v>
      </c>
      <c r="BI140" s="196">
        <f t="shared" si="8"/>
        <v>0</v>
      </c>
      <c r="BJ140" s="73" t="s">
        <v>73</v>
      </c>
      <c r="BK140" s="196">
        <f t="shared" si="9"/>
        <v>0</v>
      </c>
      <c r="BL140" s="73" t="s">
        <v>116</v>
      </c>
      <c r="BM140" s="195" t="s">
        <v>141</v>
      </c>
    </row>
    <row r="141" spans="1:65" s="83" customFormat="1" ht="24" customHeight="1">
      <c r="A141" s="85"/>
      <c r="B141" s="183"/>
      <c r="C141" s="184" t="s">
        <v>142</v>
      </c>
      <c r="D141" s="184" t="s">
        <v>111</v>
      </c>
      <c r="E141" s="185" t="s">
        <v>143</v>
      </c>
      <c r="F141" s="186" t="s">
        <v>144</v>
      </c>
      <c r="G141" s="187" t="s">
        <v>145</v>
      </c>
      <c r="H141" s="188">
        <v>17.36</v>
      </c>
      <c r="I141" s="189">
        <v>0</v>
      </c>
      <c r="J141" s="190">
        <f t="shared" si="0"/>
        <v>0</v>
      </c>
      <c r="K141" s="186" t="s">
        <v>115</v>
      </c>
      <c r="L141" s="85"/>
      <c r="M141" s="191"/>
      <c r="N141" s="192" t="s">
        <v>34</v>
      </c>
      <c r="O141" s="193">
        <v>1.7629999999999999</v>
      </c>
      <c r="P141" s="193">
        <f t="shared" si="1"/>
        <v>30.605679999999996</v>
      </c>
      <c r="Q141" s="193">
        <v>0</v>
      </c>
      <c r="R141" s="193">
        <f t="shared" si="2"/>
        <v>0</v>
      </c>
      <c r="S141" s="193">
        <v>0</v>
      </c>
      <c r="T141" s="194">
        <f t="shared" si="3"/>
        <v>0</v>
      </c>
      <c r="AR141" s="195" t="s">
        <v>116</v>
      </c>
      <c r="AT141" s="195" t="s">
        <v>111</v>
      </c>
      <c r="AU141" s="195" t="s">
        <v>75</v>
      </c>
      <c r="AY141" s="73" t="s">
        <v>110</v>
      </c>
      <c r="BE141" s="196">
        <f t="shared" si="4"/>
        <v>0</v>
      </c>
      <c r="BF141" s="196">
        <f t="shared" si="5"/>
        <v>0</v>
      </c>
      <c r="BG141" s="196">
        <f t="shared" si="6"/>
        <v>0</v>
      </c>
      <c r="BH141" s="196">
        <f t="shared" si="7"/>
        <v>0</v>
      </c>
      <c r="BI141" s="196">
        <f t="shared" si="8"/>
        <v>0</v>
      </c>
      <c r="BJ141" s="73" t="s">
        <v>73</v>
      </c>
      <c r="BK141" s="196">
        <f t="shared" si="9"/>
        <v>0</v>
      </c>
      <c r="BL141" s="73" t="s">
        <v>116</v>
      </c>
      <c r="BM141" s="195" t="s">
        <v>146</v>
      </c>
    </row>
    <row r="142" spans="1:65" s="83" customFormat="1" ht="24" customHeight="1">
      <c r="A142" s="85"/>
      <c r="B142" s="183"/>
      <c r="C142" s="184" t="s">
        <v>147</v>
      </c>
      <c r="D142" s="184" t="s">
        <v>111</v>
      </c>
      <c r="E142" s="185" t="s">
        <v>148</v>
      </c>
      <c r="F142" s="186" t="s">
        <v>149</v>
      </c>
      <c r="G142" s="187" t="s">
        <v>145</v>
      </c>
      <c r="H142" s="188">
        <v>3.47</v>
      </c>
      <c r="I142" s="189">
        <v>0</v>
      </c>
      <c r="J142" s="190">
        <f t="shared" si="0"/>
        <v>0</v>
      </c>
      <c r="K142" s="186" t="s">
        <v>115</v>
      </c>
      <c r="L142" s="85"/>
      <c r="M142" s="191"/>
      <c r="N142" s="192" t="s">
        <v>34</v>
      </c>
      <c r="O142" s="193">
        <v>3.5579999999999998</v>
      </c>
      <c r="P142" s="193">
        <f t="shared" si="1"/>
        <v>12.346260000000001</v>
      </c>
      <c r="Q142" s="193">
        <v>0</v>
      </c>
      <c r="R142" s="193">
        <f t="shared" si="2"/>
        <v>0</v>
      </c>
      <c r="S142" s="193">
        <v>0</v>
      </c>
      <c r="T142" s="194">
        <f t="shared" si="3"/>
        <v>0</v>
      </c>
      <c r="AR142" s="195" t="s">
        <v>116</v>
      </c>
      <c r="AT142" s="195" t="s">
        <v>111</v>
      </c>
      <c r="AU142" s="195" t="s">
        <v>75</v>
      </c>
      <c r="AY142" s="73" t="s">
        <v>110</v>
      </c>
      <c r="BE142" s="196">
        <f t="shared" si="4"/>
        <v>0</v>
      </c>
      <c r="BF142" s="196">
        <f t="shared" si="5"/>
        <v>0</v>
      </c>
      <c r="BG142" s="196">
        <f t="shared" si="6"/>
        <v>0</v>
      </c>
      <c r="BH142" s="196">
        <f t="shared" si="7"/>
        <v>0</v>
      </c>
      <c r="BI142" s="196">
        <f t="shared" si="8"/>
        <v>0</v>
      </c>
      <c r="BJ142" s="73" t="s">
        <v>73</v>
      </c>
      <c r="BK142" s="196">
        <f t="shared" si="9"/>
        <v>0</v>
      </c>
      <c r="BL142" s="73" t="s">
        <v>116</v>
      </c>
      <c r="BM142" s="195" t="s">
        <v>150</v>
      </c>
    </row>
    <row r="143" spans="1:65" s="83" customFormat="1" ht="24" customHeight="1">
      <c r="A143" s="85"/>
      <c r="B143" s="183"/>
      <c r="C143" s="184" t="s">
        <v>151</v>
      </c>
      <c r="D143" s="184" t="s">
        <v>111</v>
      </c>
      <c r="E143" s="185" t="s">
        <v>152</v>
      </c>
      <c r="F143" s="186" t="s">
        <v>153</v>
      </c>
      <c r="G143" s="187" t="s">
        <v>145</v>
      </c>
      <c r="H143" s="188">
        <v>417.83</v>
      </c>
      <c r="I143" s="189">
        <v>0</v>
      </c>
      <c r="J143" s="190">
        <f t="shared" si="0"/>
        <v>0</v>
      </c>
      <c r="K143" s="186" t="s">
        <v>120</v>
      </c>
      <c r="L143" s="85"/>
      <c r="M143" s="191"/>
      <c r="N143" s="192" t="s">
        <v>34</v>
      </c>
      <c r="O143" s="193">
        <v>2.3199999999999998</v>
      </c>
      <c r="P143" s="193">
        <f t="shared" si="1"/>
        <v>969.36559999999986</v>
      </c>
      <c r="Q143" s="193">
        <v>0</v>
      </c>
      <c r="R143" s="193">
        <f t="shared" si="2"/>
        <v>0</v>
      </c>
      <c r="S143" s="193">
        <v>0</v>
      </c>
      <c r="T143" s="194">
        <f t="shared" si="3"/>
        <v>0</v>
      </c>
      <c r="AR143" s="195" t="s">
        <v>116</v>
      </c>
      <c r="AT143" s="195" t="s">
        <v>111</v>
      </c>
      <c r="AU143" s="195" t="s">
        <v>75</v>
      </c>
      <c r="AY143" s="73" t="s">
        <v>110</v>
      </c>
      <c r="BE143" s="196">
        <f t="shared" si="4"/>
        <v>0</v>
      </c>
      <c r="BF143" s="196">
        <f t="shared" si="5"/>
        <v>0</v>
      </c>
      <c r="BG143" s="196">
        <f t="shared" si="6"/>
        <v>0</v>
      </c>
      <c r="BH143" s="196">
        <f t="shared" si="7"/>
        <v>0</v>
      </c>
      <c r="BI143" s="196">
        <f t="shared" si="8"/>
        <v>0</v>
      </c>
      <c r="BJ143" s="73" t="s">
        <v>73</v>
      </c>
      <c r="BK143" s="196">
        <f t="shared" si="9"/>
        <v>0</v>
      </c>
      <c r="BL143" s="73" t="s">
        <v>116</v>
      </c>
      <c r="BM143" s="195" t="s">
        <v>154</v>
      </c>
    </row>
    <row r="144" spans="1:65" s="83" customFormat="1" ht="24" customHeight="1">
      <c r="A144" s="85"/>
      <c r="B144" s="183"/>
      <c r="C144" s="184" t="s">
        <v>155</v>
      </c>
      <c r="D144" s="184" t="s">
        <v>111</v>
      </c>
      <c r="E144" s="185" t="s">
        <v>156</v>
      </c>
      <c r="F144" s="186" t="s">
        <v>157</v>
      </c>
      <c r="G144" s="187" t="s">
        <v>145</v>
      </c>
      <c r="H144" s="188">
        <v>417.83</v>
      </c>
      <c r="I144" s="189">
        <v>0</v>
      </c>
      <c r="J144" s="190">
        <f t="shared" si="0"/>
        <v>0</v>
      </c>
      <c r="K144" s="186" t="s">
        <v>120</v>
      </c>
      <c r="L144" s="85"/>
      <c r="M144" s="191"/>
      <c r="N144" s="192" t="s">
        <v>34</v>
      </c>
      <c r="O144" s="193">
        <v>0.65400000000000003</v>
      </c>
      <c r="P144" s="193">
        <f t="shared" si="1"/>
        <v>273.26082000000002</v>
      </c>
      <c r="Q144" s="193">
        <v>0</v>
      </c>
      <c r="R144" s="193">
        <f t="shared" si="2"/>
        <v>0</v>
      </c>
      <c r="S144" s="193">
        <v>0</v>
      </c>
      <c r="T144" s="194">
        <f t="shared" si="3"/>
        <v>0</v>
      </c>
      <c r="AR144" s="195" t="s">
        <v>116</v>
      </c>
      <c r="AT144" s="195" t="s">
        <v>111</v>
      </c>
      <c r="AU144" s="195" t="s">
        <v>75</v>
      </c>
      <c r="AY144" s="73" t="s">
        <v>110</v>
      </c>
      <c r="BE144" s="196">
        <f t="shared" si="4"/>
        <v>0</v>
      </c>
      <c r="BF144" s="196">
        <f t="shared" si="5"/>
        <v>0</v>
      </c>
      <c r="BG144" s="196">
        <f t="shared" si="6"/>
        <v>0</v>
      </c>
      <c r="BH144" s="196">
        <f t="shared" si="7"/>
        <v>0</v>
      </c>
      <c r="BI144" s="196">
        <f t="shared" si="8"/>
        <v>0</v>
      </c>
      <c r="BJ144" s="73" t="s">
        <v>73</v>
      </c>
      <c r="BK144" s="196">
        <f t="shared" si="9"/>
        <v>0</v>
      </c>
      <c r="BL144" s="73" t="s">
        <v>116</v>
      </c>
      <c r="BM144" s="195" t="s">
        <v>158</v>
      </c>
    </row>
    <row r="145" spans="1:65" s="83" customFormat="1" ht="16.5" customHeight="1">
      <c r="A145" s="85"/>
      <c r="B145" s="183"/>
      <c r="C145" s="184" t="s">
        <v>159</v>
      </c>
      <c r="D145" s="184" t="s">
        <v>111</v>
      </c>
      <c r="E145" s="185" t="s">
        <v>160</v>
      </c>
      <c r="F145" s="186" t="s">
        <v>161</v>
      </c>
      <c r="G145" s="187" t="s">
        <v>145</v>
      </c>
      <c r="H145" s="188">
        <v>9</v>
      </c>
      <c r="I145" s="189">
        <v>0</v>
      </c>
      <c r="J145" s="190">
        <f t="shared" si="0"/>
        <v>0</v>
      </c>
      <c r="K145" s="186" t="s">
        <v>115</v>
      </c>
      <c r="L145" s="85"/>
      <c r="M145" s="191"/>
      <c r="N145" s="192" t="s">
        <v>34</v>
      </c>
      <c r="O145" s="193">
        <v>3.14</v>
      </c>
      <c r="P145" s="193">
        <f t="shared" si="1"/>
        <v>28.26</v>
      </c>
      <c r="Q145" s="193">
        <v>0</v>
      </c>
      <c r="R145" s="193">
        <f t="shared" si="2"/>
        <v>0</v>
      </c>
      <c r="S145" s="193">
        <v>0</v>
      </c>
      <c r="T145" s="194">
        <f t="shared" si="3"/>
        <v>0</v>
      </c>
      <c r="AR145" s="195" t="s">
        <v>116</v>
      </c>
      <c r="AT145" s="195" t="s">
        <v>111</v>
      </c>
      <c r="AU145" s="195" t="s">
        <v>75</v>
      </c>
      <c r="AY145" s="73" t="s">
        <v>110</v>
      </c>
      <c r="BE145" s="196">
        <f t="shared" si="4"/>
        <v>0</v>
      </c>
      <c r="BF145" s="196">
        <f t="shared" si="5"/>
        <v>0</v>
      </c>
      <c r="BG145" s="196">
        <f t="shared" si="6"/>
        <v>0</v>
      </c>
      <c r="BH145" s="196">
        <f t="shared" si="7"/>
        <v>0</v>
      </c>
      <c r="BI145" s="196">
        <f t="shared" si="8"/>
        <v>0</v>
      </c>
      <c r="BJ145" s="73" t="s">
        <v>73</v>
      </c>
      <c r="BK145" s="196">
        <f t="shared" si="9"/>
        <v>0</v>
      </c>
      <c r="BL145" s="73" t="s">
        <v>116</v>
      </c>
      <c r="BM145" s="195" t="s">
        <v>162</v>
      </c>
    </row>
    <row r="146" spans="1:65" s="83" customFormat="1" ht="16.5" customHeight="1">
      <c r="A146" s="85"/>
      <c r="B146" s="183"/>
      <c r="C146" s="184" t="s">
        <v>163</v>
      </c>
      <c r="D146" s="184" t="s">
        <v>111</v>
      </c>
      <c r="E146" s="185" t="s">
        <v>164</v>
      </c>
      <c r="F146" s="186" t="s">
        <v>165</v>
      </c>
      <c r="G146" s="187" t="s">
        <v>145</v>
      </c>
      <c r="H146" s="188">
        <v>9</v>
      </c>
      <c r="I146" s="189">
        <v>0</v>
      </c>
      <c r="J146" s="190">
        <f t="shared" si="0"/>
        <v>0</v>
      </c>
      <c r="K146" s="186" t="s">
        <v>115</v>
      </c>
      <c r="L146" s="85"/>
      <c r="M146" s="191"/>
      <c r="N146" s="192" t="s">
        <v>34</v>
      </c>
      <c r="O146" s="193">
        <v>0.47399999999999998</v>
      </c>
      <c r="P146" s="193">
        <f t="shared" si="1"/>
        <v>4.266</v>
      </c>
      <c r="Q146" s="193">
        <v>0</v>
      </c>
      <c r="R146" s="193">
        <f t="shared" si="2"/>
        <v>0</v>
      </c>
      <c r="S146" s="193">
        <v>0</v>
      </c>
      <c r="T146" s="194">
        <f t="shared" si="3"/>
        <v>0</v>
      </c>
      <c r="AR146" s="195" t="s">
        <v>116</v>
      </c>
      <c r="AT146" s="195" t="s">
        <v>111</v>
      </c>
      <c r="AU146" s="195" t="s">
        <v>75</v>
      </c>
      <c r="AY146" s="73" t="s">
        <v>110</v>
      </c>
      <c r="BE146" s="196">
        <f t="shared" si="4"/>
        <v>0</v>
      </c>
      <c r="BF146" s="196">
        <f t="shared" si="5"/>
        <v>0</v>
      </c>
      <c r="BG146" s="196">
        <f t="shared" si="6"/>
        <v>0</v>
      </c>
      <c r="BH146" s="196">
        <f t="shared" si="7"/>
        <v>0</v>
      </c>
      <c r="BI146" s="196">
        <f t="shared" si="8"/>
        <v>0</v>
      </c>
      <c r="BJ146" s="73" t="s">
        <v>73</v>
      </c>
      <c r="BK146" s="196">
        <f t="shared" si="9"/>
        <v>0</v>
      </c>
      <c r="BL146" s="73" t="s">
        <v>116</v>
      </c>
      <c r="BM146" s="195" t="s">
        <v>166</v>
      </c>
    </row>
    <row r="147" spans="1:65" s="83" customFormat="1" ht="24" customHeight="1">
      <c r="A147" s="85"/>
      <c r="B147" s="183"/>
      <c r="C147" s="184" t="s">
        <v>167</v>
      </c>
      <c r="D147" s="184" t="s">
        <v>111</v>
      </c>
      <c r="E147" s="185" t="s">
        <v>168</v>
      </c>
      <c r="F147" s="186" t="s">
        <v>169</v>
      </c>
      <c r="G147" s="187" t="s">
        <v>145</v>
      </c>
      <c r="H147" s="188">
        <v>12.385999999999999</v>
      </c>
      <c r="I147" s="189">
        <v>0</v>
      </c>
      <c r="J147" s="190">
        <f t="shared" si="0"/>
        <v>0</v>
      </c>
      <c r="K147" s="186" t="s">
        <v>115</v>
      </c>
      <c r="L147" s="85"/>
      <c r="M147" s="191"/>
      <c r="N147" s="192" t="s">
        <v>34</v>
      </c>
      <c r="O147" s="193">
        <v>3.3929999999999998</v>
      </c>
      <c r="P147" s="193">
        <f t="shared" si="1"/>
        <v>42.025697999999991</v>
      </c>
      <c r="Q147" s="193">
        <v>0</v>
      </c>
      <c r="R147" s="193">
        <f t="shared" si="2"/>
        <v>0</v>
      </c>
      <c r="S147" s="193">
        <v>0</v>
      </c>
      <c r="T147" s="194">
        <f t="shared" si="3"/>
        <v>0</v>
      </c>
      <c r="AR147" s="195" t="s">
        <v>116</v>
      </c>
      <c r="AT147" s="195" t="s">
        <v>111</v>
      </c>
      <c r="AU147" s="195" t="s">
        <v>75</v>
      </c>
      <c r="AY147" s="73" t="s">
        <v>110</v>
      </c>
      <c r="BE147" s="196">
        <f t="shared" si="4"/>
        <v>0</v>
      </c>
      <c r="BF147" s="196">
        <f t="shared" si="5"/>
        <v>0</v>
      </c>
      <c r="BG147" s="196">
        <f t="shared" si="6"/>
        <v>0</v>
      </c>
      <c r="BH147" s="196">
        <f t="shared" si="7"/>
        <v>0</v>
      </c>
      <c r="BI147" s="196">
        <f t="shared" si="8"/>
        <v>0</v>
      </c>
      <c r="BJ147" s="73" t="s">
        <v>73</v>
      </c>
      <c r="BK147" s="196">
        <f t="shared" si="9"/>
        <v>0</v>
      </c>
      <c r="BL147" s="73" t="s">
        <v>116</v>
      </c>
      <c r="BM147" s="195" t="s">
        <v>170</v>
      </c>
    </row>
    <row r="148" spans="1:65" s="83" customFormat="1" ht="24" customHeight="1">
      <c r="A148" s="85"/>
      <c r="B148" s="183"/>
      <c r="C148" s="184" t="s">
        <v>7</v>
      </c>
      <c r="D148" s="184" t="s">
        <v>111</v>
      </c>
      <c r="E148" s="185" t="s">
        <v>171</v>
      </c>
      <c r="F148" s="186" t="s">
        <v>172</v>
      </c>
      <c r="G148" s="187" t="s">
        <v>145</v>
      </c>
      <c r="H148" s="188">
        <v>12.385999999999999</v>
      </c>
      <c r="I148" s="189">
        <v>0</v>
      </c>
      <c r="J148" s="190">
        <f t="shared" si="0"/>
        <v>0</v>
      </c>
      <c r="K148" s="186" t="s">
        <v>115</v>
      </c>
      <c r="L148" s="85"/>
      <c r="M148" s="191"/>
      <c r="N148" s="192" t="s">
        <v>34</v>
      </c>
      <c r="O148" s="193">
        <v>0.61599999999999999</v>
      </c>
      <c r="P148" s="193">
        <f t="shared" si="1"/>
        <v>7.6297759999999997</v>
      </c>
      <c r="Q148" s="193">
        <v>0</v>
      </c>
      <c r="R148" s="193">
        <f t="shared" si="2"/>
        <v>0</v>
      </c>
      <c r="S148" s="193">
        <v>0</v>
      </c>
      <c r="T148" s="194">
        <f t="shared" si="3"/>
        <v>0</v>
      </c>
      <c r="AR148" s="195" t="s">
        <v>116</v>
      </c>
      <c r="AT148" s="195" t="s">
        <v>111</v>
      </c>
      <c r="AU148" s="195" t="s">
        <v>75</v>
      </c>
      <c r="AY148" s="73" t="s">
        <v>110</v>
      </c>
      <c r="BE148" s="196">
        <f t="shared" si="4"/>
        <v>0</v>
      </c>
      <c r="BF148" s="196">
        <f t="shared" si="5"/>
        <v>0</v>
      </c>
      <c r="BG148" s="196">
        <f t="shared" si="6"/>
        <v>0</v>
      </c>
      <c r="BH148" s="196">
        <f t="shared" si="7"/>
        <v>0</v>
      </c>
      <c r="BI148" s="196">
        <f t="shared" si="8"/>
        <v>0</v>
      </c>
      <c r="BJ148" s="73" t="s">
        <v>73</v>
      </c>
      <c r="BK148" s="196">
        <f t="shared" si="9"/>
        <v>0</v>
      </c>
      <c r="BL148" s="73" t="s">
        <v>116</v>
      </c>
      <c r="BM148" s="195" t="s">
        <v>173</v>
      </c>
    </row>
    <row r="149" spans="1:65" s="83" customFormat="1" ht="24" customHeight="1">
      <c r="A149" s="85"/>
      <c r="B149" s="183"/>
      <c r="C149" s="184" t="s">
        <v>174</v>
      </c>
      <c r="D149" s="184" t="s">
        <v>111</v>
      </c>
      <c r="E149" s="185" t="s">
        <v>175</v>
      </c>
      <c r="F149" s="186" t="s">
        <v>176</v>
      </c>
      <c r="G149" s="187" t="s">
        <v>136</v>
      </c>
      <c r="H149" s="188">
        <v>32</v>
      </c>
      <c r="I149" s="189">
        <v>0</v>
      </c>
      <c r="J149" s="190">
        <f t="shared" si="0"/>
        <v>0</v>
      </c>
      <c r="K149" s="186" t="s">
        <v>120</v>
      </c>
      <c r="L149" s="85"/>
      <c r="M149" s="191"/>
      <c r="N149" s="192" t="s">
        <v>34</v>
      </c>
      <c r="O149" s="193">
        <v>1.4770000000000001</v>
      </c>
      <c r="P149" s="193">
        <f t="shared" si="1"/>
        <v>47.264000000000003</v>
      </c>
      <c r="Q149" s="193">
        <v>0</v>
      </c>
      <c r="R149" s="193">
        <f t="shared" si="2"/>
        <v>0</v>
      </c>
      <c r="S149" s="193">
        <v>0</v>
      </c>
      <c r="T149" s="194">
        <f t="shared" si="3"/>
        <v>0</v>
      </c>
      <c r="AR149" s="195" t="s">
        <v>116</v>
      </c>
      <c r="AT149" s="195" t="s">
        <v>111</v>
      </c>
      <c r="AU149" s="195" t="s">
        <v>75</v>
      </c>
      <c r="AY149" s="73" t="s">
        <v>110</v>
      </c>
      <c r="BE149" s="196">
        <f t="shared" si="4"/>
        <v>0</v>
      </c>
      <c r="BF149" s="196">
        <f t="shared" si="5"/>
        <v>0</v>
      </c>
      <c r="BG149" s="196">
        <f t="shared" si="6"/>
        <v>0</v>
      </c>
      <c r="BH149" s="196">
        <f t="shared" si="7"/>
        <v>0</v>
      </c>
      <c r="BI149" s="196">
        <f t="shared" si="8"/>
        <v>0</v>
      </c>
      <c r="BJ149" s="73" t="s">
        <v>73</v>
      </c>
      <c r="BK149" s="196">
        <f t="shared" si="9"/>
        <v>0</v>
      </c>
      <c r="BL149" s="73" t="s">
        <v>116</v>
      </c>
      <c r="BM149" s="195" t="s">
        <v>177</v>
      </c>
    </row>
    <row r="150" spans="1:65" ht="24" customHeight="1">
      <c r="A150" s="85"/>
      <c r="B150" s="183"/>
      <c r="C150" s="197" t="s">
        <v>178</v>
      </c>
      <c r="D150" s="197" t="s">
        <v>179</v>
      </c>
      <c r="E150" s="198" t="s">
        <v>180</v>
      </c>
      <c r="F150" s="199" t="s">
        <v>181</v>
      </c>
      <c r="G150" s="200" t="s">
        <v>136</v>
      </c>
      <c r="H150" s="201">
        <v>32</v>
      </c>
      <c r="I150" s="202">
        <v>0</v>
      </c>
      <c r="J150" s="203">
        <f t="shared" si="0"/>
        <v>0</v>
      </c>
      <c r="K150" s="199" t="s">
        <v>115</v>
      </c>
      <c r="L150" s="204"/>
      <c r="M150" s="205"/>
      <c r="N150" s="206" t="s">
        <v>34</v>
      </c>
      <c r="O150" s="193">
        <v>0</v>
      </c>
      <c r="P150" s="193">
        <f t="shared" si="1"/>
        <v>0</v>
      </c>
      <c r="Q150" s="193">
        <v>3.5299999999999998E-2</v>
      </c>
      <c r="R150" s="193">
        <f t="shared" si="2"/>
        <v>1.1295999999999999</v>
      </c>
      <c r="S150" s="193">
        <v>0</v>
      </c>
      <c r="T150" s="194">
        <f t="shared" si="3"/>
        <v>0</v>
      </c>
      <c r="AR150" s="195" t="s">
        <v>142</v>
      </c>
      <c r="AT150" s="195" t="s">
        <v>179</v>
      </c>
      <c r="AU150" s="195" t="s">
        <v>75</v>
      </c>
      <c r="AY150" s="73" t="s">
        <v>110</v>
      </c>
      <c r="BE150" s="196">
        <f t="shared" si="4"/>
        <v>0</v>
      </c>
      <c r="BF150" s="196">
        <f t="shared" si="5"/>
        <v>0</v>
      </c>
      <c r="BG150" s="196">
        <f t="shared" si="6"/>
        <v>0</v>
      </c>
      <c r="BH150" s="196">
        <f t="shared" si="7"/>
        <v>0</v>
      </c>
      <c r="BI150" s="196">
        <f t="shared" si="8"/>
        <v>0</v>
      </c>
      <c r="BJ150" s="73" t="s">
        <v>73</v>
      </c>
      <c r="BK150" s="196">
        <f t="shared" si="9"/>
        <v>0</v>
      </c>
      <c r="BL150" s="73" t="s">
        <v>116</v>
      </c>
      <c r="BM150" s="195" t="s">
        <v>182</v>
      </c>
    </row>
    <row r="151" spans="1:65" ht="24" customHeight="1">
      <c r="A151" s="85"/>
      <c r="B151" s="183"/>
      <c r="C151" s="184" t="s">
        <v>183</v>
      </c>
      <c r="D151" s="184" t="s">
        <v>111</v>
      </c>
      <c r="E151" s="185" t="s">
        <v>184</v>
      </c>
      <c r="F151" s="186" t="s">
        <v>185</v>
      </c>
      <c r="G151" s="187" t="s">
        <v>145</v>
      </c>
      <c r="H151" s="188">
        <v>223.56100000000001</v>
      </c>
      <c r="I151" s="189">
        <v>0</v>
      </c>
      <c r="J151" s="190">
        <f t="shared" si="0"/>
        <v>0</v>
      </c>
      <c r="K151" s="186" t="s">
        <v>115</v>
      </c>
      <c r="L151" s="85"/>
      <c r="M151" s="191"/>
      <c r="N151" s="192" t="s">
        <v>34</v>
      </c>
      <c r="O151" s="193">
        <v>8.3000000000000004E-2</v>
      </c>
      <c r="P151" s="193">
        <f t="shared" si="1"/>
        <v>18.555563000000003</v>
      </c>
      <c r="Q151" s="193">
        <v>0</v>
      </c>
      <c r="R151" s="193">
        <f t="shared" si="2"/>
        <v>0</v>
      </c>
      <c r="S151" s="193">
        <v>0</v>
      </c>
      <c r="T151" s="194">
        <f t="shared" si="3"/>
        <v>0</v>
      </c>
      <c r="AR151" s="195" t="s">
        <v>116</v>
      </c>
      <c r="AT151" s="195" t="s">
        <v>111</v>
      </c>
      <c r="AU151" s="195" t="s">
        <v>75</v>
      </c>
      <c r="AY151" s="73" t="s">
        <v>110</v>
      </c>
      <c r="BE151" s="196">
        <f t="shared" si="4"/>
        <v>0</v>
      </c>
      <c r="BF151" s="196">
        <f t="shared" si="5"/>
        <v>0</v>
      </c>
      <c r="BG151" s="196">
        <f t="shared" si="6"/>
        <v>0</v>
      </c>
      <c r="BH151" s="196">
        <f t="shared" si="7"/>
        <v>0</v>
      </c>
      <c r="BI151" s="196">
        <f t="shared" si="8"/>
        <v>0</v>
      </c>
      <c r="BJ151" s="73" t="s">
        <v>73</v>
      </c>
      <c r="BK151" s="196">
        <f t="shared" si="9"/>
        <v>0</v>
      </c>
      <c r="BL151" s="73" t="s">
        <v>116</v>
      </c>
      <c r="BM151" s="195" t="s">
        <v>186</v>
      </c>
    </row>
    <row r="152" spans="1:65" ht="16.5" customHeight="1">
      <c r="A152" s="85"/>
      <c r="B152" s="183"/>
      <c r="C152" s="184" t="s">
        <v>187</v>
      </c>
      <c r="D152" s="184" t="s">
        <v>111</v>
      </c>
      <c r="E152" s="185" t="s">
        <v>188</v>
      </c>
      <c r="F152" s="186" t="s">
        <v>189</v>
      </c>
      <c r="G152" s="187" t="s">
        <v>145</v>
      </c>
      <c r="H152" s="188">
        <v>218.72200000000001</v>
      </c>
      <c r="I152" s="189">
        <v>0</v>
      </c>
      <c r="J152" s="190">
        <f t="shared" si="0"/>
        <v>0</v>
      </c>
      <c r="K152" s="186" t="s">
        <v>115</v>
      </c>
      <c r="L152" s="85"/>
      <c r="M152" s="191"/>
      <c r="N152" s="192" t="s">
        <v>34</v>
      </c>
      <c r="O152" s="193">
        <v>9.7000000000000003E-2</v>
      </c>
      <c r="P152" s="193">
        <f t="shared" si="1"/>
        <v>21.216034000000001</v>
      </c>
      <c r="Q152" s="193">
        <v>0</v>
      </c>
      <c r="R152" s="193">
        <f t="shared" si="2"/>
        <v>0</v>
      </c>
      <c r="S152" s="193">
        <v>0</v>
      </c>
      <c r="T152" s="194">
        <f t="shared" si="3"/>
        <v>0</v>
      </c>
      <c r="AR152" s="195" t="s">
        <v>116</v>
      </c>
      <c r="AT152" s="195" t="s">
        <v>111</v>
      </c>
      <c r="AU152" s="195" t="s">
        <v>75</v>
      </c>
      <c r="AY152" s="73" t="s">
        <v>110</v>
      </c>
      <c r="BE152" s="196">
        <f t="shared" si="4"/>
        <v>0</v>
      </c>
      <c r="BF152" s="196">
        <f t="shared" si="5"/>
        <v>0</v>
      </c>
      <c r="BG152" s="196">
        <f t="shared" si="6"/>
        <v>0</v>
      </c>
      <c r="BH152" s="196">
        <f t="shared" si="7"/>
        <v>0</v>
      </c>
      <c r="BI152" s="196">
        <f t="shared" si="8"/>
        <v>0</v>
      </c>
      <c r="BJ152" s="73" t="s">
        <v>73</v>
      </c>
      <c r="BK152" s="196">
        <f t="shared" si="9"/>
        <v>0</v>
      </c>
      <c r="BL152" s="73" t="s">
        <v>116</v>
      </c>
      <c r="BM152" s="195" t="s">
        <v>190</v>
      </c>
    </row>
    <row r="153" spans="1:65" ht="16.5" customHeight="1">
      <c r="A153" s="85"/>
      <c r="B153" s="183"/>
      <c r="C153" s="184" t="s">
        <v>191</v>
      </c>
      <c r="D153" s="184" t="s">
        <v>111</v>
      </c>
      <c r="E153" s="185" t="s">
        <v>192</v>
      </c>
      <c r="F153" s="186" t="s">
        <v>193</v>
      </c>
      <c r="G153" s="187" t="s">
        <v>145</v>
      </c>
      <c r="H153" s="188">
        <v>218.72200000000001</v>
      </c>
      <c r="I153" s="189">
        <v>0</v>
      </c>
      <c r="J153" s="190">
        <f t="shared" si="0"/>
        <v>0</v>
      </c>
      <c r="K153" s="186" t="s">
        <v>115</v>
      </c>
      <c r="L153" s="85"/>
      <c r="M153" s="191"/>
      <c r="N153" s="192" t="s">
        <v>34</v>
      </c>
      <c r="O153" s="193">
        <v>8.9999999999999993E-3</v>
      </c>
      <c r="P153" s="193">
        <f t="shared" si="1"/>
        <v>1.9684979999999999</v>
      </c>
      <c r="Q153" s="193">
        <v>0</v>
      </c>
      <c r="R153" s="193">
        <f t="shared" si="2"/>
        <v>0</v>
      </c>
      <c r="S153" s="193">
        <v>0</v>
      </c>
      <c r="T153" s="194">
        <f t="shared" si="3"/>
        <v>0</v>
      </c>
      <c r="AR153" s="195" t="s">
        <v>116</v>
      </c>
      <c r="AT153" s="195" t="s">
        <v>111</v>
      </c>
      <c r="AU153" s="195" t="s">
        <v>75</v>
      </c>
      <c r="AY153" s="73" t="s">
        <v>110</v>
      </c>
      <c r="BE153" s="196">
        <f t="shared" si="4"/>
        <v>0</v>
      </c>
      <c r="BF153" s="196">
        <f t="shared" si="5"/>
        <v>0</v>
      </c>
      <c r="BG153" s="196">
        <f t="shared" si="6"/>
        <v>0</v>
      </c>
      <c r="BH153" s="196">
        <f t="shared" si="7"/>
        <v>0</v>
      </c>
      <c r="BI153" s="196">
        <f t="shared" si="8"/>
        <v>0</v>
      </c>
      <c r="BJ153" s="73" t="s">
        <v>73</v>
      </c>
      <c r="BK153" s="196">
        <f t="shared" si="9"/>
        <v>0</v>
      </c>
      <c r="BL153" s="73" t="s">
        <v>116</v>
      </c>
      <c r="BM153" s="195" t="s">
        <v>194</v>
      </c>
    </row>
    <row r="154" spans="1:65" ht="24" customHeight="1">
      <c r="A154" s="85"/>
      <c r="B154" s="183"/>
      <c r="C154" s="184" t="s">
        <v>6</v>
      </c>
      <c r="D154" s="184" t="s">
        <v>111</v>
      </c>
      <c r="E154" s="185" t="s">
        <v>195</v>
      </c>
      <c r="F154" s="186" t="s">
        <v>196</v>
      </c>
      <c r="G154" s="187" t="s">
        <v>197</v>
      </c>
      <c r="H154" s="188">
        <v>393.7</v>
      </c>
      <c r="I154" s="189">
        <v>0</v>
      </c>
      <c r="J154" s="190">
        <f t="shared" si="0"/>
        <v>0</v>
      </c>
      <c r="K154" s="186" t="s">
        <v>115</v>
      </c>
      <c r="L154" s="85"/>
      <c r="M154" s="191"/>
      <c r="N154" s="192" t="s">
        <v>34</v>
      </c>
      <c r="O154" s="193">
        <v>0</v>
      </c>
      <c r="P154" s="193">
        <f t="shared" si="1"/>
        <v>0</v>
      </c>
      <c r="Q154" s="193">
        <v>0</v>
      </c>
      <c r="R154" s="193">
        <f t="shared" si="2"/>
        <v>0</v>
      </c>
      <c r="S154" s="193">
        <v>0</v>
      </c>
      <c r="T154" s="194">
        <f t="shared" si="3"/>
        <v>0</v>
      </c>
      <c r="AR154" s="195" t="s">
        <v>116</v>
      </c>
      <c r="AT154" s="195" t="s">
        <v>111</v>
      </c>
      <c r="AU154" s="195" t="s">
        <v>75</v>
      </c>
      <c r="AY154" s="73" t="s">
        <v>110</v>
      </c>
      <c r="BE154" s="196">
        <f t="shared" si="4"/>
        <v>0</v>
      </c>
      <c r="BF154" s="196">
        <f t="shared" si="5"/>
        <v>0</v>
      </c>
      <c r="BG154" s="196">
        <f t="shared" si="6"/>
        <v>0</v>
      </c>
      <c r="BH154" s="196">
        <f t="shared" si="7"/>
        <v>0</v>
      </c>
      <c r="BI154" s="196">
        <f t="shared" si="8"/>
        <v>0</v>
      </c>
      <c r="BJ154" s="73" t="s">
        <v>73</v>
      </c>
      <c r="BK154" s="196">
        <f t="shared" si="9"/>
        <v>0</v>
      </c>
      <c r="BL154" s="73" t="s">
        <v>116</v>
      </c>
      <c r="BM154" s="195" t="s">
        <v>198</v>
      </c>
    </row>
    <row r="155" spans="1:65" ht="24" customHeight="1">
      <c r="A155" s="85"/>
      <c r="B155" s="183"/>
      <c r="C155" s="184" t="s">
        <v>199</v>
      </c>
      <c r="D155" s="184" t="s">
        <v>111</v>
      </c>
      <c r="E155" s="185" t="s">
        <v>200</v>
      </c>
      <c r="F155" s="186" t="s">
        <v>201</v>
      </c>
      <c r="G155" s="187" t="s">
        <v>145</v>
      </c>
      <c r="H155" s="188">
        <v>225.09700000000001</v>
      </c>
      <c r="I155" s="189">
        <v>0</v>
      </c>
      <c r="J155" s="190">
        <f t="shared" si="0"/>
        <v>0</v>
      </c>
      <c r="K155" s="186" t="s">
        <v>115</v>
      </c>
      <c r="L155" s="85"/>
      <c r="M155" s="191"/>
      <c r="N155" s="192" t="s">
        <v>34</v>
      </c>
      <c r="O155" s="193">
        <v>0.29899999999999999</v>
      </c>
      <c r="P155" s="193">
        <f t="shared" si="1"/>
        <v>67.304002999999994</v>
      </c>
      <c r="Q155" s="193">
        <v>0</v>
      </c>
      <c r="R155" s="193">
        <f t="shared" si="2"/>
        <v>0</v>
      </c>
      <c r="S155" s="193">
        <v>0</v>
      </c>
      <c r="T155" s="194">
        <f t="shared" si="3"/>
        <v>0</v>
      </c>
      <c r="AR155" s="195" t="s">
        <v>116</v>
      </c>
      <c r="AT155" s="195" t="s">
        <v>111</v>
      </c>
      <c r="AU155" s="195" t="s">
        <v>75</v>
      </c>
      <c r="AY155" s="73" t="s">
        <v>110</v>
      </c>
      <c r="BE155" s="196">
        <f t="shared" si="4"/>
        <v>0</v>
      </c>
      <c r="BF155" s="196">
        <f t="shared" si="5"/>
        <v>0</v>
      </c>
      <c r="BG155" s="196">
        <f t="shared" si="6"/>
        <v>0</v>
      </c>
      <c r="BH155" s="196">
        <f t="shared" si="7"/>
        <v>0</v>
      </c>
      <c r="BI155" s="196">
        <f t="shared" si="8"/>
        <v>0</v>
      </c>
      <c r="BJ155" s="73" t="s">
        <v>73</v>
      </c>
      <c r="BK155" s="196">
        <f t="shared" si="9"/>
        <v>0</v>
      </c>
      <c r="BL155" s="73" t="s">
        <v>116</v>
      </c>
      <c r="BM155" s="195" t="s">
        <v>202</v>
      </c>
    </row>
    <row r="156" spans="1:65" ht="24" customHeight="1">
      <c r="A156" s="85"/>
      <c r="B156" s="183"/>
      <c r="C156" s="184" t="s">
        <v>203</v>
      </c>
      <c r="D156" s="184" t="s">
        <v>111</v>
      </c>
      <c r="E156" s="185" t="s">
        <v>204</v>
      </c>
      <c r="F156" s="186" t="s">
        <v>205</v>
      </c>
      <c r="G156" s="187" t="s">
        <v>145</v>
      </c>
      <c r="H156" s="188">
        <v>65.099000000000004</v>
      </c>
      <c r="I156" s="189">
        <v>0</v>
      </c>
      <c r="J156" s="190">
        <f t="shared" si="0"/>
        <v>0</v>
      </c>
      <c r="K156" s="186"/>
      <c r="L156" s="85"/>
      <c r="M156" s="191"/>
      <c r="N156" s="192" t="s">
        <v>34</v>
      </c>
      <c r="O156" s="193">
        <v>0.28599999999999998</v>
      </c>
      <c r="P156" s="193">
        <f t="shared" si="1"/>
        <v>18.618313999999998</v>
      </c>
      <c r="Q156" s="193">
        <v>0</v>
      </c>
      <c r="R156" s="193">
        <f t="shared" si="2"/>
        <v>0</v>
      </c>
      <c r="S156" s="193">
        <v>0</v>
      </c>
      <c r="T156" s="194">
        <f t="shared" si="3"/>
        <v>0</v>
      </c>
      <c r="AR156" s="195" t="s">
        <v>116</v>
      </c>
      <c r="AT156" s="195" t="s">
        <v>111</v>
      </c>
      <c r="AU156" s="195" t="s">
        <v>75</v>
      </c>
      <c r="AY156" s="73" t="s">
        <v>110</v>
      </c>
      <c r="BE156" s="196">
        <f t="shared" si="4"/>
        <v>0</v>
      </c>
      <c r="BF156" s="196">
        <f t="shared" si="5"/>
        <v>0</v>
      </c>
      <c r="BG156" s="196">
        <f t="shared" si="6"/>
        <v>0</v>
      </c>
      <c r="BH156" s="196">
        <f t="shared" si="7"/>
        <v>0</v>
      </c>
      <c r="BI156" s="196">
        <f t="shared" si="8"/>
        <v>0</v>
      </c>
      <c r="BJ156" s="73" t="s">
        <v>73</v>
      </c>
      <c r="BK156" s="196">
        <f t="shared" si="9"/>
        <v>0</v>
      </c>
      <c r="BL156" s="73" t="s">
        <v>116</v>
      </c>
      <c r="BM156" s="195" t="s">
        <v>206</v>
      </c>
    </row>
    <row r="157" spans="1:65" ht="16.5" customHeight="1">
      <c r="A157" s="85"/>
      <c r="B157" s="183"/>
      <c r="C157" s="197" t="s">
        <v>207</v>
      </c>
      <c r="D157" s="197" t="s">
        <v>179</v>
      </c>
      <c r="E157" s="198" t="s">
        <v>208</v>
      </c>
      <c r="F157" s="199" t="s">
        <v>209</v>
      </c>
      <c r="G157" s="200" t="s">
        <v>197</v>
      </c>
      <c r="H157" s="201">
        <v>130.19800000000001</v>
      </c>
      <c r="I157" s="202">
        <v>0</v>
      </c>
      <c r="J157" s="203">
        <f t="shared" si="0"/>
        <v>0</v>
      </c>
      <c r="K157" s="199" t="s">
        <v>115</v>
      </c>
      <c r="L157" s="204"/>
      <c r="M157" s="205"/>
      <c r="N157" s="206" t="s">
        <v>34</v>
      </c>
      <c r="O157" s="193">
        <v>0</v>
      </c>
      <c r="P157" s="193">
        <f t="shared" si="1"/>
        <v>0</v>
      </c>
      <c r="Q157" s="193">
        <v>1</v>
      </c>
      <c r="R157" s="193">
        <f t="shared" si="2"/>
        <v>130.19800000000001</v>
      </c>
      <c r="S157" s="193">
        <v>0</v>
      </c>
      <c r="T157" s="194">
        <f t="shared" si="3"/>
        <v>0</v>
      </c>
      <c r="AR157" s="195" t="s">
        <v>142</v>
      </c>
      <c r="AT157" s="195" t="s">
        <v>179</v>
      </c>
      <c r="AU157" s="195" t="s">
        <v>75</v>
      </c>
      <c r="AY157" s="73" t="s">
        <v>110</v>
      </c>
      <c r="BE157" s="196">
        <f t="shared" si="4"/>
        <v>0</v>
      </c>
      <c r="BF157" s="196">
        <f t="shared" si="5"/>
        <v>0</v>
      </c>
      <c r="BG157" s="196">
        <f t="shared" si="6"/>
        <v>0</v>
      </c>
      <c r="BH157" s="196">
        <f t="shared" si="7"/>
        <v>0</v>
      </c>
      <c r="BI157" s="196">
        <f t="shared" si="8"/>
        <v>0</v>
      </c>
      <c r="BJ157" s="73" t="s">
        <v>73</v>
      </c>
      <c r="BK157" s="196">
        <f t="shared" si="9"/>
        <v>0</v>
      </c>
      <c r="BL157" s="73" t="s">
        <v>116</v>
      </c>
      <c r="BM157" s="195" t="s">
        <v>210</v>
      </c>
    </row>
    <row r="158" spans="1:65" ht="24" customHeight="1">
      <c r="A158" s="85"/>
      <c r="B158" s="183"/>
      <c r="C158" s="184" t="s">
        <v>211</v>
      </c>
      <c r="D158" s="184" t="s">
        <v>111</v>
      </c>
      <c r="E158" s="185" t="s">
        <v>212</v>
      </c>
      <c r="F158" s="186" t="s">
        <v>213</v>
      </c>
      <c r="G158" s="187" t="s">
        <v>114</v>
      </c>
      <c r="H158" s="188">
        <v>2203.96</v>
      </c>
      <c r="I158" s="189">
        <v>0</v>
      </c>
      <c r="J158" s="190">
        <f t="shared" si="0"/>
        <v>0</v>
      </c>
      <c r="K158" s="186"/>
      <c r="L158" s="85"/>
      <c r="M158" s="191"/>
      <c r="N158" s="192" t="s">
        <v>34</v>
      </c>
      <c r="O158" s="193">
        <v>0</v>
      </c>
      <c r="P158" s="193">
        <f t="shared" si="1"/>
        <v>0</v>
      </c>
      <c r="Q158" s="193">
        <v>0</v>
      </c>
      <c r="R158" s="193">
        <f t="shared" si="2"/>
        <v>0</v>
      </c>
      <c r="S158" s="193">
        <v>0</v>
      </c>
      <c r="T158" s="194">
        <f t="shared" si="3"/>
        <v>0</v>
      </c>
      <c r="AR158" s="195" t="s">
        <v>116</v>
      </c>
      <c r="AT158" s="195" t="s">
        <v>111</v>
      </c>
      <c r="AU158" s="195" t="s">
        <v>75</v>
      </c>
      <c r="AY158" s="73" t="s">
        <v>110</v>
      </c>
      <c r="BE158" s="196">
        <f t="shared" si="4"/>
        <v>0</v>
      </c>
      <c r="BF158" s="196">
        <f t="shared" si="5"/>
        <v>0</v>
      </c>
      <c r="BG158" s="196">
        <f t="shared" si="6"/>
        <v>0</v>
      </c>
      <c r="BH158" s="196">
        <f t="shared" si="7"/>
        <v>0</v>
      </c>
      <c r="BI158" s="196">
        <f t="shared" si="8"/>
        <v>0</v>
      </c>
      <c r="BJ158" s="73" t="s">
        <v>73</v>
      </c>
      <c r="BK158" s="196">
        <f t="shared" si="9"/>
        <v>0</v>
      </c>
      <c r="BL158" s="73" t="s">
        <v>116</v>
      </c>
      <c r="BM158" s="195" t="s">
        <v>214</v>
      </c>
    </row>
    <row r="159" spans="1:65" ht="16.5" customHeight="1">
      <c r="A159" s="85"/>
      <c r="B159" s="183"/>
      <c r="C159" s="197" t="s">
        <v>215</v>
      </c>
      <c r="D159" s="197" t="s">
        <v>179</v>
      </c>
      <c r="E159" s="198" t="s">
        <v>216</v>
      </c>
      <c r="F159" s="199" t="s">
        <v>217</v>
      </c>
      <c r="G159" s="200" t="s">
        <v>218</v>
      </c>
      <c r="H159" s="201">
        <v>55.098999999999997</v>
      </c>
      <c r="I159" s="202">
        <v>0</v>
      </c>
      <c r="J159" s="203">
        <f t="shared" si="0"/>
        <v>0</v>
      </c>
      <c r="K159" s="199"/>
      <c r="L159" s="204"/>
      <c r="M159" s="205"/>
      <c r="N159" s="206" t="s">
        <v>34</v>
      </c>
      <c r="O159" s="193">
        <v>0</v>
      </c>
      <c r="P159" s="193">
        <f t="shared" si="1"/>
        <v>0</v>
      </c>
      <c r="Q159" s="193">
        <v>1E-3</v>
      </c>
      <c r="R159" s="193">
        <f t="shared" si="2"/>
        <v>5.5098999999999995E-2</v>
      </c>
      <c r="S159" s="193">
        <v>0</v>
      </c>
      <c r="T159" s="194">
        <f t="shared" si="3"/>
        <v>0</v>
      </c>
      <c r="AR159" s="195" t="s">
        <v>142</v>
      </c>
      <c r="AT159" s="195" t="s">
        <v>179</v>
      </c>
      <c r="AU159" s="195" t="s">
        <v>75</v>
      </c>
      <c r="AY159" s="73" t="s">
        <v>110</v>
      </c>
      <c r="BE159" s="196">
        <f t="shared" si="4"/>
        <v>0</v>
      </c>
      <c r="BF159" s="196">
        <f t="shared" si="5"/>
        <v>0</v>
      </c>
      <c r="BG159" s="196">
        <f t="shared" si="6"/>
        <v>0</v>
      </c>
      <c r="BH159" s="196">
        <f t="shared" si="7"/>
        <v>0</v>
      </c>
      <c r="BI159" s="196">
        <f t="shared" si="8"/>
        <v>0</v>
      </c>
      <c r="BJ159" s="73" t="s">
        <v>73</v>
      </c>
      <c r="BK159" s="196">
        <f t="shared" si="9"/>
        <v>0</v>
      </c>
      <c r="BL159" s="73" t="s">
        <v>116</v>
      </c>
      <c r="BM159" s="195" t="s">
        <v>219</v>
      </c>
    </row>
    <row r="160" spans="1:65" ht="16.5" customHeight="1">
      <c r="A160" s="85"/>
      <c r="B160" s="183"/>
      <c r="C160" s="184" t="s">
        <v>220</v>
      </c>
      <c r="D160" s="184" t="s">
        <v>111</v>
      </c>
      <c r="E160" s="185" t="s">
        <v>221</v>
      </c>
      <c r="F160" s="186" t="s">
        <v>222</v>
      </c>
      <c r="G160" s="187" t="s">
        <v>114</v>
      </c>
      <c r="H160" s="188">
        <v>2203.96</v>
      </c>
      <c r="I160" s="189">
        <v>0</v>
      </c>
      <c r="J160" s="190">
        <f t="shared" si="0"/>
        <v>0</v>
      </c>
      <c r="K160" s="186"/>
      <c r="L160" s="85"/>
      <c r="M160" s="191"/>
      <c r="N160" s="192" t="s">
        <v>34</v>
      </c>
      <c r="O160" s="193">
        <v>0</v>
      </c>
      <c r="P160" s="193">
        <f t="shared" si="1"/>
        <v>0</v>
      </c>
      <c r="Q160" s="193">
        <v>0</v>
      </c>
      <c r="R160" s="193">
        <f t="shared" si="2"/>
        <v>0</v>
      </c>
      <c r="S160" s="193">
        <v>0</v>
      </c>
      <c r="T160" s="194">
        <f t="shared" si="3"/>
        <v>0</v>
      </c>
      <c r="AR160" s="195" t="s">
        <v>116</v>
      </c>
      <c r="AT160" s="195" t="s">
        <v>111</v>
      </c>
      <c r="AU160" s="195" t="s">
        <v>75</v>
      </c>
      <c r="AY160" s="73" t="s">
        <v>110</v>
      </c>
      <c r="BE160" s="196">
        <f t="shared" si="4"/>
        <v>0</v>
      </c>
      <c r="BF160" s="196">
        <f t="shared" si="5"/>
        <v>0</v>
      </c>
      <c r="BG160" s="196">
        <f t="shared" si="6"/>
        <v>0</v>
      </c>
      <c r="BH160" s="196">
        <f t="shared" si="7"/>
        <v>0</v>
      </c>
      <c r="BI160" s="196">
        <f t="shared" si="8"/>
        <v>0</v>
      </c>
      <c r="BJ160" s="73" t="s">
        <v>73</v>
      </c>
      <c r="BK160" s="196">
        <f t="shared" si="9"/>
        <v>0</v>
      </c>
      <c r="BL160" s="73" t="s">
        <v>116</v>
      </c>
      <c r="BM160" s="195" t="s">
        <v>223</v>
      </c>
    </row>
    <row r="161" spans="1:65" ht="16.5" customHeight="1">
      <c r="A161" s="85"/>
      <c r="B161" s="183"/>
      <c r="C161" s="184" t="s">
        <v>224</v>
      </c>
      <c r="D161" s="184" t="s">
        <v>111</v>
      </c>
      <c r="E161" s="185" t="s">
        <v>225</v>
      </c>
      <c r="F161" s="186" t="s">
        <v>226</v>
      </c>
      <c r="G161" s="187" t="s">
        <v>114</v>
      </c>
      <c r="H161" s="188">
        <v>2203.96</v>
      </c>
      <c r="I161" s="189">
        <v>0</v>
      </c>
      <c r="J161" s="190">
        <f t="shared" si="0"/>
        <v>0</v>
      </c>
      <c r="K161" s="186"/>
      <c r="L161" s="85"/>
      <c r="M161" s="191"/>
      <c r="N161" s="192" t="s">
        <v>34</v>
      </c>
      <c r="O161" s="193">
        <v>0</v>
      </c>
      <c r="P161" s="193">
        <f t="shared" si="1"/>
        <v>0</v>
      </c>
      <c r="Q161" s="193">
        <v>0</v>
      </c>
      <c r="R161" s="193">
        <f t="shared" si="2"/>
        <v>0</v>
      </c>
      <c r="S161" s="193">
        <v>0</v>
      </c>
      <c r="T161" s="194">
        <f t="shared" si="3"/>
        <v>0</v>
      </c>
      <c r="AR161" s="195" t="s">
        <v>116</v>
      </c>
      <c r="AT161" s="195" t="s">
        <v>111</v>
      </c>
      <c r="AU161" s="195" t="s">
        <v>75</v>
      </c>
      <c r="AY161" s="73" t="s">
        <v>110</v>
      </c>
      <c r="BE161" s="196">
        <f t="shared" si="4"/>
        <v>0</v>
      </c>
      <c r="BF161" s="196">
        <f t="shared" si="5"/>
        <v>0</v>
      </c>
      <c r="BG161" s="196">
        <f t="shared" si="6"/>
        <v>0</v>
      </c>
      <c r="BH161" s="196">
        <f t="shared" si="7"/>
        <v>0</v>
      </c>
      <c r="BI161" s="196">
        <f t="shared" si="8"/>
        <v>0</v>
      </c>
      <c r="BJ161" s="73" t="s">
        <v>73</v>
      </c>
      <c r="BK161" s="196">
        <f t="shared" si="9"/>
        <v>0</v>
      </c>
      <c r="BL161" s="73" t="s">
        <v>116</v>
      </c>
      <c r="BM161" s="195" t="s">
        <v>227</v>
      </c>
    </row>
    <row r="162" spans="1:65" s="177" customFormat="1" ht="22.9" customHeight="1">
      <c r="A162" s="170"/>
      <c r="B162" s="171"/>
      <c r="C162" s="170"/>
      <c r="D162" s="172" t="s">
        <v>67</v>
      </c>
      <c r="E162" s="181" t="s">
        <v>75</v>
      </c>
      <c r="F162" s="181" t="s">
        <v>228</v>
      </c>
      <c r="G162" s="170"/>
      <c r="H162" s="170"/>
      <c r="I162" s="170"/>
      <c r="J162" s="182">
        <f>BK162</f>
        <v>0</v>
      </c>
      <c r="K162" s="170"/>
      <c r="L162" s="170"/>
      <c r="M162" s="170"/>
      <c r="N162" s="170"/>
      <c r="O162" s="170"/>
      <c r="P162" s="175">
        <f>SUM(P163:P167)</f>
        <v>6.2360800000000003</v>
      </c>
      <c r="Q162" s="170"/>
      <c r="R162" s="175">
        <f>SUM(R163:R167)</f>
        <v>26.668395199999999</v>
      </c>
      <c r="S162" s="170"/>
      <c r="T162" s="176">
        <f>SUM(T163:T167)</f>
        <v>0</v>
      </c>
      <c r="AR162" s="178" t="s">
        <v>73</v>
      </c>
      <c r="AT162" s="179" t="s">
        <v>67</v>
      </c>
      <c r="AU162" s="179" t="s">
        <v>73</v>
      </c>
      <c r="AY162" s="178" t="s">
        <v>110</v>
      </c>
      <c r="BK162" s="180">
        <f>SUM(BK163:BK167)</f>
        <v>0</v>
      </c>
    </row>
    <row r="163" spans="1:65" s="83" customFormat="1" ht="16.5" customHeight="1">
      <c r="A163" s="85"/>
      <c r="B163" s="183"/>
      <c r="C163" s="184" t="s">
        <v>229</v>
      </c>
      <c r="D163" s="184" t="s">
        <v>111</v>
      </c>
      <c r="E163" s="185" t="s">
        <v>230</v>
      </c>
      <c r="F163" s="186" t="s">
        <v>231</v>
      </c>
      <c r="G163" s="187" t="s">
        <v>145</v>
      </c>
      <c r="H163" s="188">
        <v>2.8610000000000002</v>
      </c>
      <c r="I163" s="189">
        <v>0</v>
      </c>
      <c r="J163" s="190">
        <f>ROUND(I163*H163,2)</f>
        <v>0</v>
      </c>
      <c r="K163" s="186"/>
      <c r="L163" s="85"/>
      <c r="M163" s="191"/>
      <c r="N163" s="192" t="s">
        <v>34</v>
      </c>
      <c r="O163" s="193">
        <v>0.76</v>
      </c>
      <c r="P163" s="193">
        <f>O163*H163</f>
        <v>2.1743600000000001</v>
      </c>
      <c r="Q163" s="193">
        <v>1.9205000000000001</v>
      </c>
      <c r="R163" s="193">
        <f>Q163*H163</f>
        <v>5.4945505000000008</v>
      </c>
      <c r="S163" s="193">
        <v>0</v>
      </c>
      <c r="T163" s="194">
        <f>S163*H163</f>
        <v>0</v>
      </c>
      <c r="AR163" s="195" t="s">
        <v>116</v>
      </c>
      <c r="AT163" s="195" t="s">
        <v>111</v>
      </c>
      <c r="AU163" s="195" t="s">
        <v>75</v>
      </c>
      <c r="AY163" s="73" t="s">
        <v>110</v>
      </c>
      <c r="BE163" s="196">
        <f>IF(N163="základní",J163,0)</f>
        <v>0</v>
      </c>
      <c r="BF163" s="196">
        <f>IF(N163="snížená",J163,0)</f>
        <v>0</v>
      </c>
      <c r="BG163" s="196">
        <f>IF(N163="zákl. přenesená",J163,0)</f>
        <v>0</v>
      </c>
      <c r="BH163" s="196">
        <f>IF(N163="sníž. přenesená",J163,0)</f>
        <v>0</v>
      </c>
      <c r="BI163" s="196">
        <f>IF(N163="nulová",J163,0)</f>
        <v>0</v>
      </c>
      <c r="BJ163" s="73" t="s">
        <v>73</v>
      </c>
      <c r="BK163" s="196">
        <f>ROUND(I163*H163,2)</f>
        <v>0</v>
      </c>
      <c r="BL163" s="73" t="s">
        <v>116</v>
      </c>
      <c r="BM163" s="195" t="s">
        <v>232</v>
      </c>
    </row>
    <row r="164" spans="1:65" s="83" customFormat="1" ht="16.5" customHeight="1">
      <c r="A164" s="85"/>
      <c r="B164" s="183"/>
      <c r="C164" s="184" t="s">
        <v>233</v>
      </c>
      <c r="D164" s="184" t="s">
        <v>111</v>
      </c>
      <c r="E164" s="185" t="s">
        <v>234</v>
      </c>
      <c r="F164" s="186" t="s">
        <v>235</v>
      </c>
      <c r="G164" s="187" t="s">
        <v>145</v>
      </c>
      <c r="H164" s="188">
        <v>6.9550000000000001</v>
      </c>
      <c r="I164" s="189">
        <v>0</v>
      </c>
      <c r="J164" s="190">
        <f>ROUND(I164*H164,2)</f>
        <v>0</v>
      </c>
      <c r="K164" s="186" t="s">
        <v>115</v>
      </c>
      <c r="L164" s="85"/>
      <c r="M164" s="191"/>
      <c r="N164" s="192" t="s">
        <v>34</v>
      </c>
      <c r="O164" s="193">
        <v>0.58399999999999996</v>
      </c>
      <c r="P164" s="193">
        <f>O164*H164</f>
        <v>4.0617200000000002</v>
      </c>
      <c r="Q164" s="193">
        <v>2.2563399999999998</v>
      </c>
      <c r="R164" s="193">
        <f>Q164*H164</f>
        <v>15.692844699999998</v>
      </c>
      <c r="S164" s="193">
        <v>0</v>
      </c>
      <c r="T164" s="194">
        <f>S164*H164</f>
        <v>0</v>
      </c>
      <c r="AR164" s="195" t="s">
        <v>116</v>
      </c>
      <c r="AT164" s="195" t="s">
        <v>111</v>
      </c>
      <c r="AU164" s="195" t="s">
        <v>75</v>
      </c>
      <c r="AY164" s="73" t="s">
        <v>110</v>
      </c>
      <c r="BE164" s="196">
        <f>IF(N164="základní",J164,0)</f>
        <v>0</v>
      </c>
      <c r="BF164" s="196">
        <f>IF(N164="snížená",J164,0)</f>
        <v>0</v>
      </c>
      <c r="BG164" s="196">
        <f>IF(N164="zákl. přenesená",J164,0)</f>
        <v>0</v>
      </c>
      <c r="BH164" s="196">
        <f>IF(N164="sníž. přenesená",J164,0)</f>
        <v>0</v>
      </c>
      <c r="BI164" s="196">
        <f>IF(N164="nulová",J164,0)</f>
        <v>0</v>
      </c>
      <c r="BJ164" s="73" t="s">
        <v>73</v>
      </c>
      <c r="BK164" s="196">
        <f>ROUND(I164*H164,2)</f>
        <v>0</v>
      </c>
      <c r="BL164" s="73" t="s">
        <v>116</v>
      </c>
      <c r="BM164" s="195" t="s">
        <v>236</v>
      </c>
    </row>
    <row r="165" spans="1:65" ht="24" customHeight="1">
      <c r="A165" s="85"/>
      <c r="B165" s="183"/>
      <c r="C165" s="197" t="s">
        <v>237</v>
      </c>
      <c r="D165" s="197" t="s">
        <v>179</v>
      </c>
      <c r="E165" s="198" t="s">
        <v>238</v>
      </c>
      <c r="F165" s="199" t="s">
        <v>239</v>
      </c>
      <c r="G165" s="200" t="s">
        <v>136</v>
      </c>
      <c r="H165" s="201">
        <v>54</v>
      </c>
      <c r="I165" s="202">
        <v>0</v>
      </c>
      <c r="J165" s="203">
        <f>ROUND(I165*H165,2)</f>
        <v>0</v>
      </c>
      <c r="K165" s="199" t="s">
        <v>115</v>
      </c>
      <c r="L165" s="204"/>
      <c r="M165" s="205"/>
      <c r="N165" s="206" t="s">
        <v>34</v>
      </c>
      <c r="O165" s="193">
        <v>0</v>
      </c>
      <c r="P165" s="193">
        <f>O165*H165</f>
        <v>0</v>
      </c>
      <c r="Q165" s="193">
        <v>0.10150000000000001</v>
      </c>
      <c r="R165" s="193">
        <f>Q165*H165</f>
        <v>5.4810000000000008</v>
      </c>
      <c r="S165" s="193">
        <v>0</v>
      </c>
      <c r="T165" s="194">
        <f>S165*H165</f>
        <v>0</v>
      </c>
      <c r="AR165" s="195" t="s">
        <v>142</v>
      </c>
      <c r="AT165" s="195" t="s">
        <v>179</v>
      </c>
      <c r="AU165" s="195" t="s">
        <v>75</v>
      </c>
      <c r="AY165" s="73" t="s">
        <v>110</v>
      </c>
      <c r="BE165" s="196">
        <f>IF(N165="základní",J165,0)</f>
        <v>0</v>
      </c>
      <c r="BF165" s="196">
        <f>IF(N165="snížená",J165,0)</f>
        <v>0</v>
      </c>
      <c r="BG165" s="196">
        <f>IF(N165="zákl. přenesená",J165,0)</f>
        <v>0</v>
      </c>
      <c r="BH165" s="196">
        <f>IF(N165="sníž. přenesená",J165,0)</f>
        <v>0</v>
      </c>
      <c r="BI165" s="196">
        <f>IF(N165="nulová",J165,0)</f>
        <v>0</v>
      </c>
      <c r="BJ165" s="73" t="s">
        <v>73</v>
      </c>
      <c r="BK165" s="196">
        <f>ROUND(I165*H165,2)</f>
        <v>0</v>
      </c>
      <c r="BL165" s="73" t="s">
        <v>116</v>
      </c>
      <c r="BM165" s="195" t="s">
        <v>240</v>
      </c>
    </row>
    <row r="166" spans="1:65" ht="24" customHeight="1">
      <c r="A166" s="85"/>
      <c r="B166" s="207"/>
      <c r="C166" s="208" t="s">
        <v>241</v>
      </c>
      <c r="D166" s="208" t="s">
        <v>111</v>
      </c>
      <c r="E166" s="209" t="s">
        <v>242</v>
      </c>
      <c r="F166" s="210" t="s">
        <v>243</v>
      </c>
      <c r="G166" s="211" t="s">
        <v>136</v>
      </c>
      <c r="H166" s="212">
        <v>54</v>
      </c>
      <c r="I166" s="213">
        <v>0</v>
      </c>
      <c r="J166" s="214">
        <f>ROUND(I166*H166,2)</f>
        <v>0</v>
      </c>
      <c r="K166" s="186"/>
      <c r="L166" s="85"/>
      <c r="M166" s="191"/>
      <c r="N166" s="192" t="s">
        <v>34</v>
      </c>
      <c r="O166" s="193">
        <v>0</v>
      </c>
      <c r="P166" s="193">
        <f>O166*H166</f>
        <v>0</v>
      </c>
      <c r="Q166" s="193">
        <v>0</v>
      </c>
      <c r="R166" s="193">
        <f>Q166*H166</f>
        <v>0</v>
      </c>
      <c r="S166" s="193">
        <v>0</v>
      </c>
      <c r="T166" s="194">
        <f>S166*H166</f>
        <v>0</v>
      </c>
      <c r="AR166" s="195" t="s">
        <v>116</v>
      </c>
      <c r="AT166" s="195" t="s">
        <v>111</v>
      </c>
      <c r="AU166" s="195" t="s">
        <v>75</v>
      </c>
      <c r="AY166" s="73" t="s">
        <v>110</v>
      </c>
      <c r="BE166" s="196">
        <f>IF(N166="základní",J166,0)</f>
        <v>0</v>
      </c>
      <c r="BF166" s="196">
        <f>IF(N166="snížená",J166,0)</f>
        <v>0</v>
      </c>
      <c r="BG166" s="196">
        <f>IF(N166="zákl. přenesená",J166,0)</f>
        <v>0</v>
      </c>
      <c r="BH166" s="196">
        <f>IF(N166="sníž. přenesená",J166,0)</f>
        <v>0</v>
      </c>
      <c r="BI166" s="196">
        <f>IF(N166="nulová",J166,0)</f>
        <v>0</v>
      </c>
      <c r="BJ166" s="73" t="s">
        <v>73</v>
      </c>
      <c r="BK166" s="196">
        <f>ROUND(I166*H166,2)</f>
        <v>0</v>
      </c>
      <c r="BL166" s="73" t="s">
        <v>116</v>
      </c>
      <c r="BM166" s="195" t="s">
        <v>244</v>
      </c>
    </row>
    <row r="167" spans="1:65" ht="36" customHeight="1">
      <c r="A167" s="85"/>
      <c r="B167" s="215"/>
      <c r="C167" s="216" t="s">
        <v>245</v>
      </c>
      <c r="D167" s="216" t="s">
        <v>111</v>
      </c>
      <c r="E167" s="217" t="s">
        <v>246</v>
      </c>
      <c r="F167" s="218" t="s">
        <v>247</v>
      </c>
      <c r="G167" s="219" t="s">
        <v>248</v>
      </c>
      <c r="H167" s="220">
        <v>54</v>
      </c>
      <c r="I167" s="221">
        <v>0</v>
      </c>
      <c r="J167" s="222">
        <f>ROUND(I167*H167,2)</f>
        <v>0</v>
      </c>
      <c r="K167" s="186"/>
      <c r="L167" s="85"/>
      <c r="M167" s="191"/>
      <c r="N167" s="192" t="s">
        <v>34</v>
      </c>
      <c r="O167" s="193">
        <v>0</v>
      </c>
      <c r="P167" s="193">
        <f>O167*H167</f>
        <v>0</v>
      </c>
      <c r="Q167" s="193">
        <v>0</v>
      </c>
      <c r="R167" s="193">
        <f>Q167*H167</f>
        <v>0</v>
      </c>
      <c r="S167" s="193">
        <v>0</v>
      </c>
      <c r="T167" s="194">
        <f>S167*H167</f>
        <v>0</v>
      </c>
      <c r="AR167" s="195" t="s">
        <v>116</v>
      </c>
      <c r="AT167" s="195" t="s">
        <v>111</v>
      </c>
      <c r="AU167" s="195" t="s">
        <v>75</v>
      </c>
      <c r="AY167" s="73" t="s">
        <v>110</v>
      </c>
      <c r="BE167" s="196">
        <f>IF(N167="základní",J167,0)</f>
        <v>0</v>
      </c>
      <c r="BF167" s="196">
        <f>IF(N167="snížená",J167,0)</f>
        <v>0</v>
      </c>
      <c r="BG167" s="196">
        <f>IF(N167="zákl. přenesená",J167,0)</f>
        <v>0</v>
      </c>
      <c r="BH167" s="196">
        <f>IF(N167="sníž. přenesená",J167,0)</f>
        <v>0</v>
      </c>
      <c r="BI167" s="196">
        <f>IF(N167="nulová",J167,0)</f>
        <v>0</v>
      </c>
      <c r="BJ167" s="73" t="s">
        <v>73</v>
      </c>
      <c r="BK167" s="196">
        <f>ROUND(I167*H167,2)</f>
        <v>0</v>
      </c>
      <c r="BL167" s="73" t="s">
        <v>116</v>
      </c>
      <c r="BM167" s="195" t="s">
        <v>249</v>
      </c>
    </row>
    <row r="168" spans="1:65" s="177" customFormat="1" ht="22.9" customHeight="1">
      <c r="A168" s="170"/>
      <c r="B168" s="171"/>
      <c r="C168" s="170"/>
      <c r="D168" s="172" t="s">
        <v>67</v>
      </c>
      <c r="E168" s="181" t="s">
        <v>116</v>
      </c>
      <c r="F168" s="181" t="s">
        <v>250</v>
      </c>
      <c r="G168" s="170"/>
      <c r="H168" s="170"/>
      <c r="I168" s="170"/>
      <c r="J168" s="182">
        <f>BK168</f>
        <v>0</v>
      </c>
      <c r="K168" s="170"/>
      <c r="L168" s="170"/>
      <c r="M168" s="170"/>
      <c r="N168" s="170"/>
      <c r="O168" s="170"/>
      <c r="P168" s="175">
        <f>SUM(P169:P171)</f>
        <v>98.839169999999996</v>
      </c>
      <c r="Q168" s="170"/>
      <c r="R168" s="175">
        <f>SUM(R169:R171)</f>
        <v>121.15736298</v>
      </c>
      <c r="S168" s="170"/>
      <c r="T168" s="176">
        <f>SUM(T169:T171)</f>
        <v>0</v>
      </c>
      <c r="AR168" s="178" t="s">
        <v>73</v>
      </c>
      <c r="AT168" s="179" t="s">
        <v>67</v>
      </c>
      <c r="AU168" s="179" t="s">
        <v>73</v>
      </c>
      <c r="AY168" s="178" t="s">
        <v>110</v>
      </c>
      <c r="BK168" s="180">
        <f>SUM(BK169:BK171)</f>
        <v>0</v>
      </c>
    </row>
    <row r="169" spans="1:65" s="83" customFormat="1" ht="24" customHeight="1">
      <c r="A169" s="85"/>
      <c r="B169" s="183"/>
      <c r="C169" s="184" t="s">
        <v>251</v>
      </c>
      <c r="D169" s="184" t="s">
        <v>111</v>
      </c>
      <c r="E169" s="185" t="s">
        <v>252</v>
      </c>
      <c r="F169" s="186" t="s">
        <v>253</v>
      </c>
      <c r="G169" s="187" t="s">
        <v>145</v>
      </c>
      <c r="H169" s="188">
        <v>46.566000000000003</v>
      </c>
      <c r="I169" s="189">
        <v>0</v>
      </c>
      <c r="J169" s="190">
        <f>ROUND(I169*H169,2)</f>
        <v>0</v>
      </c>
      <c r="K169" s="186"/>
      <c r="L169" s="85"/>
      <c r="M169" s="191"/>
      <c r="N169" s="192" t="s">
        <v>34</v>
      </c>
      <c r="O169" s="193">
        <v>1.6950000000000001</v>
      </c>
      <c r="P169" s="193">
        <f>O169*H169</f>
        <v>78.929370000000006</v>
      </c>
      <c r="Q169" s="193">
        <v>1.8907700000000001</v>
      </c>
      <c r="R169" s="193">
        <f>Q169*H169</f>
        <v>88.045595820000003</v>
      </c>
      <c r="S169" s="193">
        <v>0</v>
      </c>
      <c r="T169" s="194">
        <f>S169*H169</f>
        <v>0</v>
      </c>
      <c r="AR169" s="195" t="s">
        <v>116</v>
      </c>
      <c r="AT169" s="195" t="s">
        <v>111</v>
      </c>
      <c r="AU169" s="195" t="s">
        <v>75</v>
      </c>
      <c r="AY169" s="73" t="s">
        <v>110</v>
      </c>
      <c r="BE169" s="196">
        <f>IF(N169="základní",J169,0)</f>
        <v>0</v>
      </c>
      <c r="BF169" s="196">
        <f>IF(N169="snížená",J169,0)</f>
        <v>0</v>
      </c>
      <c r="BG169" s="196">
        <f>IF(N169="zákl. přenesená",J169,0)</f>
        <v>0</v>
      </c>
      <c r="BH169" s="196">
        <f>IF(N169="sníž. přenesená",J169,0)</f>
        <v>0</v>
      </c>
      <c r="BI169" s="196">
        <f>IF(N169="nulová",J169,0)</f>
        <v>0</v>
      </c>
      <c r="BJ169" s="73" t="s">
        <v>73</v>
      </c>
      <c r="BK169" s="196">
        <f>ROUND(I169*H169,2)</f>
        <v>0</v>
      </c>
      <c r="BL169" s="73" t="s">
        <v>116</v>
      </c>
      <c r="BM169" s="195" t="s">
        <v>254</v>
      </c>
    </row>
    <row r="170" spans="1:65" s="83" customFormat="1" ht="24" customHeight="1">
      <c r="A170" s="85"/>
      <c r="B170" s="183"/>
      <c r="C170" s="184" t="s">
        <v>255</v>
      </c>
      <c r="D170" s="184" t="s">
        <v>111</v>
      </c>
      <c r="E170" s="185" t="s">
        <v>256</v>
      </c>
      <c r="F170" s="186" t="s">
        <v>257</v>
      </c>
      <c r="G170" s="187" t="s">
        <v>145</v>
      </c>
      <c r="H170" s="188">
        <v>7.3739999999999997</v>
      </c>
      <c r="I170" s="189">
        <v>0</v>
      </c>
      <c r="J170" s="190">
        <f>ROUND(I170*H170,2)</f>
        <v>0</v>
      </c>
      <c r="K170" s="186"/>
      <c r="L170" s="85"/>
      <c r="M170" s="191"/>
      <c r="N170" s="192" t="s">
        <v>34</v>
      </c>
      <c r="O170" s="193">
        <v>1.381</v>
      </c>
      <c r="P170" s="193">
        <f>O170*H170</f>
        <v>10.183494</v>
      </c>
      <c r="Q170" s="193">
        <v>2.234</v>
      </c>
      <c r="R170" s="193">
        <f>Q170*H170</f>
        <v>16.473516</v>
      </c>
      <c r="S170" s="193">
        <v>0</v>
      </c>
      <c r="T170" s="194">
        <f>S170*H170</f>
        <v>0</v>
      </c>
      <c r="AR170" s="195" t="s">
        <v>116</v>
      </c>
      <c r="AT170" s="195" t="s">
        <v>111</v>
      </c>
      <c r="AU170" s="195" t="s">
        <v>75</v>
      </c>
      <c r="AY170" s="73" t="s">
        <v>110</v>
      </c>
      <c r="BE170" s="196">
        <f>IF(N170="základní",J170,0)</f>
        <v>0</v>
      </c>
      <c r="BF170" s="196">
        <f>IF(N170="snížená",J170,0)</f>
        <v>0</v>
      </c>
      <c r="BG170" s="196">
        <f>IF(N170="zákl. přenesená",J170,0)</f>
        <v>0</v>
      </c>
      <c r="BH170" s="196">
        <f>IF(N170="sníž. přenesená",J170,0)</f>
        <v>0</v>
      </c>
      <c r="BI170" s="196">
        <f>IF(N170="nulová",J170,0)</f>
        <v>0</v>
      </c>
      <c r="BJ170" s="73" t="s">
        <v>73</v>
      </c>
      <c r="BK170" s="196">
        <f>ROUND(I170*H170,2)</f>
        <v>0</v>
      </c>
      <c r="BL170" s="73" t="s">
        <v>116</v>
      </c>
      <c r="BM170" s="195" t="s">
        <v>258</v>
      </c>
    </row>
    <row r="171" spans="1:65" s="83" customFormat="1" ht="24" customHeight="1">
      <c r="A171" s="85"/>
      <c r="B171" s="183"/>
      <c r="C171" s="184" t="s">
        <v>259</v>
      </c>
      <c r="D171" s="184" t="s">
        <v>111</v>
      </c>
      <c r="E171" s="185" t="s">
        <v>260</v>
      </c>
      <c r="F171" s="186" t="s">
        <v>261</v>
      </c>
      <c r="G171" s="187" t="s">
        <v>145</v>
      </c>
      <c r="H171" s="188">
        <v>7.3739999999999997</v>
      </c>
      <c r="I171" s="189">
        <v>0</v>
      </c>
      <c r="J171" s="190">
        <f>ROUND(I171*H171,2)</f>
        <v>0</v>
      </c>
      <c r="K171" s="186"/>
      <c r="L171" s="85"/>
      <c r="M171" s="191"/>
      <c r="N171" s="192" t="s">
        <v>34</v>
      </c>
      <c r="O171" s="193">
        <v>1.319</v>
      </c>
      <c r="P171" s="193">
        <f>O171*H171</f>
        <v>9.7263059999999992</v>
      </c>
      <c r="Q171" s="193">
        <v>2.2563399999999998</v>
      </c>
      <c r="R171" s="193">
        <f>Q171*H171</f>
        <v>16.638251159999999</v>
      </c>
      <c r="S171" s="193">
        <v>0</v>
      </c>
      <c r="T171" s="194">
        <f>S171*H171</f>
        <v>0</v>
      </c>
      <c r="AR171" s="195" t="s">
        <v>116</v>
      </c>
      <c r="AT171" s="195" t="s">
        <v>111</v>
      </c>
      <c r="AU171" s="195" t="s">
        <v>75</v>
      </c>
      <c r="AY171" s="73" t="s">
        <v>110</v>
      </c>
      <c r="BE171" s="196">
        <f>IF(N171="základní",J171,0)</f>
        <v>0</v>
      </c>
      <c r="BF171" s="196">
        <f>IF(N171="snížená",J171,0)</f>
        <v>0</v>
      </c>
      <c r="BG171" s="196">
        <f>IF(N171="zákl. přenesená",J171,0)</f>
        <v>0</v>
      </c>
      <c r="BH171" s="196">
        <f>IF(N171="sníž. přenesená",J171,0)</f>
        <v>0</v>
      </c>
      <c r="BI171" s="196">
        <f>IF(N171="nulová",J171,0)</f>
        <v>0</v>
      </c>
      <c r="BJ171" s="73" t="s">
        <v>73</v>
      </c>
      <c r="BK171" s="196">
        <f>ROUND(I171*H171,2)</f>
        <v>0</v>
      </c>
      <c r="BL171" s="73" t="s">
        <v>116</v>
      </c>
      <c r="BM171" s="195" t="s">
        <v>262</v>
      </c>
    </row>
    <row r="172" spans="1:65" s="177" customFormat="1" ht="22.9" customHeight="1">
      <c r="A172" s="170"/>
      <c r="B172" s="171"/>
      <c r="C172" s="170"/>
      <c r="D172" s="172" t="s">
        <v>67</v>
      </c>
      <c r="E172" s="181" t="s">
        <v>129</v>
      </c>
      <c r="F172" s="181" t="s">
        <v>263</v>
      </c>
      <c r="G172" s="170"/>
      <c r="H172" s="170"/>
      <c r="I172" s="170"/>
      <c r="J172" s="182">
        <f>BK172</f>
        <v>0</v>
      </c>
      <c r="K172" s="170"/>
      <c r="L172" s="170"/>
      <c r="M172" s="170"/>
      <c r="N172" s="170"/>
      <c r="O172" s="170"/>
      <c r="P172" s="175">
        <f>SUM(P173:P184)</f>
        <v>60.028748999999998</v>
      </c>
      <c r="Q172" s="170"/>
      <c r="R172" s="175">
        <f>SUM(R173:R184)</f>
        <v>301.61915292000003</v>
      </c>
      <c r="S172" s="170"/>
      <c r="T172" s="176">
        <f>SUM(T173:T184)</f>
        <v>0</v>
      </c>
      <c r="AR172" s="178" t="s">
        <v>73</v>
      </c>
      <c r="AT172" s="179" t="s">
        <v>67</v>
      </c>
      <c r="AU172" s="179" t="s">
        <v>73</v>
      </c>
      <c r="AY172" s="178" t="s">
        <v>110</v>
      </c>
      <c r="BK172" s="180">
        <f>SUM(BK173:BK184)</f>
        <v>0</v>
      </c>
    </row>
    <row r="173" spans="1:65" s="83" customFormat="1" ht="16.5" customHeight="1">
      <c r="A173" s="85"/>
      <c r="B173" s="183"/>
      <c r="C173" s="184" t="s">
        <v>264</v>
      </c>
      <c r="D173" s="184" t="s">
        <v>111</v>
      </c>
      <c r="E173" s="185" t="s">
        <v>265</v>
      </c>
      <c r="F173" s="186" t="s">
        <v>266</v>
      </c>
      <c r="G173" s="187" t="s">
        <v>114</v>
      </c>
      <c r="H173" s="188">
        <v>148.78</v>
      </c>
      <c r="I173" s="189">
        <v>0</v>
      </c>
      <c r="J173" s="190">
        <f t="shared" ref="J173:J184" si="10">ROUND(I173*H173,2)</f>
        <v>0</v>
      </c>
      <c r="K173" s="186"/>
      <c r="L173" s="85"/>
      <c r="M173" s="191"/>
      <c r="N173" s="192" t="s">
        <v>34</v>
      </c>
      <c r="O173" s="193">
        <v>1.7000000000000001E-2</v>
      </c>
      <c r="P173" s="193">
        <f t="shared" ref="P173:P184" si="11">O173*H173</f>
        <v>2.5292600000000003</v>
      </c>
      <c r="Q173" s="193">
        <v>0</v>
      </c>
      <c r="R173" s="193">
        <f t="shared" ref="R173:R184" si="12">Q173*H173</f>
        <v>0</v>
      </c>
      <c r="S173" s="193">
        <v>0</v>
      </c>
      <c r="T173" s="194">
        <f t="shared" ref="T173:T184" si="13">S173*H173</f>
        <v>0</v>
      </c>
      <c r="AR173" s="195" t="s">
        <v>116</v>
      </c>
      <c r="AT173" s="195" t="s">
        <v>111</v>
      </c>
      <c r="AU173" s="195" t="s">
        <v>75</v>
      </c>
      <c r="AY173" s="73" t="s">
        <v>110</v>
      </c>
      <c r="BE173" s="196">
        <f t="shared" ref="BE173:BE184" si="14">IF(N173="základní",J173,0)</f>
        <v>0</v>
      </c>
      <c r="BF173" s="196">
        <f t="shared" ref="BF173:BF184" si="15">IF(N173="snížená",J173,0)</f>
        <v>0</v>
      </c>
      <c r="BG173" s="196">
        <f t="shared" ref="BG173:BG184" si="16">IF(N173="zákl. přenesená",J173,0)</f>
        <v>0</v>
      </c>
      <c r="BH173" s="196">
        <f t="shared" ref="BH173:BH184" si="17">IF(N173="sníž. přenesená",J173,0)</f>
        <v>0</v>
      </c>
      <c r="BI173" s="196">
        <f t="shared" ref="BI173:BI184" si="18">IF(N173="nulová",J173,0)</f>
        <v>0</v>
      </c>
      <c r="BJ173" s="73" t="s">
        <v>73</v>
      </c>
      <c r="BK173" s="196">
        <f t="shared" ref="BK173:BK184" si="19">ROUND(I173*H173,2)</f>
        <v>0</v>
      </c>
      <c r="BL173" s="73" t="s">
        <v>116</v>
      </c>
      <c r="BM173" s="195" t="s">
        <v>267</v>
      </c>
    </row>
    <row r="174" spans="1:65" s="83" customFormat="1" ht="16.5" customHeight="1">
      <c r="A174" s="85"/>
      <c r="B174" s="183"/>
      <c r="C174" s="184" t="s">
        <v>268</v>
      </c>
      <c r="D174" s="184" t="s">
        <v>111</v>
      </c>
      <c r="E174" s="185" t="s">
        <v>269</v>
      </c>
      <c r="F174" s="186" t="s">
        <v>270</v>
      </c>
      <c r="G174" s="187" t="s">
        <v>114</v>
      </c>
      <c r="H174" s="188">
        <v>47.814999999999998</v>
      </c>
      <c r="I174" s="189">
        <v>0</v>
      </c>
      <c r="J174" s="190">
        <f t="shared" si="10"/>
        <v>0</v>
      </c>
      <c r="K174" s="186" t="s">
        <v>115</v>
      </c>
      <c r="L174" s="85"/>
      <c r="M174" s="191"/>
      <c r="N174" s="192" t="s">
        <v>34</v>
      </c>
      <c r="O174" s="193">
        <v>1.6E-2</v>
      </c>
      <c r="P174" s="193">
        <f t="shared" si="11"/>
        <v>0.76503999999999994</v>
      </c>
      <c r="Q174" s="193">
        <v>0.30360999999999999</v>
      </c>
      <c r="R174" s="193">
        <f t="shared" si="12"/>
        <v>14.517112149999999</v>
      </c>
      <c r="S174" s="193">
        <v>0</v>
      </c>
      <c r="T174" s="194">
        <f t="shared" si="13"/>
        <v>0</v>
      </c>
      <c r="AR174" s="195" t="s">
        <v>116</v>
      </c>
      <c r="AT174" s="195" t="s">
        <v>111</v>
      </c>
      <c r="AU174" s="195" t="s">
        <v>75</v>
      </c>
      <c r="AY174" s="73" t="s">
        <v>110</v>
      </c>
      <c r="BE174" s="196">
        <f t="shared" si="14"/>
        <v>0</v>
      </c>
      <c r="BF174" s="196">
        <f t="shared" si="15"/>
        <v>0</v>
      </c>
      <c r="BG174" s="196">
        <f t="shared" si="16"/>
        <v>0</v>
      </c>
      <c r="BH174" s="196">
        <f t="shared" si="17"/>
        <v>0</v>
      </c>
      <c r="BI174" s="196">
        <f t="shared" si="18"/>
        <v>0</v>
      </c>
      <c r="BJ174" s="73" t="s">
        <v>73</v>
      </c>
      <c r="BK174" s="196">
        <f t="shared" si="19"/>
        <v>0</v>
      </c>
      <c r="BL174" s="73" t="s">
        <v>116</v>
      </c>
      <c r="BM174" s="195" t="s">
        <v>271</v>
      </c>
    </row>
    <row r="175" spans="1:65" s="83" customFormat="1" ht="16.5" customHeight="1">
      <c r="A175" s="85"/>
      <c r="B175" s="183"/>
      <c r="C175" s="184" t="s">
        <v>272</v>
      </c>
      <c r="D175" s="184" t="s">
        <v>111</v>
      </c>
      <c r="E175" s="185" t="s">
        <v>273</v>
      </c>
      <c r="F175" s="186" t="s">
        <v>274</v>
      </c>
      <c r="G175" s="187" t="s">
        <v>114</v>
      </c>
      <c r="H175" s="188">
        <v>187.5</v>
      </c>
      <c r="I175" s="189">
        <v>0</v>
      </c>
      <c r="J175" s="190">
        <f t="shared" si="10"/>
        <v>0</v>
      </c>
      <c r="K175" s="186" t="s">
        <v>115</v>
      </c>
      <c r="L175" s="85"/>
      <c r="M175" s="191"/>
      <c r="N175" s="192" t="s">
        <v>34</v>
      </c>
      <c r="O175" s="193">
        <v>4.1000000000000002E-2</v>
      </c>
      <c r="P175" s="193">
        <f t="shared" si="11"/>
        <v>7.6875</v>
      </c>
      <c r="Q175" s="193">
        <v>0.56699999999999995</v>
      </c>
      <c r="R175" s="193">
        <f t="shared" si="12"/>
        <v>106.31249999999999</v>
      </c>
      <c r="S175" s="193">
        <v>0</v>
      </c>
      <c r="T175" s="194">
        <f t="shared" si="13"/>
        <v>0</v>
      </c>
      <c r="AR175" s="195" t="s">
        <v>116</v>
      </c>
      <c r="AT175" s="195" t="s">
        <v>111</v>
      </c>
      <c r="AU175" s="195" t="s">
        <v>75</v>
      </c>
      <c r="AY175" s="73" t="s">
        <v>110</v>
      </c>
      <c r="BE175" s="196">
        <f t="shared" si="14"/>
        <v>0</v>
      </c>
      <c r="BF175" s="196">
        <f t="shared" si="15"/>
        <v>0</v>
      </c>
      <c r="BG175" s="196">
        <f t="shared" si="16"/>
        <v>0</v>
      </c>
      <c r="BH175" s="196">
        <f t="shared" si="17"/>
        <v>0</v>
      </c>
      <c r="BI175" s="196">
        <f t="shared" si="18"/>
        <v>0</v>
      </c>
      <c r="BJ175" s="73" t="s">
        <v>73</v>
      </c>
      <c r="BK175" s="196">
        <f t="shared" si="19"/>
        <v>0</v>
      </c>
      <c r="BL175" s="73" t="s">
        <v>116</v>
      </c>
      <c r="BM175" s="195" t="s">
        <v>275</v>
      </c>
    </row>
    <row r="176" spans="1:65" s="83" customFormat="1" ht="24" customHeight="1">
      <c r="A176" s="85"/>
      <c r="B176" s="183"/>
      <c r="C176" s="184" t="s">
        <v>276</v>
      </c>
      <c r="D176" s="184" t="s">
        <v>111</v>
      </c>
      <c r="E176" s="185" t="s">
        <v>277</v>
      </c>
      <c r="F176" s="186" t="s">
        <v>278</v>
      </c>
      <c r="G176" s="187" t="s">
        <v>114</v>
      </c>
      <c r="H176" s="188">
        <v>187.5</v>
      </c>
      <c r="I176" s="189">
        <v>0</v>
      </c>
      <c r="J176" s="190">
        <f t="shared" si="10"/>
        <v>0</v>
      </c>
      <c r="K176" s="186" t="s">
        <v>115</v>
      </c>
      <c r="L176" s="85"/>
      <c r="M176" s="191"/>
      <c r="N176" s="192" t="s">
        <v>34</v>
      </c>
      <c r="O176" s="193">
        <v>3.5000000000000003E-2</v>
      </c>
      <c r="P176" s="193">
        <f t="shared" si="11"/>
        <v>6.5625000000000009</v>
      </c>
      <c r="Q176" s="193">
        <v>0.49586999999999998</v>
      </c>
      <c r="R176" s="193">
        <f t="shared" si="12"/>
        <v>92.975624999999994</v>
      </c>
      <c r="S176" s="193">
        <v>0</v>
      </c>
      <c r="T176" s="194">
        <f t="shared" si="13"/>
        <v>0</v>
      </c>
      <c r="AR176" s="195" t="s">
        <v>116</v>
      </c>
      <c r="AT176" s="195" t="s">
        <v>111</v>
      </c>
      <c r="AU176" s="195" t="s">
        <v>75</v>
      </c>
      <c r="AY176" s="73" t="s">
        <v>110</v>
      </c>
      <c r="BE176" s="196">
        <f t="shared" si="14"/>
        <v>0</v>
      </c>
      <c r="BF176" s="196">
        <f t="shared" si="15"/>
        <v>0</v>
      </c>
      <c r="BG176" s="196">
        <f t="shared" si="16"/>
        <v>0</v>
      </c>
      <c r="BH176" s="196">
        <f t="shared" si="17"/>
        <v>0</v>
      </c>
      <c r="BI176" s="196">
        <f t="shared" si="18"/>
        <v>0</v>
      </c>
      <c r="BJ176" s="73" t="s">
        <v>73</v>
      </c>
      <c r="BK176" s="196">
        <f t="shared" si="19"/>
        <v>0</v>
      </c>
      <c r="BL176" s="73" t="s">
        <v>116</v>
      </c>
      <c r="BM176" s="195" t="s">
        <v>279</v>
      </c>
    </row>
    <row r="177" spans="1:65" s="83" customFormat="1" ht="24" customHeight="1">
      <c r="A177" s="85"/>
      <c r="B177" s="183"/>
      <c r="C177" s="184" t="s">
        <v>280</v>
      </c>
      <c r="D177" s="184" t="s">
        <v>111</v>
      </c>
      <c r="E177" s="185" t="s">
        <v>281</v>
      </c>
      <c r="F177" s="186" t="s">
        <v>282</v>
      </c>
      <c r="G177" s="187" t="s">
        <v>114</v>
      </c>
      <c r="H177" s="188">
        <v>187.5</v>
      </c>
      <c r="I177" s="189">
        <v>0</v>
      </c>
      <c r="J177" s="190">
        <f t="shared" si="10"/>
        <v>0</v>
      </c>
      <c r="K177" s="186" t="s">
        <v>115</v>
      </c>
      <c r="L177" s="85"/>
      <c r="M177" s="191"/>
      <c r="N177" s="192" t="s">
        <v>34</v>
      </c>
      <c r="O177" s="193">
        <v>3.5000000000000003E-2</v>
      </c>
      <c r="P177" s="193">
        <f t="shared" si="11"/>
        <v>6.5625000000000009</v>
      </c>
      <c r="Q177" s="193">
        <v>0.26375999999999999</v>
      </c>
      <c r="R177" s="193">
        <f t="shared" si="12"/>
        <v>49.454999999999998</v>
      </c>
      <c r="S177" s="193">
        <v>0</v>
      </c>
      <c r="T177" s="194">
        <f t="shared" si="13"/>
        <v>0</v>
      </c>
      <c r="AR177" s="195" t="s">
        <v>116</v>
      </c>
      <c r="AT177" s="195" t="s">
        <v>111</v>
      </c>
      <c r="AU177" s="195" t="s">
        <v>75</v>
      </c>
      <c r="AY177" s="73" t="s">
        <v>110</v>
      </c>
      <c r="BE177" s="196">
        <f t="shared" si="14"/>
        <v>0</v>
      </c>
      <c r="BF177" s="196">
        <f t="shared" si="15"/>
        <v>0</v>
      </c>
      <c r="BG177" s="196">
        <f t="shared" si="16"/>
        <v>0</v>
      </c>
      <c r="BH177" s="196">
        <f t="shared" si="17"/>
        <v>0</v>
      </c>
      <c r="BI177" s="196">
        <f t="shared" si="18"/>
        <v>0</v>
      </c>
      <c r="BJ177" s="73" t="s">
        <v>73</v>
      </c>
      <c r="BK177" s="196">
        <f t="shared" si="19"/>
        <v>0</v>
      </c>
      <c r="BL177" s="73" t="s">
        <v>116</v>
      </c>
      <c r="BM177" s="195" t="s">
        <v>283</v>
      </c>
    </row>
    <row r="178" spans="1:65" s="83" customFormat="1" ht="24" customHeight="1">
      <c r="A178" s="85"/>
      <c r="B178" s="183"/>
      <c r="C178" s="184" t="s">
        <v>284</v>
      </c>
      <c r="D178" s="184" t="s">
        <v>111</v>
      </c>
      <c r="E178" s="185" t="s">
        <v>285</v>
      </c>
      <c r="F178" s="186" t="s">
        <v>286</v>
      </c>
      <c r="G178" s="187" t="s">
        <v>114</v>
      </c>
      <c r="H178" s="188">
        <v>250</v>
      </c>
      <c r="I178" s="189">
        <v>0</v>
      </c>
      <c r="J178" s="190">
        <f t="shared" si="10"/>
        <v>0</v>
      </c>
      <c r="K178" s="186" t="s">
        <v>115</v>
      </c>
      <c r="L178" s="85"/>
      <c r="M178" s="191"/>
      <c r="N178" s="192" t="s">
        <v>34</v>
      </c>
      <c r="O178" s="193">
        <v>2E-3</v>
      </c>
      <c r="P178" s="193">
        <f t="shared" si="11"/>
        <v>0.5</v>
      </c>
      <c r="Q178" s="193">
        <v>7.1000000000000002E-4</v>
      </c>
      <c r="R178" s="193">
        <f t="shared" si="12"/>
        <v>0.17749999999999999</v>
      </c>
      <c r="S178" s="193">
        <v>0</v>
      </c>
      <c r="T178" s="194">
        <f t="shared" si="13"/>
        <v>0</v>
      </c>
      <c r="AR178" s="195" t="s">
        <v>116</v>
      </c>
      <c r="AT178" s="195" t="s">
        <v>111</v>
      </c>
      <c r="AU178" s="195" t="s">
        <v>75</v>
      </c>
      <c r="AY178" s="73" t="s">
        <v>110</v>
      </c>
      <c r="BE178" s="196">
        <f t="shared" si="14"/>
        <v>0</v>
      </c>
      <c r="BF178" s="196">
        <f t="shared" si="15"/>
        <v>0</v>
      </c>
      <c r="BG178" s="196">
        <f t="shared" si="16"/>
        <v>0</v>
      </c>
      <c r="BH178" s="196">
        <f t="shared" si="17"/>
        <v>0</v>
      </c>
      <c r="BI178" s="196">
        <f t="shared" si="18"/>
        <v>0</v>
      </c>
      <c r="BJ178" s="73" t="s">
        <v>73</v>
      </c>
      <c r="BK178" s="196">
        <f t="shared" si="19"/>
        <v>0</v>
      </c>
      <c r="BL178" s="73" t="s">
        <v>116</v>
      </c>
      <c r="BM178" s="195" t="s">
        <v>287</v>
      </c>
    </row>
    <row r="179" spans="1:65" s="83" customFormat="1" ht="24" customHeight="1">
      <c r="A179" s="85"/>
      <c r="B179" s="183"/>
      <c r="C179" s="184" t="s">
        <v>288</v>
      </c>
      <c r="D179" s="184" t="s">
        <v>111</v>
      </c>
      <c r="E179" s="185" t="s">
        <v>289</v>
      </c>
      <c r="F179" s="186" t="s">
        <v>290</v>
      </c>
      <c r="G179" s="187" t="s">
        <v>114</v>
      </c>
      <c r="H179" s="188">
        <v>250</v>
      </c>
      <c r="I179" s="189">
        <v>0</v>
      </c>
      <c r="J179" s="190">
        <f t="shared" si="10"/>
        <v>0</v>
      </c>
      <c r="K179" s="186" t="s">
        <v>115</v>
      </c>
      <c r="L179" s="85"/>
      <c r="M179" s="191"/>
      <c r="N179" s="192" t="s">
        <v>34</v>
      </c>
      <c r="O179" s="193">
        <v>1.6E-2</v>
      </c>
      <c r="P179" s="193">
        <f t="shared" si="11"/>
        <v>4</v>
      </c>
      <c r="Q179" s="193">
        <v>0.12966</v>
      </c>
      <c r="R179" s="193">
        <f t="shared" si="12"/>
        <v>32.414999999999999</v>
      </c>
      <c r="S179" s="193">
        <v>0</v>
      </c>
      <c r="T179" s="194">
        <f t="shared" si="13"/>
        <v>0</v>
      </c>
      <c r="AR179" s="195" t="s">
        <v>116</v>
      </c>
      <c r="AT179" s="195" t="s">
        <v>111</v>
      </c>
      <c r="AU179" s="195" t="s">
        <v>75</v>
      </c>
      <c r="AY179" s="73" t="s">
        <v>110</v>
      </c>
      <c r="BE179" s="196">
        <f t="shared" si="14"/>
        <v>0</v>
      </c>
      <c r="BF179" s="196">
        <f t="shared" si="15"/>
        <v>0</v>
      </c>
      <c r="BG179" s="196">
        <f t="shared" si="16"/>
        <v>0</v>
      </c>
      <c r="BH179" s="196">
        <f t="shared" si="17"/>
        <v>0</v>
      </c>
      <c r="BI179" s="196">
        <f t="shared" si="18"/>
        <v>0</v>
      </c>
      <c r="BJ179" s="73" t="s">
        <v>73</v>
      </c>
      <c r="BK179" s="196">
        <f t="shared" si="19"/>
        <v>0</v>
      </c>
      <c r="BL179" s="73" t="s">
        <v>116</v>
      </c>
      <c r="BM179" s="195" t="s">
        <v>291</v>
      </c>
    </row>
    <row r="180" spans="1:65" s="83" customFormat="1" ht="16.5" customHeight="1">
      <c r="A180" s="85"/>
      <c r="B180" s="183"/>
      <c r="C180" s="184" t="s">
        <v>292</v>
      </c>
      <c r="D180" s="184" t="s">
        <v>111</v>
      </c>
      <c r="E180" s="185" t="s">
        <v>293</v>
      </c>
      <c r="F180" s="186" t="s">
        <v>294</v>
      </c>
      <c r="G180" s="187" t="s">
        <v>114</v>
      </c>
      <c r="H180" s="188">
        <v>2.8</v>
      </c>
      <c r="I180" s="189">
        <v>0</v>
      </c>
      <c r="J180" s="190">
        <f t="shared" si="10"/>
        <v>0</v>
      </c>
      <c r="K180" s="186" t="s">
        <v>115</v>
      </c>
      <c r="L180" s="85"/>
      <c r="M180" s="191"/>
      <c r="N180" s="192" t="s">
        <v>34</v>
      </c>
      <c r="O180" s="193">
        <v>0.36899999999999999</v>
      </c>
      <c r="P180" s="193">
        <f t="shared" si="11"/>
        <v>1.0331999999999999</v>
      </c>
      <c r="Q180" s="193">
        <v>0.37373000000000001</v>
      </c>
      <c r="R180" s="193">
        <f t="shared" si="12"/>
        <v>1.0464439999999999</v>
      </c>
      <c r="S180" s="193">
        <v>0</v>
      </c>
      <c r="T180" s="194">
        <f t="shared" si="13"/>
        <v>0</v>
      </c>
      <c r="AR180" s="195" t="s">
        <v>116</v>
      </c>
      <c r="AT180" s="195" t="s">
        <v>111</v>
      </c>
      <c r="AU180" s="195" t="s">
        <v>75</v>
      </c>
      <c r="AY180" s="73" t="s">
        <v>110</v>
      </c>
      <c r="BE180" s="196">
        <f t="shared" si="14"/>
        <v>0</v>
      </c>
      <c r="BF180" s="196">
        <f t="shared" si="15"/>
        <v>0</v>
      </c>
      <c r="BG180" s="196">
        <f t="shared" si="16"/>
        <v>0</v>
      </c>
      <c r="BH180" s="196">
        <f t="shared" si="17"/>
        <v>0</v>
      </c>
      <c r="BI180" s="196">
        <f t="shared" si="18"/>
        <v>0</v>
      </c>
      <c r="BJ180" s="73" t="s">
        <v>73</v>
      </c>
      <c r="BK180" s="196">
        <f t="shared" si="19"/>
        <v>0</v>
      </c>
      <c r="BL180" s="73" t="s">
        <v>116</v>
      </c>
      <c r="BM180" s="195" t="s">
        <v>295</v>
      </c>
    </row>
    <row r="181" spans="1:65" s="83" customFormat="1" ht="16.5" customHeight="1">
      <c r="A181" s="85"/>
      <c r="B181" s="183"/>
      <c r="C181" s="184" t="s">
        <v>296</v>
      </c>
      <c r="D181" s="184" t="s">
        <v>111</v>
      </c>
      <c r="E181" s="185" t="s">
        <v>297</v>
      </c>
      <c r="F181" s="186" t="s">
        <v>298</v>
      </c>
      <c r="G181" s="187" t="s">
        <v>114</v>
      </c>
      <c r="H181" s="188">
        <v>1.5049999999999999</v>
      </c>
      <c r="I181" s="189">
        <v>0</v>
      </c>
      <c r="J181" s="190">
        <f t="shared" si="10"/>
        <v>0</v>
      </c>
      <c r="K181" s="186" t="s">
        <v>115</v>
      </c>
      <c r="L181" s="85"/>
      <c r="M181" s="191"/>
      <c r="N181" s="192" t="s">
        <v>34</v>
      </c>
      <c r="O181" s="193">
        <v>0.42499999999999999</v>
      </c>
      <c r="P181" s="193">
        <f t="shared" si="11"/>
        <v>0.63962499999999989</v>
      </c>
      <c r="Q181" s="193">
        <v>0.49819999999999998</v>
      </c>
      <c r="R181" s="193">
        <f t="shared" si="12"/>
        <v>0.74979099999999987</v>
      </c>
      <c r="S181" s="193">
        <v>0</v>
      </c>
      <c r="T181" s="194">
        <f t="shared" si="13"/>
        <v>0</v>
      </c>
      <c r="AR181" s="195" t="s">
        <v>116</v>
      </c>
      <c r="AT181" s="195" t="s">
        <v>111</v>
      </c>
      <c r="AU181" s="195" t="s">
        <v>75</v>
      </c>
      <c r="AY181" s="73" t="s">
        <v>110</v>
      </c>
      <c r="BE181" s="196">
        <f t="shared" si="14"/>
        <v>0</v>
      </c>
      <c r="BF181" s="196">
        <f t="shared" si="15"/>
        <v>0</v>
      </c>
      <c r="BG181" s="196">
        <f t="shared" si="16"/>
        <v>0</v>
      </c>
      <c r="BH181" s="196">
        <f t="shared" si="17"/>
        <v>0</v>
      </c>
      <c r="BI181" s="196">
        <f t="shared" si="18"/>
        <v>0</v>
      </c>
      <c r="BJ181" s="73" t="s">
        <v>73</v>
      </c>
      <c r="BK181" s="196">
        <f t="shared" si="19"/>
        <v>0</v>
      </c>
      <c r="BL181" s="73" t="s">
        <v>116</v>
      </c>
      <c r="BM181" s="195" t="s">
        <v>299</v>
      </c>
    </row>
    <row r="182" spans="1:65" s="83" customFormat="1" ht="24" customHeight="1">
      <c r="A182" s="85"/>
      <c r="B182" s="183"/>
      <c r="C182" s="184" t="s">
        <v>300</v>
      </c>
      <c r="D182" s="184" t="s">
        <v>111</v>
      </c>
      <c r="E182" s="185" t="s">
        <v>301</v>
      </c>
      <c r="F182" s="186" t="s">
        <v>302</v>
      </c>
      <c r="G182" s="187" t="s">
        <v>114</v>
      </c>
      <c r="H182" s="188">
        <v>2.2400000000000002</v>
      </c>
      <c r="I182" s="189">
        <v>0</v>
      </c>
      <c r="J182" s="190">
        <f t="shared" si="10"/>
        <v>0</v>
      </c>
      <c r="K182" s="186" t="s">
        <v>120</v>
      </c>
      <c r="L182" s="85"/>
      <c r="M182" s="191"/>
      <c r="N182" s="192" t="s">
        <v>34</v>
      </c>
      <c r="O182" s="193">
        <v>1.131</v>
      </c>
      <c r="P182" s="193">
        <f t="shared" si="11"/>
        <v>2.5334400000000001</v>
      </c>
      <c r="Q182" s="193">
        <v>0.19536000000000001</v>
      </c>
      <c r="R182" s="193">
        <f t="shared" si="12"/>
        <v>0.43760640000000006</v>
      </c>
      <c r="S182" s="193">
        <v>0</v>
      </c>
      <c r="T182" s="194">
        <f t="shared" si="13"/>
        <v>0</v>
      </c>
      <c r="AR182" s="195" t="s">
        <v>116</v>
      </c>
      <c r="AT182" s="195" t="s">
        <v>111</v>
      </c>
      <c r="AU182" s="195" t="s">
        <v>75</v>
      </c>
      <c r="AY182" s="73" t="s">
        <v>110</v>
      </c>
      <c r="BE182" s="196">
        <f t="shared" si="14"/>
        <v>0</v>
      </c>
      <c r="BF182" s="196">
        <f t="shared" si="15"/>
        <v>0</v>
      </c>
      <c r="BG182" s="196">
        <f t="shared" si="16"/>
        <v>0</v>
      </c>
      <c r="BH182" s="196">
        <f t="shared" si="17"/>
        <v>0</v>
      </c>
      <c r="BI182" s="196">
        <f t="shared" si="18"/>
        <v>0</v>
      </c>
      <c r="BJ182" s="73" t="s">
        <v>73</v>
      </c>
      <c r="BK182" s="196">
        <f t="shared" si="19"/>
        <v>0</v>
      </c>
      <c r="BL182" s="73" t="s">
        <v>116</v>
      </c>
      <c r="BM182" s="195" t="s">
        <v>303</v>
      </c>
    </row>
    <row r="183" spans="1:65" s="83" customFormat="1" ht="24" customHeight="1">
      <c r="A183" s="85"/>
      <c r="B183" s="183"/>
      <c r="C183" s="184" t="s">
        <v>304</v>
      </c>
      <c r="D183" s="184" t="s">
        <v>111</v>
      </c>
      <c r="E183" s="185" t="s">
        <v>305</v>
      </c>
      <c r="F183" s="186" t="s">
        <v>306</v>
      </c>
      <c r="G183" s="187" t="s">
        <v>114</v>
      </c>
      <c r="H183" s="188">
        <v>34.784999999999997</v>
      </c>
      <c r="I183" s="189">
        <v>0</v>
      </c>
      <c r="J183" s="190">
        <f t="shared" si="10"/>
        <v>0</v>
      </c>
      <c r="K183" s="186" t="s">
        <v>115</v>
      </c>
      <c r="L183" s="85"/>
      <c r="M183" s="191"/>
      <c r="N183" s="192" t="s">
        <v>34</v>
      </c>
      <c r="O183" s="193">
        <v>0.77700000000000002</v>
      </c>
      <c r="P183" s="193">
        <f t="shared" si="11"/>
        <v>27.027944999999999</v>
      </c>
      <c r="Q183" s="193">
        <v>0.10100000000000001</v>
      </c>
      <c r="R183" s="193">
        <f t="shared" si="12"/>
        <v>3.5132849999999998</v>
      </c>
      <c r="S183" s="193">
        <v>0</v>
      </c>
      <c r="T183" s="194">
        <f t="shared" si="13"/>
        <v>0</v>
      </c>
      <c r="AR183" s="195" t="s">
        <v>116</v>
      </c>
      <c r="AT183" s="195" t="s">
        <v>111</v>
      </c>
      <c r="AU183" s="195" t="s">
        <v>75</v>
      </c>
      <c r="AY183" s="73" t="s">
        <v>110</v>
      </c>
      <c r="BE183" s="196">
        <f t="shared" si="14"/>
        <v>0</v>
      </c>
      <c r="BF183" s="196">
        <f t="shared" si="15"/>
        <v>0</v>
      </c>
      <c r="BG183" s="196">
        <f t="shared" si="16"/>
        <v>0</v>
      </c>
      <c r="BH183" s="196">
        <f t="shared" si="17"/>
        <v>0</v>
      </c>
      <c r="BI183" s="196">
        <f t="shared" si="18"/>
        <v>0</v>
      </c>
      <c r="BJ183" s="73" t="s">
        <v>73</v>
      </c>
      <c r="BK183" s="196">
        <f t="shared" si="19"/>
        <v>0</v>
      </c>
      <c r="BL183" s="73" t="s">
        <v>116</v>
      </c>
      <c r="BM183" s="195" t="s">
        <v>307</v>
      </c>
    </row>
    <row r="184" spans="1:65" s="83" customFormat="1" ht="24" customHeight="1">
      <c r="A184" s="85"/>
      <c r="B184" s="183"/>
      <c r="C184" s="184" t="s">
        <v>308</v>
      </c>
      <c r="D184" s="184" t="s">
        <v>111</v>
      </c>
      <c r="E184" s="185" t="s">
        <v>309</v>
      </c>
      <c r="F184" s="186" t="s">
        <v>310</v>
      </c>
      <c r="G184" s="187" t="s">
        <v>197</v>
      </c>
      <c r="H184" s="188">
        <v>1.9E-2</v>
      </c>
      <c r="I184" s="189">
        <v>0</v>
      </c>
      <c r="J184" s="190">
        <f t="shared" si="10"/>
        <v>0</v>
      </c>
      <c r="K184" s="186" t="s">
        <v>120</v>
      </c>
      <c r="L184" s="85"/>
      <c r="M184" s="191"/>
      <c r="N184" s="192" t="s">
        <v>34</v>
      </c>
      <c r="O184" s="193">
        <v>9.8810000000000002</v>
      </c>
      <c r="P184" s="193">
        <f t="shared" si="11"/>
        <v>0.18773899999999999</v>
      </c>
      <c r="Q184" s="193">
        <v>1.0152300000000001</v>
      </c>
      <c r="R184" s="193">
        <f t="shared" si="12"/>
        <v>1.928937E-2</v>
      </c>
      <c r="S184" s="193">
        <v>0</v>
      </c>
      <c r="T184" s="194">
        <f t="shared" si="13"/>
        <v>0</v>
      </c>
      <c r="AR184" s="195" t="s">
        <v>116</v>
      </c>
      <c r="AT184" s="195" t="s">
        <v>111</v>
      </c>
      <c r="AU184" s="195" t="s">
        <v>75</v>
      </c>
      <c r="AY184" s="73" t="s">
        <v>110</v>
      </c>
      <c r="BE184" s="196">
        <f t="shared" si="14"/>
        <v>0</v>
      </c>
      <c r="BF184" s="196">
        <f t="shared" si="15"/>
        <v>0</v>
      </c>
      <c r="BG184" s="196">
        <f t="shared" si="16"/>
        <v>0</v>
      </c>
      <c r="BH184" s="196">
        <f t="shared" si="17"/>
        <v>0</v>
      </c>
      <c r="BI184" s="196">
        <f t="shared" si="18"/>
        <v>0</v>
      </c>
      <c r="BJ184" s="73" t="s">
        <v>73</v>
      </c>
      <c r="BK184" s="196">
        <f t="shared" si="19"/>
        <v>0</v>
      </c>
      <c r="BL184" s="73" t="s">
        <v>116</v>
      </c>
      <c r="BM184" s="195" t="s">
        <v>311</v>
      </c>
    </row>
    <row r="185" spans="1:65" s="177" customFormat="1" ht="22.9" customHeight="1">
      <c r="A185" s="170"/>
      <c r="B185" s="171"/>
      <c r="C185" s="170"/>
      <c r="D185" s="172" t="s">
        <v>67</v>
      </c>
      <c r="E185" s="181" t="s">
        <v>133</v>
      </c>
      <c r="F185" s="181" t="s">
        <v>312</v>
      </c>
      <c r="G185" s="170"/>
      <c r="H185" s="170"/>
      <c r="I185" s="170"/>
      <c r="J185" s="182">
        <f>BK185</f>
        <v>0</v>
      </c>
      <c r="K185" s="170"/>
      <c r="L185" s="170"/>
      <c r="M185" s="170"/>
      <c r="N185" s="170"/>
      <c r="O185" s="170"/>
      <c r="P185" s="175">
        <f>SUM(P186:P189)</f>
        <v>37.615441999999994</v>
      </c>
      <c r="Q185" s="170"/>
      <c r="R185" s="175">
        <f>SUM(R186:R189)</f>
        <v>19.484746940000001</v>
      </c>
      <c r="S185" s="170"/>
      <c r="T185" s="176">
        <f>SUM(T186:T189)</f>
        <v>0</v>
      </c>
      <c r="AR185" s="178" t="s">
        <v>73</v>
      </c>
      <c r="AT185" s="179" t="s">
        <v>67</v>
      </c>
      <c r="AU185" s="179" t="s">
        <v>73</v>
      </c>
      <c r="AY185" s="178" t="s">
        <v>110</v>
      </c>
      <c r="BK185" s="180">
        <f>SUM(BK186:BK189)</f>
        <v>0</v>
      </c>
    </row>
    <row r="186" spans="1:65" s="83" customFormat="1" ht="24" customHeight="1">
      <c r="A186" s="85"/>
      <c r="B186" s="183"/>
      <c r="C186" s="184" t="s">
        <v>313</v>
      </c>
      <c r="D186" s="184" t="s">
        <v>111</v>
      </c>
      <c r="E186" s="185" t="s">
        <v>314</v>
      </c>
      <c r="F186" s="186" t="s">
        <v>315</v>
      </c>
      <c r="G186" s="187" t="s">
        <v>114</v>
      </c>
      <c r="H186" s="188">
        <v>0.15</v>
      </c>
      <c r="I186" s="189">
        <v>0</v>
      </c>
      <c r="J186" s="190">
        <f>ROUND(I186*H186,2)</f>
        <v>0</v>
      </c>
      <c r="K186" s="186" t="s">
        <v>120</v>
      </c>
      <c r="L186" s="85"/>
      <c r="M186" s="191"/>
      <c r="N186" s="192" t="s">
        <v>34</v>
      </c>
      <c r="O186" s="193">
        <v>1.6910000000000001</v>
      </c>
      <c r="P186" s="193">
        <f>O186*H186</f>
        <v>0.25364999999999999</v>
      </c>
      <c r="Q186" s="193">
        <v>4.1529999999999997E-2</v>
      </c>
      <c r="R186" s="193">
        <f>Q186*H186</f>
        <v>6.2294999999999998E-3</v>
      </c>
      <c r="S186" s="193">
        <v>0</v>
      </c>
      <c r="T186" s="194">
        <f>S186*H186</f>
        <v>0</v>
      </c>
      <c r="AR186" s="195" t="s">
        <v>116</v>
      </c>
      <c r="AT186" s="195" t="s">
        <v>111</v>
      </c>
      <c r="AU186" s="195" t="s">
        <v>75</v>
      </c>
      <c r="AY186" s="73" t="s">
        <v>110</v>
      </c>
      <c r="BE186" s="196">
        <f>IF(N186="základní",J186,0)</f>
        <v>0</v>
      </c>
      <c r="BF186" s="196">
        <f>IF(N186="snížená",J186,0)</f>
        <v>0</v>
      </c>
      <c r="BG186" s="196">
        <f>IF(N186="zákl. přenesená",J186,0)</f>
        <v>0</v>
      </c>
      <c r="BH186" s="196">
        <f>IF(N186="sníž. přenesená",J186,0)</f>
        <v>0</v>
      </c>
      <c r="BI186" s="196">
        <f>IF(N186="nulová",J186,0)</f>
        <v>0</v>
      </c>
      <c r="BJ186" s="73" t="s">
        <v>73</v>
      </c>
      <c r="BK186" s="196">
        <f>ROUND(I186*H186,2)</f>
        <v>0</v>
      </c>
      <c r="BL186" s="73" t="s">
        <v>116</v>
      </c>
      <c r="BM186" s="195" t="s">
        <v>316</v>
      </c>
    </row>
    <row r="187" spans="1:65" s="83" customFormat="1" ht="24" customHeight="1">
      <c r="A187" s="85"/>
      <c r="B187" s="183"/>
      <c r="C187" s="184" t="s">
        <v>317</v>
      </c>
      <c r="D187" s="184" t="s">
        <v>111</v>
      </c>
      <c r="E187" s="185" t="s">
        <v>318</v>
      </c>
      <c r="F187" s="186" t="s">
        <v>319</v>
      </c>
      <c r="G187" s="187" t="s">
        <v>114</v>
      </c>
      <c r="H187" s="188">
        <v>0.08</v>
      </c>
      <c r="I187" s="189">
        <v>0</v>
      </c>
      <c r="J187" s="190">
        <f>ROUND(I187*H187,2)</f>
        <v>0</v>
      </c>
      <c r="K187" s="186" t="s">
        <v>120</v>
      </c>
      <c r="L187" s="85"/>
      <c r="M187" s="191"/>
      <c r="N187" s="192" t="s">
        <v>34</v>
      </c>
      <c r="O187" s="193">
        <v>1.7190000000000001</v>
      </c>
      <c r="P187" s="193">
        <f>O187*H187</f>
        <v>0.13752</v>
      </c>
      <c r="Q187" s="193">
        <v>4.7399999999999998E-2</v>
      </c>
      <c r="R187" s="193">
        <f>Q187*H187</f>
        <v>3.7919999999999998E-3</v>
      </c>
      <c r="S187" s="193">
        <v>0</v>
      </c>
      <c r="T187" s="194">
        <f>S187*H187</f>
        <v>0</v>
      </c>
      <c r="AR187" s="195" t="s">
        <v>116</v>
      </c>
      <c r="AT187" s="195" t="s">
        <v>111</v>
      </c>
      <c r="AU187" s="195" t="s">
        <v>75</v>
      </c>
      <c r="AY187" s="73" t="s">
        <v>110</v>
      </c>
      <c r="BE187" s="196">
        <f>IF(N187="základní",J187,0)</f>
        <v>0</v>
      </c>
      <c r="BF187" s="196">
        <f>IF(N187="snížená",J187,0)</f>
        <v>0</v>
      </c>
      <c r="BG187" s="196">
        <f>IF(N187="zákl. přenesená",J187,0)</f>
        <v>0</v>
      </c>
      <c r="BH187" s="196">
        <f>IF(N187="sníž. přenesená",J187,0)</f>
        <v>0</v>
      </c>
      <c r="BI187" s="196">
        <f>IF(N187="nulová",J187,0)</f>
        <v>0</v>
      </c>
      <c r="BJ187" s="73" t="s">
        <v>73</v>
      </c>
      <c r="BK187" s="196">
        <f>ROUND(I187*H187,2)</f>
        <v>0</v>
      </c>
      <c r="BL187" s="73" t="s">
        <v>116</v>
      </c>
      <c r="BM187" s="195" t="s">
        <v>320</v>
      </c>
    </row>
    <row r="188" spans="1:65" s="83" customFormat="1" ht="24" customHeight="1">
      <c r="A188" s="85"/>
      <c r="B188" s="183"/>
      <c r="C188" s="184" t="s">
        <v>321</v>
      </c>
      <c r="D188" s="184" t="s">
        <v>111</v>
      </c>
      <c r="E188" s="185" t="s">
        <v>322</v>
      </c>
      <c r="F188" s="186" t="s">
        <v>323</v>
      </c>
      <c r="G188" s="187" t="s">
        <v>145</v>
      </c>
      <c r="H188" s="188">
        <v>1.6160000000000001</v>
      </c>
      <c r="I188" s="189">
        <v>0</v>
      </c>
      <c r="J188" s="190">
        <f>ROUND(I188*H188,2)</f>
        <v>0</v>
      </c>
      <c r="K188" s="186" t="s">
        <v>115</v>
      </c>
      <c r="L188" s="85"/>
      <c r="M188" s="191"/>
      <c r="N188" s="192" t="s">
        <v>34</v>
      </c>
      <c r="O188" s="193">
        <v>2.3170000000000002</v>
      </c>
      <c r="P188" s="193">
        <f>O188*H188</f>
        <v>3.7442720000000005</v>
      </c>
      <c r="Q188" s="193">
        <v>2.2563399999999998</v>
      </c>
      <c r="R188" s="193">
        <f>Q188*H188</f>
        <v>3.6462454399999999</v>
      </c>
      <c r="S188" s="193">
        <v>0</v>
      </c>
      <c r="T188" s="194">
        <f>S188*H188</f>
        <v>0</v>
      </c>
      <c r="AR188" s="195" t="s">
        <v>116</v>
      </c>
      <c r="AT188" s="195" t="s">
        <v>111</v>
      </c>
      <c r="AU188" s="195" t="s">
        <v>75</v>
      </c>
      <c r="AY188" s="73" t="s">
        <v>110</v>
      </c>
      <c r="BE188" s="196">
        <f>IF(N188="základní",J188,0)</f>
        <v>0</v>
      </c>
      <c r="BF188" s="196">
        <f>IF(N188="snížená",J188,0)</f>
        <v>0</v>
      </c>
      <c r="BG188" s="196">
        <f>IF(N188="zákl. přenesená",J188,0)</f>
        <v>0</v>
      </c>
      <c r="BH188" s="196">
        <f>IF(N188="sníž. přenesená",J188,0)</f>
        <v>0</v>
      </c>
      <c r="BI188" s="196">
        <f>IF(N188="nulová",J188,0)</f>
        <v>0</v>
      </c>
      <c r="BJ188" s="73" t="s">
        <v>73</v>
      </c>
      <c r="BK188" s="196">
        <f>ROUND(I188*H188,2)</f>
        <v>0</v>
      </c>
      <c r="BL188" s="73" t="s">
        <v>116</v>
      </c>
      <c r="BM188" s="195" t="s">
        <v>324</v>
      </c>
    </row>
    <row r="189" spans="1:65" s="83" customFormat="1" ht="24" customHeight="1">
      <c r="A189" s="85"/>
      <c r="B189" s="183"/>
      <c r="C189" s="184" t="s">
        <v>325</v>
      </c>
      <c r="D189" s="184" t="s">
        <v>111</v>
      </c>
      <c r="E189" s="185" t="s">
        <v>326</v>
      </c>
      <c r="F189" s="186" t="s">
        <v>327</v>
      </c>
      <c r="G189" s="187" t="s">
        <v>248</v>
      </c>
      <c r="H189" s="188">
        <v>54</v>
      </c>
      <c r="I189" s="189">
        <v>0</v>
      </c>
      <c r="J189" s="190">
        <f>ROUND(I189*H189,2)</f>
        <v>0</v>
      </c>
      <c r="K189" s="186"/>
      <c r="L189" s="85"/>
      <c r="M189" s="191"/>
      <c r="N189" s="192" t="s">
        <v>34</v>
      </c>
      <c r="O189" s="193">
        <v>0.62</v>
      </c>
      <c r="P189" s="193">
        <f>O189*H189</f>
        <v>33.479999999999997</v>
      </c>
      <c r="Q189" s="193">
        <v>0.29311999999999999</v>
      </c>
      <c r="R189" s="193">
        <f>Q189*H189</f>
        <v>15.828479999999999</v>
      </c>
      <c r="S189" s="193">
        <v>0</v>
      </c>
      <c r="T189" s="194">
        <f>S189*H189</f>
        <v>0</v>
      </c>
      <c r="AR189" s="195" t="s">
        <v>116</v>
      </c>
      <c r="AT189" s="195" t="s">
        <v>111</v>
      </c>
      <c r="AU189" s="195" t="s">
        <v>75</v>
      </c>
      <c r="AY189" s="73" t="s">
        <v>110</v>
      </c>
      <c r="BE189" s="196">
        <f>IF(N189="základní",J189,0)</f>
        <v>0</v>
      </c>
      <c r="BF189" s="196">
        <f>IF(N189="snížená",J189,0)</f>
        <v>0</v>
      </c>
      <c r="BG189" s="196">
        <f>IF(N189="zákl. přenesená",J189,0)</f>
        <v>0</v>
      </c>
      <c r="BH189" s="196">
        <f>IF(N189="sníž. přenesená",J189,0)</f>
        <v>0</v>
      </c>
      <c r="BI189" s="196">
        <f>IF(N189="nulová",J189,0)</f>
        <v>0</v>
      </c>
      <c r="BJ189" s="73" t="s">
        <v>73</v>
      </c>
      <c r="BK189" s="196">
        <f>ROUND(I189*H189,2)</f>
        <v>0</v>
      </c>
      <c r="BL189" s="73" t="s">
        <v>116</v>
      </c>
      <c r="BM189" s="195" t="s">
        <v>328</v>
      </c>
    </row>
    <row r="190" spans="1:65" s="177" customFormat="1" ht="22.9" customHeight="1">
      <c r="A190" s="170"/>
      <c r="B190" s="171"/>
      <c r="C190" s="170"/>
      <c r="D190" s="172" t="s">
        <v>67</v>
      </c>
      <c r="E190" s="181" t="s">
        <v>147</v>
      </c>
      <c r="F190" s="181" t="s">
        <v>329</v>
      </c>
      <c r="G190" s="170"/>
      <c r="H190" s="170"/>
      <c r="I190" s="170"/>
      <c r="J190" s="182">
        <f>BK190</f>
        <v>0</v>
      </c>
      <c r="K190" s="170"/>
      <c r="L190" s="170"/>
      <c r="M190" s="170"/>
      <c r="N190" s="170"/>
      <c r="O190" s="170"/>
      <c r="P190" s="175">
        <f>SUM(P191:P208)</f>
        <v>389.70686499999994</v>
      </c>
      <c r="Q190" s="170"/>
      <c r="R190" s="175">
        <f>SUM(R191:R208)</f>
        <v>193.18840519999998</v>
      </c>
      <c r="S190" s="170"/>
      <c r="T190" s="176">
        <f>SUM(T191:T208)</f>
        <v>0.17960000000000001</v>
      </c>
      <c r="AR190" s="178" t="s">
        <v>73</v>
      </c>
      <c r="AT190" s="179" t="s">
        <v>67</v>
      </c>
      <c r="AU190" s="179" t="s">
        <v>73</v>
      </c>
      <c r="AY190" s="178" t="s">
        <v>110</v>
      </c>
      <c r="BK190" s="180">
        <f>SUM(BK191:BK208)</f>
        <v>0</v>
      </c>
    </row>
    <row r="191" spans="1:65" s="83" customFormat="1" ht="24" customHeight="1">
      <c r="A191" s="85"/>
      <c r="B191" s="183"/>
      <c r="C191" s="184" t="s">
        <v>330</v>
      </c>
      <c r="D191" s="184" t="s">
        <v>111</v>
      </c>
      <c r="E191" s="185" t="s">
        <v>331</v>
      </c>
      <c r="F191" s="186" t="s">
        <v>332</v>
      </c>
      <c r="G191" s="187" t="s">
        <v>136</v>
      </c>
      <c r="H191" s="188">
        <v>250</v>
      </c>
      <c r="I191" s="189">
        <v>0</v>
      </c>
      <c r="J191" s="190">
        <f t="shared" ref="J191:J208" si="20">ROUND(I191*H191,2)</f>
        <v>0</v>
      </c>
      <c r="K191" s="186" t="s">
        <v>120</v>
      </c>
      <c r="L191" s="85"/>
      <c r="M191" s="191"/>
      <c r="N191" s="192" t="s">
        <v>34</v>
      </c>
      <c r="O191" s="193">
        <v>0.13600000000000001</v>
      </c>
      <c r="P191" s="193">
        <f t="shared" ref="P191:P208" si="21">O191*H191</f>
        <v>34</v>
      </c>
      <c r="Q191" s="193">
        <v>8.0879999999999994E-2</v>
      </c>
      <c r="R191" s="193">
        <f t="shared" ref="R191:R208" si="22">Q191*H191</f>
        <v>20.22</v>
      </c>
      <c r="S191" s="193">
        <v>0</v>
      </c>
      <c r="T191" s="194">
        <f t="shared" ref="T191:T208" si="23">S191*H191</f>
        <v>0</v>
      </c>
      <c r="AR191" s="195" t="s">
        <v>116</v>
      </c>
      <c r="AT191" s="195" t="s">
        <v>111</v>
      </c>
      <c r="AU191" s="195" t="s">
        <v>75</v>
      </c>
      <c r="AY191" s="73" t="s">
        <v>110</v>
      </c>
      <c r="BE191" s="196">
        <f t="shared" ref="BE191:BE208" si="24">IF(N191="základní",J191,0)</f>
        <v>0</v>
      </c>
      <c r="BF191" s="196">
        <f t="shared" ref="BF191:BF208" si="25">IF(N191="snížená",J191,0)</f>
        <v>0</v>
      </c>
      <c r="BG191" s="196">
        <f t="shared" ref="BG191:BG208" si="26">IF(N191="zákl. přenesená",J191,0)</f>
        <v>0</v>
      </c>
      <c r="BH191" s="196">
        <f t="shared" ref="BH191:BH208" si="27">IF(N191="sníž. přenesená",J191,0)</f>
        <v>0</v>
      </c>
      <c r="BI191" s="196">
        <f t="shared" ref="BI191:BI208" si="28">IF(N191="nulová",J191,0)</f>
        <v>0</v>
      </c>
      <c r="BJ191" s="73" t="s">
        <v>73</v>
      </c>
      <c r="BK191" s="196">
        <f t="shared" ref="BK191:BK208" si="29">ROUND(I191*H191,2)</f>
        <v>0</v>
      </c>
      <c r="BL191" s="73" t="s">
        <v>116</v>
      </c>
      <c r="BM191" s="195" t="s">
        <v>333</v>
      </c>
    </row>
    <row r="192" spans="1:65" ht="16.5" customHeight="1">
      <c r="A192" s="85"/>
      <c r="B192" s="183"/>
      <c r="C192" s="197" t="s">
        <v>334</v>
      </c>
      <c r="D192" s="197" t="s">
        <v>179</v>
      </c>
      <c r="E192" s="198" t="s">
        <v>335</v>
      </c>
      <c r="F192" s="199" t="s">
        <v>336</v>
      </c>
      <c r="G192" s="200" t="s">
        <v>248</v>
      </c>
      <c r="H192" s="201">
        <v>505</v>
      </c>
      <c r="I192" s="202">
        <v>0</v>
      </c>
      <c r="J192" s="203">
        <f t="shared" si="20"/>
        <v>0</v>
      </c>
      <c r="K192" s="199" t="s">
        <v>115</v>
      </c>
      <c r="L192" s="204"/>
      <c r="M192" s="205"/>
      <c r="N192" s="206" t="s">
        <v>34</v>
      </c>
      <c r="O192" s="193">
        <v>0</v>
      </c>
      <c r="P192" s="193">
        <f t="shared" si="21"/>
        <v>0</v>
      </c>
      <c r="Q192" s="193">
        <v>2.8000000000000001E-2</v>
      </c>
      <c r="R192" s="193">
        <f t="shared" si="22"/>
        <v>14.14</v>
      </c>
      <c r="S192" s="193">
        <v>0</v>
      </c>
      <c r="T192" s="194">
        <f t="shared" si="23"/>
        <v>0</v>
      </c>
      <c r="AR192" s="195" t="s">
        <v>142</v>
      </c>
      <c r="AT192" s="195" t="s">
        <v>179</v>
      </c>
      <c r="AU192" s="195" t="s">
        <v>75</v>
      </c>
      <c r="AY192" s="73" t="s">
        <v>110</v>
      </c>
      <c r="BE192" s="196">
        <f t="shared" si="24"/>
        <v>0</v>
      </c>
      <c r="BF192" s="196">
        <f t="shared" si="25"/>
        <v>0</v>
      </c>
      <c r="BG192" s="196">
        <f t="shared" si="26"/>
        <v>0</v>
      </c>
      <c r="BH192" s="196">
        <f t="shared" si="27"/>
        <v>0</v>
      </c>
      <c r="BI192" s="196">
        <f t="shared" si="28"/>
        <v>0</v>
      </c>
      <c r="BJ192" s="73" t="s">
        <v>73</v>
      </c>
      <c r="BK192" s="196">
        <f t="shared" si="29"/>
        <v>0</v>
      </c>
      <c r="BL192" s="73" t="s">
        <v>116</v>
      </c>
      <c r="BM192" s="195" t="s">
        <v>337</v>
      </c>
    </row>
    <row r="193" spans="1:65" ht="24" customHeight="1">
      <c r="A193" s="85"/>
      <c r="B193" s="183"/>
      <c r="C193" s="184" t="s">
        <v>338</v>
      </c>
      <c r="D193" s="184" t="s">
        <v>111</v>
      </c>
      <c r="E193" s="185" t="s">
        <v>339</v>
      </c>
      <c r="F193" s="186" t="s">
        <v>340</v>
      </c>
      <c r="G193" s="187" t="s">
        <v>136</v>
      </c>
      <c r="H193" s="188">
        <v>250</v>
      </c>
      <c r="I193" s="189">
        <v>0</v>
      </c>
      <c r="J193" s="190">
        <f t="shared" si="20"/>
        <v>0</v>
      </c>
      <c r="K193" s="186" t="s">
        <v>120</v>
      </c>
      <c r="L193" s="85"/>
      <c r="M193" s="191"/>
      <c r="N193" s="192" t="s">
        <v>34</v>
      </c>
      <c r="O193" s="193">
        <v>0.26800000000000002</v>
      </c>
      <c r="P193" s="193">
        <f t="shared" si="21"/>
        <v>67</v>
      </c>
      <c r="Q193" s="193">
        <v>0.3604</v>
      </c>
      <c r="R193" s="193">
        <f t="shared" si="22"/>
        <v>90.1</v>
      </c>
      <c r="S193" s="193">
        <v>0</v>
      </c>
      <c r="T193" s="194">
        <f t="shared" si="23"/>
        <v>0</v>
      </c>
      <c r="AR193" s="195" t="s">
        <v>116</v>
      </c>
      <c r="AT193" s="195" t="s">
        <v>111</v>
      </c>
      <c r="AU193" s="195" t="s">
        <v>75</v>
      </c>
      <c r="AY193" s="73" t="s">
        <v>110</v>
      </c>
      <c r="BE193" s="196">
        <f t="shared" si="24"/>
        <v>0</v>
      </c>
      <c r="BF193" s="196">
        <f t="shared" si="25"/>
        <v>0</v>
      </c>
      <c r="BG193" s="196">
        <f t="shared" si="26"/>
        <v>0</v>
      </c>
      <c r="BH193" s="196">
        <f t="shared" si="27"/>
        <v>0</v>
      </c>
      <c r="BI193" s="196">
        <f t="shared" si="28"/>
        <v>0</v>
      </c>
      <c r="BJ193" s="73" t="s">
        <v>73</v>
      </c>
      <c r="BK193" s="196">
        <f t="shared" si="29"/>
        <v>0</v>
      </c>
      <c r="BL193" s="73" t="s">
        <v>116</v>
      </c>
      <c r="BM193" s="195" t="s">
        <v>341</v>
      </c>
    </row>
    <row r="194" spans="1:65" ht="24" customHeight="1">
      <c r="A194" s="85"/>
      <c r="B194" s="183"/>
      <c r="C194" s="197" t="s">
        <v>342</v>
      </c>
      <c r="D194" s="197" t="s">
        <v>179</v>
      </c>
      <c r="E194" s="198" t="s">
        <v>343</v>
      </c>
      <c r="F194" s="199" t="s">
        <v>344</v>
      </c>
      <c r="G194" s="200" t="s">
        <v>136</v>
      </c>
      <c r="H194" s="201">
        <v>252.5</v>
      </c>
      <c r="I194" s="202">
        <v>0</v>
      </c>
      <c r="J194" s="203">
        <f t="shared" si="20"/>
        <v>0</v>
      </c>
      <c r="K194" s="199" t="s">
        <v>115</v>
      </c>
      <c r="L194" s="204"/>
      <c r="M194" s="205"/>
      <c r="N194" s="206" t="s">
        <v>34</v>
      </c>
      <c r="O194" s="193">
        <v>0</v>
      </c>
      <c r="P194" s="193">
        <f t="shared" si="21"/>
        <v>0</v>
      </c>
      <c r="Q194" s="193">
        <v>8.1000000000000003E-2</v>
      </c>
      <c r="R194" s="193">
        <f t="shared" si="22"/>
        <v>20.452500000000001</v>
      </c>
      <c r="S194" s="193">
        <v>0</v>
      </c>
      <c r="T194" s="194">
        <f t="shared" si="23"/>
        <v>0</v>
      </c>
      <c r="AR194" s="195" t="s">
        <v>142</v>
      </c>
      <c r="AT194" s="195" t="s">
        <v>179</v>
      </c>
      <c r="AU194" s="195" t="s">
        <v>75</v>
      </c>
      <c r="AY194" s="73" t="s">
        <v>110</v>
      </c>
      <c r="BE194" s="196">
        <f t="shared" si="24"/>
        <v>0</v>
      </c>
      <c r="BF194" s="196">
        <f t="shared" si="25"/>
        <v>0</v>
      </c>
      <c r="BG194" s="196">
        <f t="shared" si="26"/>
        <v>0</v>
      </c>
      <c r="BH194" s="196">
        <f t="shared" si="27"/>
        <v>0</v>
      </c>
      <c r="BI194" s="196">
        <f t="shared" si="28"/>
        <v>0</v>
      </c>
      <c r="BJ194" s="73" t="s">
        <v>73</v>
      </c>
      <c r="BK194" s="196">
        <f t="shared" si="29"/>
        <v>0</v>
      </c>
      <c r="BL194" s="73" t="s">
        <v>116</v>
      </c>
      <c r="BM194" s="195" t="s">
        <v>345</v>
      </c>
    </row>
    <row r="195" spans="1:65" ht="24" customHeight="1">
      <c r="A195" s="85"/>
      <c r="B195" s="183"/>
      <c r="C195" s="184" t="s">
        <v>346</v>
      </c>
      <c r="D195" s="184" t="s">
        <v>111</v>
      </c>
      <c r="E195" s="185" t="s">
        <v>347</v>
      </c>
      <c r="F195" s="186" t="s">
        <v>348</v>
      </c>
      <c r="G195" s="187" t="s">
        <v>136</v>
      </c>
      <c r="H195" s="188">
        <v>30</v>
      </c>
      <c r="I195" s="189">
        <v>0</v>
      </c>
      <c r="J195" s="190">
        <f t="shared" si="20"/>
        <v>0</v>
      </c>
      <c r="K195" s="186" t="s">
        <v>115</v>
      </c>
      <c r="L195" s="85"/>
      <c r="M195" s="191"/>
      <c r="N195" s="192" t="s">
        <v>34</v>
      </c>
      <c r="O195" s="193">
        <v>0.216</v>
      </c>
      <c r="P195" s="193">
        <f t="shared" si="21"/>
        <v>6.4799999999999995</v>
      </c>
      <c r="Q195" s="193">
        <v>0.1295</v>
      </c>
      <c r="R195" s="193">
        <f t="shared" si="22"/>
        <v>3.8850000000000002</v>
      </c>
      <c r="S195" s="193">
        <v>0</v>
      </c>
      <c r="T195" s="194">
        <f t="shared" si="23"/>
        <v>0</v>
      </c>
      <c r="AR195" s="195" t="s">
        <v>116</v>
      </c>
      <c r="AT195" s="195" t="s">
        <v>111</v>
      </c>
      <c r="AU195" s="195" t="s">
        <v>75</v>
      </c>
      <c r="AY195" s="73" t="s">
        <v>110</v>
      </c>
      <c r="BE195" s="196">
        <f t="shared" si="24"/>
        <v>0</v>
      </c>
      <c r="BF195" s="196">
        <f t="shared" si="25"/>
        <v>0</v>
      </c>
      <c r="BG195" s="196">
        <f t="shared" si="26"/>
        <v>0</v>
      </c>
      <c r="BH195" s="196">
        <f t="shared" si="27"/>
        <v>0</v>
      </c>
      <c r="BI195" s="196">
        <f t="shared" si="28"/>
        <v>0</v>
      </c>
      <c r="BJ195" s="73" t="s">
        <v>73</v>
      </c>
      <c r="BK195" s="196">
        <f t="shared" si="29"/>
        <v>0</v>
      </c>
      <c r="BL195" s="73" t="s">
        <v>116</v>
      </c>
      <c r="BM195" s="195" t="s">
        <v>349</v>
      </c>
    </row>
    <row r="196" spans="1:65" ht="16.5" customHeight="1">
      <c r="A196" s="85"/>
      <c r="B196" s="183"/>
      <c r="C196" s="197" t="s">
        <v>350</v>
      </c>
      <c r="D196" s="197" t="s">
        <v>179</v>
      </c>
      <c r="E196" s="198" t="s">
        <v>351</v>
      </c>
      <c r="F196" s="199" t="s">
        <v>352</v>
      </c>
      <c r="G196" s="200" t="s">
        <v>136</v>
      </c>
      <c r="H196" s="201">
        <v>30.3</v>
      </c>
      <c r="I196" s="202">
        <v>0</v>
      </c>
      <c r="J196" s="203">
        <f t="shared" si="20"/>
        <v>0</v>
      </c>
      <c r="K196" s="199" t="s">
        <v>115</v>
      </c>
      <c r="L196" s="204"/>
      <c r="M196" s="205"/>
      <c r="N196" s="206" t="s">
        <v>34</v>
      </c>
      <c r="O196" s="193">
        <v>0</v>
      </c>
      <c r="P196" s="193">
        <f t="shared" si="21"/>
        <v>0</v>
      </c>
      <c r="Q196" s="193">
        <v>5.8000000000000003E-2</v>
      </c>
      <c r="R196" s="193">
        <f t="shared" si="22"/>
        <v>1.7574000000000001</v>
      </c>
      <c r="S196" s="193">
        <v>0</v>
      </c>
      <c r="T196" s="194">
        <f t="shared" si="23"/>
        <v>0</v>
      </c>
      <c r="AR196" s="195" t="s">
        <v>142</v>
      </c>
      <c r="AT196" s="195" t="s">
        <v>179</v>
      </c>
      <c r="AU196" s="195" t="s">
        <v>75</v>
      </c>
      <c r="AY196" s="73" t="s">
        <v>110</v>
      </c>
      <c r="BE196" s="196">
        <f t="shared" si="24"/>
        <v>0</v>
      </c>
      <c r="BF196" s="196">
        <f t="shared" si="25"/>
        <v>0</v>
      </c>
      <c r="BG196" s="196">
        <f t="shared" si="26"/>
        <v>0</v>
      </c>
      <c r="BH196" s="196">
        <f t="shared" si="27"/>
        <v>0</v>
      </c>
      <c r="BI196" s="196">
        <f t="shared" si="28"/>
        <v>0</v>
      </c>
      <c r="BJ196" s="73" t="s">
        <v>73</v>
      </c>
      <c r="BK196" s="196">
        <f t="shared" si="29"/>
        <v>0</v>
      </c>
      <c r="BL196" s="73" t="s">
        <v>116</v>
      </c>
      <c r="BM196" s="195" t="s">
        <v>353</v>
      </c>
    </row>
    <row r="197" spans="1:65" ht="24" customHeight="1">
      <c r="A197" s="85"/>
      <c r="B197" s="183"/>
      <c r="C197" s="184" t="s">
        <v>354</v>
      </c>
      <c r="D197" s="184" t="s">
        <v>111</v>
      </c>
      <c r="E197" s="185" t="s">
        <v>355</v>
      </c>
      <c r="F197" s="186" t="s">
        <v>356</v>
      </c>
      <c r="G197" s="187" t="s">
        <v>145</v>
      </c>
      <c r="H197" s="188">
        <v>18.7</v>
      </c>
      <c r="I197" s="189">
        <v>0</v>
      </c>
      <c r="J197" s="190">
        <f t="shared" si="20"/>
        <v>0</v>
      </c>
      <c r="K197" s="186" t="s">
        <v>120</v>
      </c>
      <c r="L197" s="85"/>
      <c r="M197" s="191"/>
      <c r="N197" s="192" t="s">
        <v>34</v>
      </c>
      <c r="O197" s="193">
        <v>1.4419999999999999</v>
      </c>
      <c r="P197" s="193">
        <f t="shared" si="21"/>
        <v>26.965399999999999</v>
      </c>
      <c r="Q197" s="193">
        <v>2.2563399999999998</v>
      </c>
      <c r="R197" s="193">
        <f t="shared" si="22"/>
        <v>42.193557999999996</v>
      </c>
      <c r="S197" s="193">
        <v>0</v>
      </c>
      <c r="T197" s="194">
        <f t="shared" si="23"/>
        <v>0</v>
      </c>
      <c r="AR197" s="195" t="s">
        <v>116</v>
      </c>
      <c r="AT197" s="195" t="s">
        <v>111</v>
      </c>
      <c r="AU197" s="195" t="s">
        <v>75</v>
      </c>
      <c r="AY197" s="73" t="s">
        <v>110</v>
      </c>
      <c r="BE197" s="196">
        <f t="shared" si="24"/>
        <v>0</v>
      </c>
      <c r="BF197" s="196">
        <f t="shared" si="25"/>
        <v>0</v>
      </c>
      <c r="BG197" s="196">
        <f t="shared" si="26"/>
        <v>0</v>
      </c>
      <c r="BH197" s="196">
        <f t="shared" si="27"/>
        <v>0</v>
      </c>
      <c r="BI197" s="196">
        <f t="shared" si="28"/>
        <v>0</v>
      </c>
      <c r="BJ197" s="73" t="s">
        <v>73</v>
      </c>
      <c r="BK197" s="196">
        <f t="shared" si="29"/>
        <v>0</v>
      </c>
      <c r="BL197" s="73" t="s">
        <v>116</v>
      </c>
      <c r="BM197" s="195" t="s">
        <v>357</v>
      </c>
    </row>
    <row r="198" spans="1:65" ht="24" customHeight="1">
      <c r="A198" s="85"/>
      <c r="B198" s="183"/>
      <c r="C198" s="184" t="s">
        <v>358</v>
      </c>
      <c r="D198" s="184" t="s">
        <v>111</v>
      </c>
      <c r="E198" s="185" t="s">
        <v>359</v>
      </c>
      <c r="F198" s="186" t="s">
        <v>360</v>
      </c>
      <c r="G198" s="187" t="s">
        <v>136</v>
      </c>
      <c r="H198" s="188">
        <v>487.54</v>
      </c>
      <c r="I198" s="189">
        <v>0</v>
      </c>
      <c r="J198" s="190">
        <f t="shared" si="20"/>
        <v>0</v>
      </c>
      <c r="K198" s="186" t="s">
        <v>120</v>
      </c>
      <c r="L198" s="85"/>
      <c r="M198" s="191"/>
      <c r="N198" s="192" t="s">
        <v>34</v>
      </c>
      <c r="O198" s="193">
        <v>0.154</v>
      </c>
      <c r="P198" s="193">
        <f t="shared" si="21"/>
        <v>75.081159999999997</v>
      </c>
      <c r="Q198" s="193">
        <v>2.7999999999999998E-4</v>
      </c>
      <c r="R198" s="193">
        <f t="shared" si="22"/>
        <v>0.1365112</v>
      </c>
      <c r="S198" s="193">
        <v>0</v>
      </c>
      <c r="T198" s="194">
        <f t="shared" si="23"/>
        <v>0</v>
      </c>
      <c r="AR198" s="195" t="s">
        <v>116</v>
      </c>
      <c r="AT198" s="195" t="s">
        <v>111</v>
      </c>
      <c r="AU198" s="195" t="s">
        <v>75</v>
      </c>
      <c r="AY198" s="73" t="s">
        <v>110</v>
      </c>
      <c r="BE198" s="196">
        <f t="shared" si="24"/>
        <v>0</v>
      </c>
      <c r="BF198" s="196">
        <f t="shared" si="25"/>
        <v>0</v>
      </c>
      <c r="BG198" s="196">
        <f t="shared" si="26"/>
        <v>0</v>
      </c>
      <c r="BH198" s="196">
        <f t="shared" si="27"/>
        <v>0</v>
      </c>
      <c r="BI198" s="196">
        <f t="shared" si="28"/>
        <v>0</v>
      </c>
      <c r="BJ198" s="73" t="s">
        <v>73</v>
      </c>
      <c r="BK198" s="196">
        <f t="shared" si="29"/>
        <v>0</v>
      </c>
      <c r="BL198" s="73" t="s">
        <v>116</v>
      </c>
      <c r="BM198" s="195" t="s">
        <v>361</v>
      </c>
    </row>
    <row r="199" spans="1:65" ht="16.5" customHeight="1">
      <c r="A199" s="85"/>
      <c r="B199" s="183"/>
      <c r="C199" s="184" t="s">
        <v>362</v>
      </c>
      <c r="D199" s="184" t="s">
        <v>111</v>
      </c>
      <c r="E199" s="185" t="s">
        <v>363</v>
      </c>
      <c r="F199" s="186" t="s">
        <v>364</v>
      </c>
      <c r="G199" s="187" t="s">
        <v>136</v>
      </c>
      <c r="H199" s="188">
        <v>487.54</v>
      </c>
      <c r="I199" s="189">
        <v>0</v>
      </c>
      <c r="J199" s="190">
        <f t="shared" si="20"/>
        <v>0</v>
      </c>
      <c r="K199" s="186" t="s">
        <v>115</v>
      </c>
      <c r="L199" s="85"/>
      <c r="M199" s="191"/>
      <c r="N199" s="192" t="s">
        <v>34</v>
      </c>
      <c r="O199" s="193">
        <v>0.30499999999999999</v>
      </c>
      <c r="P199" s="193">
        <f t="shared" si="21"/>
        <v>148.69970000000001</v>
      </c>
      <c r="Q199" s="193">
        <v>0</v>
      </c>
      <c r="R199" s="193">
        <f t="shared" si="22"/>
        <v>0</v>
      </c>
      <c r="S199" s="193">
        <v>0</v>
      </c>
      <c r="T199" s="194">
        <f t="shared" si="23"/>
        <v>0</v>
      </c>
      <c r="AR199" s="195" t="s">
        <v>116</v>
      </c>
      <c r="AT199" s="195" t="s">
        <v>111</v>
      </c>
      <c r="AU199" s="195" t="s">
        <v>75</v>
      </c>
      <c r="AY199" s="73" t="s">
        <v>110</v>
      </c>
      <c r="BE199" s="196">
        <f t="shared" si="24"/>
        <v>0</v>
      </c>
      <c r="BF199" s="196">
        <f t="shared" si="25"/>
        <v>0</v>
      </c>
      <c r="BG199" s="196">
        <f t="shared" si="26"/>
        <v>0</v>
      </c>
      <c r="BH199" s="196">
        <f t="shared" si="27"/>
        <v>0</v>
      </c>
      <c r="BI199" s="196">
        <f t="shared" si="28"/>
        <v>0</v>
      </c>
      <c r="BJ199" s="73" t="s">
        <v>73</v>
      </c>
      <c r="BK199" s="196">
        <f t="shared" si="29"/>
        <v>0</v>
      </c>
      <c r="BL199" s="73" t="s">
        <v>116</v>
      </c>
      <c r="BM199" s="195" t="s">
        <v>365</v>
      </c>
    </row>
    <row r="200" spans="1:65" ht="16.5" customHeight="1">
      <c r="A200" s="85"/>
      <c r="B200" s="183"/>
      <c r="C200" s="184" t="s">
        <v>366</v>
      </c>
      <c r="D200" s="184" t="s">
        <v>111</v>
      </c>
      <c r="E200" s="185" t="s">
        <v>367</v>
      </c>
      <c r="F200" s="186" t="s">
        <v>368</v>
      </c>
      <c r="G200" s="187" t="s">
        <v>136</v>
      </c>
      <c r="H200" s="188">
        <v>16</v>
      </c>
      <c r="I200" s="189">
        <v>0</v>
      </c>
      <c r="J200" s="190">
        <f t="shared" si="20"/>
        <v>0</v>
      </c>
      <c r="K200" s="186" t="s">
        <v>120</v>
      </c>
      <c r="L200" s="85"/>
      <c r="M200" s="191"/>
      <c r="N200" s="192" t="s">
        <v>34</v>
      </c>
      <c r="O200" s="193">
        <v>0.45100000000000001</v>
      </c>
      <c r="P200" s="193">
        <f t="shared" si="21"/>
        <v>7.2160000000000002</v>
      </c>
      <c r="Q200" s="193">
        <v>3.0000000000000001E-5</v>
      </c>
      <c r="R200" s="193">
        <f t="shared" si="22"/>
        <v>4.8000000000000001E-4</v>
      </c>
      <c r="S200" s="193">
        <v>0</v>
      </c>
      <c r="T200" s="194">
        <f t="shared" si="23"/>
        <v>0</v>
      </c>
      <c r="AR200" s="195" t="s">
        <v>116</v>
      </c>
      <c r="AT200" s="195" t="s">
        <v>111</v>
      </c>
      <c r="AU200" s="195" t="s">
        <v>75</v>
      </c>
      <c r="AY200" s="73" t="s">
        <v>110</v>
      </c>
      <c r="BE200" s="196">
        <f t="shared" si="24"/>
        <v>0</v>
      </c>
      <c r="BF200" s="196">
        <f t="shared" si="25"/>
        <v>0</v>
      </c>
      <c r="BG200" s="196">
        <f t="shared" si="26"/>
        <v>0</v>
      </c>
      <c r="BH200" s="196">
        <f t="shared" si="27"/>
        <v>0</v>
      </c>
      <c r="BI200" s="196">
        <f t="shared" si="28"/>
        <v>0</v>
      </c>
      <c r="BJ200" s="73" t="s">
        <v>73</v>
      </c>
      <c r="BK200" s="196">
        <f t="shared" si="29"/>
        <v>0</v>
      </c>
      <c r="BL200" s="73" t="s">
        <v>116</v>
      </c>
      <c r="BM200" s="195" t="s">
        <v>369</v>
      </c>
    </row>
    <row r="201" spans="1:65" ht="16.5" customHeight="1">
      <c r="A201" s="85"/>
      <c r="B201" s="183"/>
      <c r="C201" s="184" t="s">
        <v>370</v>
      </c>
      <c r="D201" s="184" t="s">
        <v>111</v>
      </c>
      <c r="E201" s="185" t="s">
        <v>371</v>
      </c>
      <c r="F201" s="186" t="s">
        <v>372</v>
      </c>
      <c r="G201" s="187" t="s">
        <v>136</v>
      </c>
      <c r="H201" s="188">
        <v>8.6</v>
      </c>
      <c r="I201" s="189">
        <v>0</v>
      </c>
      <c r="J201" s="190">
        <f t="shared" si="20"/>
        <v>0</v>
      </c>
      <c r="K201" s="186" t="s">
        <v>115</v>
      </c>
      <c r="L201" s="85"/>
      <c r="M201" s="191"/>
      <c r="N201" s="192" t="s">
        <v>34</v>
      </c>
      <c r="O201" s="193">
        <v>0.47899999999999998</v>
      </c>
      <c r="P201" s="193">
        <f t="shared" si="21"/>
        <v>4.1193999999999997</v>
      </c>
      <c r="Q201" s="193">
        <v>8.0000000000000007E-5</v>
      </c>
      <c r="R201" s="193">
        <f t="shared" si="22"/>
        <v>6.8800000000000003E-4</v>
      </c>
      <c r="S201" s="193">
        <v>0</v>
      </c>
      <c r="T201" s="194">
        <f t="shared" si="23"/>
        <v>0</v>
      </c>
      <c r="AR201" s="195" t="s">
        <v>116</v>
      </c>
      <c r="AT201" s="195" t="s">
        <v>111</v>
      </c>
      <c r="AU201" s="195" t="s">
        <v>75</v>
      </c>
      <c r="AY201" s="73" t="s">
        <v>110</v>
      </c>
      <c r="BE201" s="196">
        <f t="shared" si="24"/>
        <v>0</v>
      </c>
      <c r="BF201" s="196">
        <f t="shared" si="25"/>
        <v>0</v>
      </c>
      <c r="BG201" s="196">
        <f t="shared" si="26"/>
        <v>0</v>
      </c>
      <c r="BH201" s="196">
        <f t="shared" si="27"/>
        <v>0</v>
      </c>
      <c r="BI201" s="196">
        <f t="shared" si="28"/>
        <v>0</v>
      </c>
      <c r="BJ201" s="73" t="s">
        <v>73</v>
      </c>
      <c r="BK201" s="196">
        <f t="shared" si="29"/>
        <v>0</v>
      </c>
      <c r="BL201" s="73" t="s">
        <v>116</v>
      </c>
      <c r="BM201" s="195" t="s">
        <v>373</v>
      </c>
    </row>
    <row r="202" spans="1:65" ht="24" customHeight="1">
      <c r="A202" s="85"/>
      <c r="B202" s="183"/>
      <c r="C202" s="184" t="s">
        <v>374</v>
      </c>
      <c r="D202" s="184" t="s">
        <v>111</v>
      </c>
      <c r="E202" s="185" t="s">
        <v>375</v>
      </c>
      <c r="F202" s="186" t="s">
        <v>376</v>
      </c>
      <c r="G202" s="187" t="s">
        <v>136</v>
      </c>
      <c r="H202" s="188">
        <v>1</v>
      </c>
      <c r="I202" s="189">
        <v>0</v>
      </c>
      <c r="J202" s="190">
        <f t="shared" si="20"/>
        <v>0</v>
      </c>
      <c r="K202" s="186" t="s">
        <v>115</v>
      </c>
      <c r="L202" s="85"/>
      <c r="M202" s="191"/>
      <c r="N202" s="192" t="s">
        <v>34</v>
      </c>
      <c r="O202" s="193">
        <v>0.248</v>
      </c>
      <c r="P202" s="193">
        <f t="shared" si="21"/>
        <v>0.248</v>
      </c>
      <c r="Q202" s="193">
        <v>0.16370999999999999</v>
      </c>
      <c r="R202" s="193">
        <f t="shared" si="22"/>
        <v>0.16370999999999999</v>
      </c>
      <c r="S202" s="193">
        <v>0</v>
      </c>
      <c r="T202" s="194">
        <f t="shared" si="23"/>
        <v>0</v>
      </c>
      <c r="AR202" s="195" t="s">
        <v>116</v>
      </c>
      <c r="AT202" s="195" t="s">
        <v>111</v>
      </c>
      <c r="AU202" s="195" t="s">
        <v>75</v>
      </c>
      <c r="AY202" s="73" t="s">
        <v>110</v>
      </c>
      <c r="BE202" s="196">
        <f t="shared" si="24"/>
        <v>0</v>
      </c>
      <c r="BF202" s="196">
        <f t="shared" si="25"/>
        <v>0</v>
      </c>
      <c r="BG202" s="196">
        <f t="shared" si="26"/>
        <v>0</v>
      </c>
      <c r="BH202" s="196">
        <f t="shared" si="27"/>
        <v>0</v>
      </c>
      <c r="BI202" s="196">
        <f t="shared" si="28"/>
        <v>0</v>
      </c>
      <c r="BJ202" s="73" t="s">
        <v>73</v>
      </c>
      <c r="BK202" s="196">
        <f t="shared" si="29"/>
        <v>0</v>
      </c>
      <c r="BL202" s="73" t="s">
        <v>116</v>
      </c>
      <c r="BM202" s="195" t="s">
        <v>377</v>
      </c>
    </row>
    <row r="203" spans="1:65" ht="16.5" customHeight="1">
      <c r="A203" s="85"/>
      <c r="B203" s="183"/>
      <c r="C203" s="197" t="s">
        <v>378</v>
      </c>
      <c r="D203" s="197" t="s">
        <v>179</v>
      </c>
      <c r="E203" s="198" t="s">
        <v>379</v>
      </c>
      <c r="F203" s="199" t="s">
        <v>380</v>
      </c>
      <c r="G203" s="200" t="s">
        <v>136</v>
      </c>
      <c r="H203" s="201">
        <v>3.3330000000000002</v>
      </c>
      <c r="I203" s="202">
        <v>0</v>
      </c>
      <c r="J203" s="203">
        <f t="shared" si="20"/>
        <v>0</v>
      </c>
      <c r="K203" s="199"/>
      <c r="L203" s="204"/>
      <c r="M203" s="205"/>
      <c r="N203" s="206" t="s">
        <v>34</v>
      </c>
      <c r="O203" s="193">
        <v>0</v>
      </c>
      <c r="P203" s="193">
        <f t="shared" si="21"/>
        <v>0</v>
      </c>
      <c r="Q203" s="193">
        <v>0.04</v>
      </c>
      <c r="R203" s="193">
        <f t="shared" si="22"/>
        <v>0.13332000000000002</v>
      </c>
      <c r="S203" s="193">
        <v>0</v>
      </c>
      <c r="T203" s="194">
        <f t="shared" si="23"/>
        <v>0</v>
      </c>
      <c r="AR203" s="195" t="s">
        <v>142</v>
      </c>
      <c r="AT203" s="195" t="s">
        <v>179</v>
      </c>
      <c r="AU203" s="195" t="s">
        <v>75</v>
      </c>
      <c r="AY203" s="73" t="s">
        <v>110</v>
      </c>
      <c r="BE203" s="196">
        <f t="shared" si="24"/>
        <v>0</v>
      </c>
      <c r="BF203" s="196">
        <f t="shared" si="25"/>
        <v>0</v>
      </c>
      <c r="BG203" s="196">
        <f t="shared" si="26"/>
        <v>0</v>
      </c>
      <c r="BH203" s="196">
        <f t="shared" si="27"/>
        <v>0</v>
      </c>
      <c r="BI203" s="196">
        <f t="shared" si="28"/>
        <v>0</v>
      </c>
      <c r="BJ203" s="73" t="s">
        <v>73</v>
      </c>
      <c r="BK203" s="196">
        <f t="shared" si="29"/>
        <v>0</v>
      </c>
      <c r="BL203" s="73" t="s">
        <v>116</v>
      </c>
      <c r="BM203" s="195" t="s">
        <v>381</v>
      </c>
    </row>
    <row r="204" spans="1:65" ht="24" customHeight="1">
      <c r="A204" s="85"/>
      <c r="B204" s="183"/>
      <c r="C204" s="184" t="s">
        <v>382</v>
      </c>
      <c r="D204" s="184" t="s">
        <v>111</v>
      </c>
      <c r="E204" s="185" t="s">
        <v>383</v>
      </c>
      <c r="F204" s="186" t="s">
        <v>384</v>
      </c>
      <c r="G204" s="187" t="s">
        <v>136</v>
      </c>
      <c r="H204" s="188">
        <v>1.5</v>
      </c>
      <c r="I204" s="189">
        <v>0</v>
      </c>
      <c r="J204" s="190">
        <f t="shared" si="20"/>
        <v>0</v>
      </c>
      <c r="K204" s="186" t="s">
        <v>120</v>
      </c>
      <c r="L204" s="85"/>
      <c r="M204" s="191"/>
      <c r="N204" s="192" t="s">
        <v>34</v>
      </c>
      <c r="O204" s="193">
        <v>0.34200000000000003</v>
      </c>
      <c r="P204" s="193">
        <f t="shared" si="21"/>
        <v>0.51300000000000001</v>
      </c>
      <c r="Q204" s="193">
        <v>0</v>
      </c>
      <c r="R204" s="193">
        <f t="shared" si="22"/>
        <v>0</v>
      </c>
      <c r="S204" s="193">
        <v>1.7999999999999999E-2</v>
      </c>
      <c r="T204" s="194">
        <f t="shared" si="23"/>
        <v>2.6999999999999996E-2</v>
      </c>
      <c r="AR204" s="195" t="s">
        <v>116</v>
      </c>
      <c r="AT204" s="195" t="s">
        <v>111</v>
      </c>
      <c r="AU204" s="195" t="s">
        <v>75</v>
      </c>
      <c r="AY204" s="73" t="s">
        <v>110</v>
      </c>
      <c r="BE204" s="196">
        <f t="shared" si="24"/>
        <v>0</v>
      </c>
      <c r="BF204" s="196">
        <f t="shared" si="25"/>
        <v>0</v>
      </c>
      <c r="BG204" s="196">
        <f t="shared" si="26"/>
        <v>0</v>
      </c>
      <c r="BH204" s="196">
        <f t="shared" si="27"/>
        <v>0</v>
      </c>
      <c r="BI204" s="196">
        <f t="shared" si="28"/>
        <v>0</v>
      </c>
      <c r="BJ204" s="73" t="s">
        <v>73</v>
      </c>
      <c r="BK204" s="196">
        <f t="shared" si="29"/>
        <v>0</v>
      </c>
      <c r="BL204" s="73" t="s">
        <v>116</v>
      </c>
      <c r="BM204" s="195" t="s">
        <v>385</v>
      </c>
    </row>
    <row r="205" spans="1:65" ht="24" customHeight="1">
      <c r="A205" s="85"/>
      <c r="B205" s="183"/>
      <c r="C205" s="184" t="s">
        <v>386</v>
      </c>
      <c r="D205" s="184" t="s">
        <v>111</v>
      </c>
      <c r="E205" s="185" t="s">
        <v>387</v>
      </c>
      <c r="F205" s="186" t="s">
        <v>388</v>
      </c>
      <c r="G205" s="187" t="s">
        <v>136</v>
      </c>
      <c r="H205" s="188">
        <v>0.8</v>
      </c>
      <c r="I205" s="189">
        <v>0</v>
      </c>
      <c r="J205" s="190">
        <f t="shared" si="20"/>
        <v>0</v>
      </c>
      <c r="K205" s="186" t="s">
        <v>120</v>
      </c>
      <c r="L205" s="85"/>
      <c r="M205" s="191"/>
      <c r="N205" s="192" t="s">
        <v>34</v>
      </c>
      <c r="O205" s="193">
        <v>1.2729999999999999</v>
      </c>
      <c r="P205" s="193">
        <f t="shared" si="21"/>
        <v>1.0184</v>
      </c>
      <c r="Q205" s="193">
        <v>0</v>
      </c>
      <c r="R205" s="193">
        <f t="shared" si="22"/>
        <v>0</v>
      </c>
      <c r="S205" s="193">
        <v>2.1999999999999999E-2</v>
      </c>
      <c r="T205" s="194">
        <f t="shared" si="23"/>
        <v>1.7600000000000001E-2</v>
      </c>
      <c r="AR205" s="195" t="s">
        <v>116</v>
      </c>
      <c r="AT205" s="195" t="s">
        <v>111</v>
      </c>
      <c r="AU205" s="195" t="s">
        <v>75</v>
      </c>
      <c r="AY205" s="73" t="s">
        <v>110</v>
      </c>
      <c r="BE205" s="196">
        <f t="shared" si="24"/>
        <v>0</v>
      </c>
      <c r="BF205" s="196">
        <f t="shared" si="25"/>
        <v>0</v>
      </c>
      <c r="BG205" s="196">
        <f t="shared" si="26"/>
        <v>0</v>
      </c>
      <c r="BH205" s="196">
        <f t="shared" si="27"/>
        <v>0</v>
      </c>
      <c r="BI205" s="196">
        <f t="shared" si="28"/>
        <v>0</v>
      </c>
      <c r="BJ205" s="73" t="s">
        <v>73</v>
      </c>
      <c r="BK205" s="196">
        <f t="shared" si="29"/>
        <v>0</v>
      </c>
      <c r="BL205" s="73" t="s">
        <v>116</v>
      </c>
      <c r="BM205" s="195" t="s">
        <v>389</v>
      </c>
    </row>
    <row r="206" spans="1:65" ht="24" customHeight="1">
      <c r="A206" s="85"/>
      <c r="B206" s="183"/>
      <c r="C206" s="184" t="s">
        <v>390</v>
      </c>
      <c r="D206" s="184" t="s">
        <v>111</v>
      </c>
      <c r="E206" s="185" t="s">
        <v>391</v>
      </c>
      <c r="F206" s="186" t="s">
        <v>392</v>
      </c>
      <c r="G206" s="187" t="s">
        <v>136</v>
      </c>
      <c r="H206" s="188">
        <v>5.4</v>
      </c>
      <c r="I206" s="189">
        <v>0</v>
      </c>
      <c r="J206" s="190">
        <f t="shared" si="20"/>
        <v>0</v>
      </c>
      <c r="K206" s="186" t="s">
        <v>115</v>
      </c>
      <c r="L206" s="85"/>
      <c r="M206" s="191"/>
      <c r="N206" s="192" t="s">
        <v>34</v>
      </c>
      <c r="O206" s="193">
        <v>1.2</v>
      </c>
      <c r="P206" s="193">
        <f t="shared" si="21"/>
        <v>6.48</v>
      </c>
      <c r="Q206" s="193">
        <v>9.7000000000000005E-4</v>
      </c>
      <c r="R206" s="193">
        <f t="shared" si="22"/>
        <v>5.2380000000000005E-3</v>
      </c>
      <c r="S206" s="193">
        <v>2.5000000000000001E-2</v>
      </c>
      <c r="T206" s="194">
        <f t="shared" si="23"/>
        <v>0.13500000000000001</v>
      </c>
      <c r="AR206" s="195" t="s">
        <v>116</v>
      </c>
      <c r="AT206" s="195" t="s">
        <v>111</v>
      </c>
      <c r="AU206" s="195" t="s">
        <v>75</v>
      </c>
      <c r="AY206" s="73" t="s">
        <v>110</v>
      </c>
      <c r="BE206" s="196">
        <f t="shared" si="24"/>
        <v>0</v>
      </c>
      <c r="BF206" s="196">
        <f t="shared" si="25"/>
        <v>0</v>
      </c>
      <c r="BG206" s="196">
        <f t="shared" si="26"/>
        <v>0</v>
      </c>
      <c r="BH206" s="196">
        <f t="shared" si="27"/>
        <v>0</v>
      </c>
      <c r="BI206" s="196">
        <f t="shared" si="28"/>
        <v>0</v>
      </c>
      <c r="BJ206" s="73" t="s">
        <v>73</v>
      </c>
      <c r="BK206" s="196">
        <f t="shared" si="29"/>
        <v>0</v>
      </c>
      <c r="BL206" s="73" t="s">
        <v>116</v>
      </c>
      <c r="BM206" s="195" t="s">
        <v>393</v>
      </c>
    </row>
    <row r="207" spans="1:65" ht="24" customHeight="1">
      <c r="A207" s="85"/>
      <c r="B207" s="183"/>
      <c r="C207" s="184" t="s">
        <v>394</v>
      </c>
      <c r="D207" s="184" t="s">
        <v>111</v>
      </c>
      <c r="E207" s="185" t="s">
        <v>395</v>
      </c>
      <c r="F207" s="186" t="s">
        <v>396</v>
      </c>
      <c r="G207" s="187" t="s">
        <v>114</v>
      </c>
      <c r="H207" s="188">
        <v>34.784999999999997</v>
      </c>
      <c r="I207" s="189">
        <v>0</v>
      </c>
      <c r="J207" s="190">
        <f t="shared" si="20"/>
        <v>0</v>
      </c>
      <c r="K207" s="186" t="s">
        <v>115</v>
      </c>
      <c r="L207" s="85"/>
      <c r="M207" s="191"/>
      <c r="N207" s="192" t="s">
        <v>34</v>
      </c>
      <c r="O207" s="193">
        <v>0.33300000000000002</v>
      </c>
      <c r="P207" s="193">
        <f t="shared" si="21"/>
        <v>11.583404999999999</v>
      </c>
      <c r="Q207" s="193">
        <v>0</v>
      </c>
      <c r="R207" s="193">
        <f t="shared" si="22"/>
        <v>0</v>
      </c>
      <c r="S207" s="193">
        <v>0</v>
      </c>
      <c r="T207" s="194">
        <f t="shared" si="23"/>
        <v>0</v>
      </c>
      <c r="AR207" s="195" t="s">
        <v>116</v>
      </c>
      <c r="AT207" s="195" t="s">
        <v>111</v>
      </c>
      <c r="AU207" s="195" t="s">
        <v>75</v>
      </c>
      <c r="AY207" s="73" t="s">
        <v>110</v>
      </c>
      <c r="BE207" s="196">
        <f t="shared" si="24"/>
        <v>0</v>
      </c>
      <c r="BF207" s="196">
        <f t="shared" si="25"/>
        <v>0</v>
      </c>
      <c r="BG207" s="196">
        <f t="shared" si="26"/>
        <v>0</v>
      </c>
      <c r="BH207" s="196">
        <f t="shared" si="27"/>
        <v>0</v>
      </c>
      <c r="BI207" s="196">
        <f t="shared" si="28"/>
        <v>0</v>
      </c>
      <c r="BJ207" s="73" t="s">
        <v>73</v>
      </c>
      <c r="BK207" s="196">
        <f t="shared" si="29"/>
        <v>0</v>
      </c>
      <c r="BL207" s="73" t="s">
        <v>116</v>
      </c>
      <c r="BM207" s="195" t="s">
        <v>397</v>
      </c>
    </row>
    <row r="208" spans="1:65" ht="24" customHeight="1">
      <c r="A208" s="85"/>
      <c r="B208" s="207"/>
      <c r="C208" s="208" t="s">
        <v>398</v>
      </c>
      <c r="D208" s="208" t="s">
        <v>111</v>
      </c>
      <c r="E208" s="209" t="s">
        <v>399</v>
      </c>
      <c r="F208" s="210" t="s">
        <v>400</v>
      </c>
      <c r="G208" s="211" t="s">
        <v>114</v>
      </c>
      <c r="H208" s="212">
        <v>2.2400000000000002</v>
      </c>
      <c r="I208" s="213">
        <v>0</v>
      </c>
      <c r="J208" s="214">
        <f t="shared" si="20"/>
        <v>0</v>
      </c>
      <c r="K208" s="186" t="s">
        <v>115</v>
      </c>
      <c r="L208" s="85"/>
      <c r="M208" s="191"/>
      <c r="N208" s="192" t="s">
        <v>34</v>
      </c>
      <c r="O208" s="193">
        <v>0.13500000000000001</v>
      </c>
      <c r="P208" s="193">
        <f t="shared" si="21"/>
        <v>0.30240000000000006</v>
      </c>
      <c r="Q208" s="193">
        <v>0</v>
      </c>
      <c r="R208" s="193">
        <f t="shared" si="22"/>
        <v>0</v>
      </c>
      <c r="S208" s="193">
        <v>0</v>
      </c>
      <c r="T208" s="194">
        <f t="shared" si="23"/>
        <v>0</v>
      </c>
      <c r="AR208" s="195" t="s">
        <v>116</v>
      </c>
      <c r="AT208" s="195" t="s">
        <v>111</v>
      </c>
      <c r="AU208" s="195" t="s">
        <v>75</v>
      </c>
      <c r="AY208" s="73" t="s">
        <v>110</v>
      </c>
      <c r="BE208" s="196">
        <f t="shared" si="24"/>
        <v>0</v>
      </c>
      <c r="BF208" s="196">
        <f t="shared" si="25"/>
        <v>0</v>
      </c>
      <c r="BG208" s="196">
        <f t="shared" si="26"/>
        <v>0</v>
      </c>
      <c r="BH208" s="196">
        <f t="shared" si="27"/>
        <v>0</v>
      </c>
      <c r="BI208" s="196">
        <f t="shared" si="28"/>
        <v>0</v>
      </c>
      <c r="BJ208" s="73" t="s">
        <v>73</v>
      </c>
      <c r="BK208" s="196">
        <f t="shared" si="29"/>
        <v>0</v>
      </c>
      <c r="BL208" s="73" t="s">
        <v>116</v>
      </c>
      <c r="BM208" s="195" t="s">
        <v>401</v>
      </c>
    </row>
    <row r="209" spans="1:65" s="177" customFormat="1" ht="22.9" customHeight="1">
      <c r="A209" s="170"/>
      <c r="B209" s="223"/>
      <c r="C209" s="224"/>
      <c r="D209" s="225" t="s">
        <v>67</v>
      </c>
      <c r="E209" s="226" t="s">
        <v>402</v>
      </c>
      <c r="F209" s="226" t="s">
        <v>403</v>
      </c>
      <c r="G209" s="224"/>
      <c r="H209" s="224"/>
      <c r="I209" s="224"/>
      <c r="J209" s="227">
        <f>BK209</f>
        <v>0</v>
      </c>
      <c r="K209" s="170"/>
      <c r="L209" s="170"/>
      <c r="M209" s="170"/>
      <c r="N209" s="170"/>
      <c r="O209" s="170"/>
      <c r="P209" s="175">
        <f>SUM(P210:P214)</f>
        <v>414.24365099999994</v>
      </c>
      <c r="Q209" s="170"/>
      <c r="R209" s="175">
        <f>SUM(R210:R214)</f>
        <v>0</v>
      </c>
      <c r="S209" s="170"/>
      <c r="T209" s="176">
        <f>SUM(T210:T214)</f>
        <v>0</v>
      </c>
      <c r="AR209" s="178" t="s">
        <v>73</v>
      </c>
      <c r="AT209" s="179" t="s">
        <v>67</v>
      </c>
      <c r="AU209" s="179" t="s">
        <v>73</v>
      </c>
      <c r="AY209" s="178" t="s">
        <v>110</v>
      </c>
      <c r="BK209" s="180">
        <f>SUM(BK210:BK214)</f>
        <v>0</v>
      </c>
    </row>
    <row r="210" spans="1:65" s="83" customFormat="1" ht="24" customHeight="1">
      <c r="A210" s="85"/>
      <c r="B210" s="183"/>
      <c r="C210" s="184" t="s">
        <v>404</v>
      </c>
      <c r="D210" s="184" t="s">
        <v>111</v>
      </c>
      <c r="E210" s="185" t="s">
        <v>405</v>
      </c>
      <c r="F210" s="186" t="s">
        <v>406</v>
      </c>
      <c r="G210" s="187" t="s">
        <v>197</v>
      </c>
      <c r="H210" s="188">
        <v>167.58699999999999</v>
      </c>
      <c r="I210" s="189">
        <v>0</v>
      </c>
      <c r="J210" s="190">
        <f>ROUND(I210*H210,2)</f>
        <v>0</v>
      </c>
      <c r="K210" s="186" t="s">
        <v>115</v>
      </c>
      <c r="L210" s="85"/>
      <c r="M210" s="191"/>
      <c r="N210" s="192" t="s">
        <v>34</v>
      </c>
      <c r="O210" s="193">
        <v>2.42</v>
      </c>
      <c r="P210" s="193">
        <f>O210*H210</f>
        <v>405.56053999999995</v>
      </c>
      <c r="Q210" s="193">
        <v>0</v>
      </c>
      <c r="R210" s="193">
        <f>Q210*H210</f>
        <v>0</v>
      </c>
      <c r="S210" s="193">
        <v>0</v>
      </c>
      <c r="T210" s="194">
        <f>S210*H210</f>
        <v>0</v>
      </c>
      <c r="AR210" s="195" t="s">
        <v>116</v>
      </c>
      <c r="AT210" s="195" t="s">
        <v>111</v>
      </c>
      <c r="AU210" s="195" t="s">
        <v>75</v>
      </c>
      <c r="AY210" s="73" t="s">
        <v>110</v>
      </c>
      <c r="BE210" s="196">
        <f>IF(N210="základní",J210,0)</f>
        <v>0</v>
      </c>
      <c r="BF210" s="196">
        <f>IF(N210="snížená",J210,0)</f>
        <v>0</v>
      </c>
      <c r="BG210" s="196">
        <f>IF(N210="zákl. přenesená",J210,0)</f>
        <v>0</v>
      </c>
      <c r="BH210" s="196">
        <f>IF(N210="sníž. přenesená",J210,0)</f>
        <v>0</v>
      </c>
      <c r="BI210" s="196">
        <f>IF(N210="nulová",J210,0)</f>
        <v>0</v>
      </c>
      <c r="BJ210" s="73" t="s">
        <v>73</v>
      </c>
      <c r="BK210" s="196">
        <f>ROUND(I210*H210,2)</f>
        <v>0</v>
      </c>
      <c r="BL210" s="73" t="s">
        <v>116</v>
      </c>
      <c r="BM210" s="195" t="s">
        <v>407</v>
      </c>
    </row>
    <row r="211" spans="1:65" s="83" customFormat="1" ht="24" customHeight="1">
      <c r="A211" s="85"/>
      <c r="B211" s="183"/>
      <c r="C211" s="184" t="s">
        <v>408</v>
      </c>
      <c r="D211" s="184" t="s">
        <v>111</v>
      </c>
      <c r="E211" s="185" t="s">
        <v>409</v>
      </c>
      <c r="F211" s="186" t="s">
        <v>410</v>
      </c>
      <c r="G211" s="187" t="s">
        <v>197</v>
      </c>
      <c r="H211" s="188">
        <v>48.509</v>
      </c>
      <c r="I211" s="189">
        <v>0</v>
      </c>
      <c r="J211" s="190">
        <f>ROUND(I211*H211,2)</f>
        <v>0</v>
      </c>
      <c r="K211" s="186" t="s">
        <v>115</v>
      </c>
      <c r="L211" s="85"/>
      <c r="M211" s="191"/>
      <c r="N211" s="192" t="s">
        <v>34</v>
      </c>
      <c r="O211" s="193">
        <v>0.125</v>
      </c>
      <c r="P211" s="193">
        <f>O211*H211</f>
        <v>6.063625</v>
      </c>
      <c r="Q211" s="193">
        <v>0</v>
      </c>
      <c r="R211" s="193">
        <f>Q211*H211</f>
        <v>0</v>
      </c>
      <c r="S211" s="193">
        <v>0</v>
      </c>
      <c r="T211" s="194">
        <f>S211*H211</f>
        <v>0</v>
      </c>
      <c r="AR211" s="195" t="s">
        <v>116</v>
      </c>
      <c r="AT211" s="195" t="s">
        <v>111</v>
      </c>
      <c r="AU211" s="195" t="s">
        <v>75</v>
      </c>
      <c r="AY211" s="73" t="s">
        <v>110</v>
      </c>
      <c r="BE211" s="196">
        <f>IF(N211="základní",J211,0)</f>
        <v>0</v>
      </c>
      <c r="BF211" s="196">
        <f>IF(N211="snížená",J211,0)</f>
        <v>0</v>
      </c>
      <c r="BG211" s="196">
        <f>IF(N211="zákl. přenesená",J211,0)</f>
        <v>0</v>
      </c>
      <c r="BH211" s="196">
        <f>IF(N211="sníž. přenesená",J211,0)</f>
        <v>0</v>
      </c>
      <c r="BI211" s="196">
        <f>IF(N211="nulová",J211,0)</f>
        <v>0</v>
      </c>
      <c r="BJ211" s="73" t="s">
        <v>73</v>
      </c>
      <c r="BK211" s="196">
        <f>ROUND(I211*H211,2)</f>
        <v>0</v>
      </c>
      <c r="BL211" s="73" t="s">
        <v>116</v>
      </c>
      <c r="BM211" s="195" t="s">
        <v>411</v>
      </c>
    </row>
    <row r="212" spans="1:65" s="83" customFormat="1" ht="24" customHeight="1">
      <c r="A212" s="85"/>
      <c r="B212" s="183"/>
      <c r="C212" s="184" t="s">
        <v>412</v>
      </c>
      <c r="D212" s="184" t="s">
        <v>111</v>
      </c>
      <c r="E212" s="185" t="s">
        <v>413</v>
      </c>
      <c r="F212" s="186" t="s">
        <v>414</v>
      </c>
      <c r="G212" s="187" t="s">
        <v>197</v>
      </c>
      <c r="H212" s="188">
        <v>436.58100000000002</v>
      </c>
      <c r="I212" s="189">
        <v>0</v>
      </c>
      <c r="J212" s="190">
        <f>ROUND(I212*H212,2)</f>
        <v>0</v>
      </c>
      <c r="K212" s="186" t="s">
        <v>115</v>
      </c>
      <c r="L212" s="85"/>
      <c r="M212" s="191"/>
      <c r="N212" s="192" t="s">
        <v>34</v>
      </c>
      <c r="O212" s="193">
        <v>6.0000000000000001E-3</v>
      </c>
      <c r="P212" s="193">
        <f>O212*H212</f>
        <v>2.6194860000000002</v>
      </c>
      <c r="Q212" s="193">
        <v>0</v>
      </c>
      <c r="R212" s="193">
        <f>Q212*H212</f>
        <v>0</v>
      </c>
      <c r="S212" s="193">
        <v>0</v>
      </c>
      <c r="T212" s="194">
        <f>S212*H212</f>
        <v>0</v>
      </c>
      <c r="AR212" s="195" t="s">
        <v>116</v>
      </c>
      <c r="AT212" s="195" t="s">
        <v>111</v>
      </c>
      <c r="AU212" s="195" t="s">
        <v>75</v>
      </c>
      <c r="AY212" s="73" t="s">
        <v>110</v>
      </c>
      <c r="BE212" s="196">
        <f>IF(N212="základní",J212,0)</f>
        <v>0</v>
      </c>
      <c r="BF212" s="196">
        <f>IF(N212="snížená",J212,0)</f>
        <v>0</v>
      </c>
      <c r="BG212" s="196">
        <f>IF(N212="zákl. přenesená",J212,0)</f>
        <v>0</v>
      </c>
      <c r="BH212" s="196">
        <f>IF(N212="sníž. přenesená",J212,0)</f>
        <v>0</v>
      </c>
      <c r="BI212" s="196">
        <f>IF(N212="nulová",J212,0)</f>
        <v>0</v>
      </c>
      <c r="BJ212" s="73" t="s">
        <v>73</v>
      </c>
      <c r="BK212" s="196">
        <f>ROUND(I212*H212,2)</f>
        <v>0</v>
      </c>
      <c r="BL212" s="73" t="s">
        <v>116</v>
      </c>
      <c r="BM212" s="195" t="s">
        <v>415</v>
      </c>
    </row>
    <row r="213" spans="1:65" s="83" customFormat="1" ht="24" customHeight="1">
      <c r="A213" s="85"/>
      <c r="B213" s="183"/>
      <c r="C213" s="184" t="s">
        <v>416</v>
      </c>
      <c r="D213" s="184" t="s">
        <v>111</v>
      </c>
      <c r="E213" s="185" t="s">
        <v>417</v>
      </c>
      <c r="F213" s="186" t="s">
        <v>418</v>
      </c>
      <c r="G213" s="187" t="s">
        <v>197</v>
      </c>
      <c r="H213" s="188">
        <v>19.667999999999999</v>
      </c>
      <c r="I213" s="189">
        <v>0</v>
      </c>
      <c r="J213" s="190">
        <f>ROUND(I213*H213,2)</f>
        <v>0</v>
      </c>
      <c r="K213" s="186" t="s">
        <v>115</v>
      </c>
      <c r="L213" s="85"/>
      <c r="M213" s="191"/>
      <c r="N213" s="192" t="s">
        <v>34</v>
      </c>
      <c r="O213" s="193">
        <v>0</v>
      </c>
      <c r="P213" s="193">
        <f>O213*H213</f>
        <v>0</v>
      </c>
      <c r="Q213" s="193">
        <v>0</v>
      </c>
      <c r="R213" s="193">
        <f>Q213*H213</f>
        <v>0</v>
      </c>
      <c r="S213" s="193">
        <v>0</v>
      </c>
      <c r="T213" s="194">
        <f>S213*H213</f>
        <v>0</v>
      </c>
      <c r="AR213" s="195" t="s">
        <v>116</v>
      </c>
      <c r="AT213" s="195" t="s">
        <v>111</v>
      </c>
      <c r="AU213" s="195" t="s">
        <v>75</v>
      </c>
      <c r="AY213" s="73" t="s">
        <v>110</v>
      </c>
      <c r="BE213" s="196">
        <f>IF(N213="základní",J213,0)</f>
        <v>0</v>
      </c>
      <c r="BF213" s="196">
        <f>IF(N213="snížená",J213,0)</f>
        <v>0</v>
      </c>
      <c r="BG213" s="196">
        <f>IF(N213="zákl. přenesená",J213,0)</f>
        <v>0</v>
      </c>
      <c r="BH213" s="196">
        <f>IF(N213="sníž. přenesená",J213,0)</f>
        <v>0</v>
      </c>
      <c r="BI213" s="196">
        <f>IF(N213="nulová",J213,0)</f>
        <v>0</v>
      </c>
      <c r="BJ213" s="73" t="s">
        <v>73</v>
      </c>
      <c r="BK213" s="196">
        <f>ROUND(I213*H213,2)</f>
        <v>0</v>
      </c>
      <c r="BL213" s="73" t="s">
        <v>116</v>
      </c>
      <c r="BM213" s="195" t="s">
        <v>419</v>
      </c>
    </row>
    <row r="214" spans="1:65" s="83" customFormat="1" ht="24" customHeight="1">
      <c r="A214" s="85"/>
      <c r="B214" s="183"/>
      <c r="C214" s="184" t="s">
        <v>420</v>
      </c>
      <c r="D214" s="184" t="s">
        <v>111</v>
      </c>
      <c r="E214" s="185" t="s">
        <v>421</v>
      </c>
      <c r="F214" s="186" t="s">
        <v>422</v>
      </c>
      <c r="G214" s="187" t="s">
        <v>197</v>
      </c>
      <c r="H214" s="188">
        <v>28.841000000000001</v>
      </c>
      <c r="I214" s="189">
        <v>0</v>
      </c>
      <c r="J214" s="190">
        <f>ROUND(I214*H214,2)</f>
        <v>0</v>
      </c>
      <c r="K214" s="186"/>
      <c r="L214" s="85"/>
      <c r="M214" s="191"/>
      <c r="N214" s="192" t="s">
        <v>34</v>
      </c>
      <c r="O214" s="193">
        <v>0</v>
      </c>
      <c r="P214" s="193">
        <f>O214*H214</f>
        <v>0</v>
      </c>
      <c r="Q214" s="193">
        <v>0</v>
      </c>
      <c r="R214" s="193">
        <f>Q214*H214</f>
        <v>0</v>
      </c>
      <c r="S214" s="193">
        <v>0</v>
      </c>
      <c r="T214" s="194">
        <f>S214*H214</f>
        <v>0</v>
      </c>
      <c r="AR214" s="195" t="s">
        <v>116</v>
      </c>
      <c r="AT214" s="195" t="s">
        <v>111</v>
      </c>
      <c r="AU214" s="195" t="s">
        <v>75</v>
      </c>
      <c r="AY214" s="73" t="s">
        <v>110</v>
      </c>
      <c r="BE214" s="196">
        <f>IF(N214="základní",J214,0)</f>
        <v>0</v>
      </c>
      <c r="BF214" s="196">
        <f>IF(N214="snížená",J214,0)</f>
        <v>0</v>
      </c>
      <c r="BG214" s="196">
        <f>IF(N214="zákl. přenesená",J214,0)</f>
        <v>0</v>
      </c>
      <c r="BH214" s="196">
        <f>IF(N214="sníž. přenesená",J214,0)</f>
        <v>0</v>
      </c>
      <c r="BI214" s="196">
        <f>IF(N214="nulová",J214,0)</f>
        <v>0</v>
      </c>
      <c r="BJ214" s="73" t="s">
        <v>73</v>
      </c>
      <c r="BK214" s="196">
        <f>ROUND(I214*H214,2)</f>
        <v>0</v>
      </c>
      <c r="BL214" s="73" t="s">
        <v>116</v>
      </c>
      <c r="BM214" s="195" t="s">
        <v>423</v>
      </c>
    </row>
    <row r="215" spans="1:65" s="177" customFormat="1" ht="22.9" customHeight="1">
      <c r="A215" s="170"/>
      <c r="B215" s="171"/>
      <c r="C215" s="170"/>
      <c r="D215" s="172" t="s">
        <v>67</v>
      </c>
      <c r="E215" s="181" t="s">
        <v>424</v>
      </c>
      <c r="F215" s="181" t="s">
        <v>425</v>
      </c>
      <c r="G215" s="170"/>
      <c r="H215" s="170"/>
      <c r="I215" s="170"/>
      <c r="J215" s="182">
        <f>BK215</f>
        <v>0</v>
      </c>
      <c r="K215" s="170"/>
      <c r="L215" s="170"/>
      <c r="M215" s="170"/>
      <c r="N215" s="170"/>
      <c r="O215" s="170"/>
      <c r="P215" s="175">
        <f>SUM(P216:P217)</f>
        <v>48.688424999999995</v>
      </c>
      <c r="Q215" s="170"/>
      <c r="R215" s="175">
        <f>SUM(R216:R217)</f>
        <v>0</v>
      </c>
      <c r="S215" s="170"/>
      <c r="T215" s="176">
        <f>SUM(T216:T217)</f>
        <v>0</v>
      </c>
      <c r="AR215" s="178" t="s">
        <v>73</v>
      </c>
      <c r="AT215" s="179" t="s">
        <v>67</v>
      </c>
      <c r="AU215" s="179" t="s">
        <v>73</v>
      </c>
      <c r="AY215" s="178" t="s">
        <v>110</v>
      </c>
      <c r="BK215" s="180">
        <f>SUM(BK216:BK217)</f>
        <v>0</v>
      </c>
    </row>
    <row r="216" spans="1:65" s="83" customFormat="1" ht="24" customHeight="1">
      <c r="A216" s="85"/>
      <c r="B216" s="183"/>
      <c r="C216" s="184" t="s">
        <v>426</v>
      </c>
      <c r="D216" s="184" t="s">
        <v>111</v>
      </c>
      <c r="E216" s="185" t="s">
        <v>427</v>
      </c>
      <c r="F216" s="186" t="s">
        <v>428</v>
      </c>
      <c r="G216" s="187" t="s">
        <v>197</v>
      </c>
      <c r="H216" s="188">
        <v>649.17899999999997</v>
      </c>
      <c r="I216" s="189">
        <v>0</v>
      </c>
      <c r="J216" s="190">
        <f>ROUND(I216*H216,2)</f>
        <v>0</v>
      </c>
      <c r="K216" s="186" t="s">
        <v>115</v>
      </c>
      <c r="L216" s="85"/>
      <c r="M216" s="191"/>
      <c r="N216" s="192" t="s">
        <v>34</v>
      </c>
      <c r="O216" s="193">
        <v>6.6000000000000003E-2</v>
      </c>
      <c r="P216" s="193">
        <f>O216*H216</f>
        <v>42.845813999999997</v>
      </c>
      <c r="Q216" s="193">
        <v>0</v>
      </c>
      <c r="R216" s="193">
        <f>Q216*H216</f>
        <v>0</v>
      </c>
      <c r="S216" s="193">
        <v>0</v>
      </c>
      <c r="T216" s="194">
        <f>S216*H216</f>
        <v>0</v>
      </c>
      <c r="AR216" s="195" t="s">
        <v>116</v>
      </c>
      <c r="AT216" s="195" t="s">
        <v>111</v>
      </c>
      <c r="AU216" s="195" t="s">
        <v>75</v>
      </c>
      <c r="AY216" s="73" t="s">
        <v>110</v>
      </c>
      <c r="BE216" s="196">
        <f>IF(N216="základní",J216,0)</f>
        <v>0</v>
      </c>
      <c r="BF216" s="196">
        <f>IF(N216="snížená",J216,0)</f>
        <v>0</v>
      </c>
      <c r="BG216" s="196">
        <f>IF(N216="zákl. přenesená",J216,0)</f>
        <v>0</v>
      </c>
      <c r="BH216" s="196">
        <f>IF(N216="sníž. přenesená",J216,0)</f>
        <v>0</v>
      </c>
      <c r="BI216" s="196">
        <f>IF(N216="nulová",J216,0)</f>
        <v>0</v>
      </c>
      <c r="BJ216" s="73" t="s">
        <v>73</v>
      </c>
      <c r="BK216" s="196">
        <f>ROUND(I216*H216,2)</f>
        <v>0</v>
      </c>
      <c r="BL216" s="73" t="s">
        <v>116</v>
      </c>
      <c r="BM216" s="195" t="s">
        <v>429</v>
      </c>
    </row>
    <row r="217" spans="1:65" s="83" customFormat="1" ht="24" customHeight="1">
      <c r="A217" s="85"/>
      <c r="B217" s="183"/>
      <c r="C217" s="184" t="s">
        <v>430</v>
      </c>
      <c r="D217" s="184" t="s">
        <v>111</v>
      </c>
      <c r="E217" s="185" t="s">
        <v>431</v>
      </c>
      <c r="F217" s="186" t="s">
        <v>432</v>
      </c>
      <c r="G217" s="187" t="s">
        <v>197</v>
      </c>
      <c r="H217" s="188">
        <v>649.17899999999997</v>
      </c>
      <c r="I217" s="189">
        <v>0</v>
      </c>
      <c r="J217" s="190">
        <f>ROUND(I217*H217,2)</f>
        <v>0</v>
      </c>
      <c r="K217" s="186" t="s">
        <v>115</v>
      </c>
      <c r="L217" s="85"/>
      <c r="M217" s="191"/>
      <c r="N217" s="192" t="s">
        <v>34</v>
      </c>
      <c r="O217" s="193">
        <v>8.9999999999999993E-3</v>
      </c>
      <c r="P217" s="193">
        <f>O217*H217</f>
        <v>5.8426109999999989</v>
      </c>
      <c r="Q217" s="193">
        <v>0</v>
      </c>
      <c r="R217" s="193">
        <f>Q217*H217</f>
        <v>0</v>
      </c>
      <c r="S217" s="193">
        <v>0</v>
      </c>
      <c r="T217" s="194">
        <f>S217*H217</f>
        <v>0</v>
      </c>
      <c r="AR217" s="195" t="s">
        <v>116</v>
      </c>
      <c r="AT217" s="195" t="s">
        <v>111</v>
      </c>
      <c r="AU217" s="195" t="s">
        <v>75</v>
      </c>
      <c r="AY217" s="73" t="s">
        <v>110</v>
      </c>
      <c r="BE217" s="196">
        <f>IF(N217="základní",J217,0)</f>
        <v>0</v>
      </c>
      <c r="BF217" s="196">
        <f>IF(N217="snížená",J217,0)</f>
        <v>0</v>
      </c>
      <c r="BG217" s="196">
        <f>IF(N217="zákl. přenesená",J217,0)</f>
        <v>0</v>
      </c>
      <c r="BH217" s="196">
        <f>IF(N217="sníž. přenesená",J217,0)</f>
        <v>0</v>
      </c>
      <c r="BI217" s="196">
        <f>IF(N217="nulová",J217,0)</f>
        <v>0</v>
      </c>
      <c r="BJ217" s="73" t="s">
        <v>73</v>
      </c>
      <c r="BK217" s="196">
        <f>ROUND(I217*H217,2)</f>
        <v>0</v>
      </c>
      <c r="BL217" s="73" t="s">
        <v>116</v>
      </c>
      <c r="BM217" s="195" t="s">
        <v>433</v>
      </c>
    </row>
    <row r="218" spans="1:65" s="177" customFormat="1" ht="25.9" customHeight="1">
      <c r="A218" s="170"/>
      <c r="B218" s="171"/>
      <c r="C218" s="170"/>
      <c r="D218" s="172" t="s">
        <v>67</v>
      </c>
      <c r="E218" s="173" t="s">
        <v>179</v>
      </c>
      <c r="F218" s="173" t="s">
        <v>434</v>
      </c>
      <c r="G218" s="170"/>
      <c r="H218" s="170"/>
      <c r="I218" s="170"/>
      <c r="J218" s="174">
        <f>BK218</f>
        <v>0</v>
      </c>
      <c r="K218" s="170"/>
      <c r="L218" s="170"/>
      <c r="M218" s="170"/>
      <c r="N218" s="170"/>
      <c r="O218" s="170"/>
      <c r="P218" s="175">
        <f>P219</f>
        <v>36.002499999999998</v>
      </c>
      <c r="Q218" s="170"/>
      <c r="R218" s="175">
        <f>R219</f>
        <v>0.129609</v>
      </c>
      <c r="S218" s="170"/>
      <c r="T218" s="176">
        <f>T219</f>
        <v>0</v>
      </c>
      <c r="AR218" s="178" t="s">
        <v>122</v>
      </c>
      <c r="AT218" s="179" t="s">
        <v>67</v>
      </c>
      <c r="AU218" s="179" t="s">
        <v>68</v>
      </c>
      <c r="AY218" s="178" t="s">
        <v>110</v>
      </c>
      <c r="BK218" s="180">
        <f>BK219</f>
        <v>0</v>
      </c>
    </row>
    <row r="219" spans="1:65" ht="22.9" customHeight="1">
      <c r="A219" s="170"/>
      <c r="B219" s="171"/>
      <c r="C219" s="170"/>
      <c r="D219" s="172" t="s">
        <v>67</v>
      </c>
      <c r="E219" s="181" t="s">
        <v>435</v>
      </c>
      <c r="F219" s="181" t="s">
        <v>436</v>
      </c>
      <c r="G219" s="78"/>
      <c r="H219" s="78"/>
      <c r="I219" s="78"/>
      <c r="J219" s="182">
        <f>BK219</f>
        <v>0</v>
      </c>
      <c r="K219" s="78"/>
      <c r="L219" s="170"/>
      <c r="M219" s="170"/>
      <c r="N219" s="170"/>
      <c r="O219" s="170"/>
      <c r="P219" s="175">
        <f>P220</f>
        <v>36.002499999999998</v>
      </c>
      <c r="Q219" s="170"/>
      <c r="R219" s="175">
        <f>R220</f>
        <v>0.129609</v>
      </c>
      <c r="S219" s="170"/>
      <c r="T219" s="176">
        <f>T220</f>
        <v>0</v>
      </c>
      <c r="AR219" s="178" t="s">
        <v>122</v>
      </c>
      <c r="AT219" s="179" t="s">
        <v>67</v>
      </c>
      <c r="AU219" s="179" t="s">
        <v>73</v>
      </c>
      <c r="AY219" s="178" t="s">
        <v>110</v>
      </c>
      <c r="BK219" s="180">
        <f>BK220</f>
        <v>0</v>
      </c>
    </row>
    <row r="220" spans="1:65" s="83" customFormat="1" ht="16.5" customHeight="1">
      <c r="A220" s="85"/>
      <c r="B220" s="183"/>
      <c r="C220" s="184" t="s">
        <v>437</v>
      </c>
      <c r="D220" s="184" t="s">
        <v>111</v>
      </c>
      <c r="E220" s="185" t="s">
        <v>438</v>
      </c>
      <c r="F220" s="186" t="s">
        <v>439</v>
      </c>
      <c r="G220" s="187" t="s">
        <v>136</v>
      </c>
      <c r="H220" s="188">
        <v>1440.1</v>
      </c>
      <c r="I220" s="189">
        <v>0</v>
      </c>
      <c r="J220" s="190">
        <f>ROUND(I220*H220,2)</f>
        <v>0</v>
      </c>
      <c r="K220" s="186" t="s">
        <v>115</v>
      </c>
      <c r="L220" s="85"/>
      <c r="M220" s="191"/>
      <c r="N220" s="192" t="s">
        <v>34</v>
      </c>
      <c r="O220" s="193">
        <v>2.5000000000000001E-2</v>
      </c>
      <c r="P220" s="193">
        <f>O220*H220</f>
        <v>36.002499999999998</v>
      </c>
      <c r="Q220" s="193">
        <v>9.0000000000000006E-5</v>
      </c>
      <c r="R220" s="193">
        <f>Q220*H220</f>
        <v>0.129609</v>
      </c>
      <c r="S220" s="193">
        <v>0</v>
      </c>
      <c r="T220" s="194">
        <f>S220*H220</f>
        <v>0</v>
      </c>
      <c r="AR220" s="195" t="s">
        <v>370</v>
      </c>
      <c r="AT220" s="195" t="s">
        <v>111</v>
      </c>
      <c r="AU220" s="195" t="s">
        <v>75</v>
      </c>
      <c r="AY220" s="73" t="s">
        <v>110</v>
      </c>
      <c r="BE220" s="196">
        <f>IF(N220="základní",J220,0)</f>
        <v>0</v>
      </c>
      <c r="BF220" s="196">
        <f>IF(N220="snížená",J220,0)</f>
        <v>0</v>
      </c>
      <c r="BG220" s="196">
        <f>IF(N220="zákl. přenesená",J220,0)</f>
        <v>0</v>
      </c>
      <c r="BH220" s="196">
        <f>IF(N220="sníž. přenesená",J220,0)</f>
        <v>0</v>
      </c>
      <c r="BI220" s="196">
        <f>IF(N220="nulová",J220,0)</f>
        <v>0</v>
      </c>
      <c r="BJ220" s="73" t="s">
        <v>73</v>
      </c>
      <c r="BK220" s="196">
        <f>ROUND(I220*H220,2)</f>
        <v>0</v>
      </c>
      <c r="BL220" s="73" t="s">
        <v>370</v>
      </c>
      <c r="BM220" s="195" t="s">
        <v>440</v>
      </c>
    </row>
    <row r="221" spans="1:65" s="177" customFormat="1" ht="25.9" customHeight="1">
      <c r="A221" s="170"/>
      <c r="B221" s="171"/>
      <c r="C221" s="170"/>
      <c r="D221" s="172" t="s">
        <v>67</v>
      </c>
      <c r="E221" s="173" t="s">
        <v>441</v>
      </c>
      <c r="F221" s="173" t="s">
        <v>442</v>
      </c>
      <c r="G221" s="170"/>
      <c r="H221" s="170"/>
      <c r="I221" s="170"/>
      <c r="J221" s="174">
        <f>BK221</f>
        <v>0</v>
      </c>
      <c r="K221" s="170"/>
      <c r="L221" s="170"/>
      <c r="M221" s="170"/>
      <c r="N221" s="170"/>
      <c r="O221" s="170"/>
      <c r="P221" s="175">
        <f>P222+P226</f>
        <v>0</v>
      </c>
      <c r="Q221" s="170"/>
      <c r="R221" s="175">
        <f>R222+R226</f>
        <v>0</v>
      </c>
      <c r="S221" s="170"/>
      <c r="T221" s="176">
        <f>T222+T226</f>
        <v>0</v>
      </c>
      <c r="AR221" s="178" t="s">
        <v>129</v>
      </c>
      <c r="AT221" s="179" t="s">
        <v>67</v>
      </c>
      <c r="AU221" s="179" t="s">
        <v>68</v>
      </c>
      <c r="AY221" s="178" t="s">
        <v>110</v>
      </c>
      <c r="BK221" s="180">
        <f>BK222+BK226</f>
        <v>0</v>
      </c>
    </row>
    <row r="222" spans="1:65" ht="22.9" customHeight="1">
      <c r="A222" s="170"/>
      <c r="B222" s="171"/>
      <c r="C222" s="170"/>
      <c r="D222" s="172" t="s">
        <v>67</v>
      </c>
      <c r="E222" s="181" t="s">
        <v>443</v>
      </c>
      <c r="F222" s="181" t="s">
        <v>444</v>
      </c>
      <c r="G222" s="78"/>
      <c r="H222" s="78"/>
      <c r="I222" s="78"/>
      <c r="J222" s="182">
        <f>BK222</f>
        <v>0</v>
      </c>
      <c r="K222" s="78"/>
      <c r="L222" s="170"/>
      <c r="M222" s="170"/>
      <c r="N222" s="170"/>
      <c r="O222" s="170"/>
      <c r="P222" s="175">
        <f>SUM(P223:P225)</f>
        <v>0</v>
      </c>
      <c r="Q222" s="170"/>
      <c r="R222" s="175">
        <f>SUM(R223:R225)</f>
        <v>0</v>
      </c>
      <c r="S222" s="170"/>
      <c r="T222" s="176">
        <f>SUM(T223:T225)</f>
        <v>0</v>
      </c>
      <c r="AR222" s="178" t="s">
        <v>129</v>
      </c>
      <c r="AT222" s="179" t="s">
        <v>67</v>
      </c>
      <c r="AU222" s="179" t="s">
        <v>73</v>
      </c>
      <c r="AY222" s="178" t="s">
        <v>110</v>
      </c>
      <c r="BK222" s="180">
        <f>SUM(BK223:BK225)</f>
        <v>0</v>
      </c>
    </row>
    <row r="223" spans="1:65" s="83" customFormat="1" ht="16.5" customHeight="1">
      <c r="A223" s="85"/>
      <c r="B223" s="183"/>
      <c r="C223" s="184" t="s">
        <v>445</v>
      </c>
      <c r="D223" s="184" t="s">
        <v>111</v>
      </c>
      <c r="E223" s="185" t="s">
        <v>446</v>
      </c>
      <c r="F223" s="186" t="s">
        <v>447</v>
      </c>
      <c r="G223" s="187" t="s">
        <v>448</v>
      </c>
      <c r="H223" s="188">
        <v>1</v>
      </c>
      <c r="I223" s="189">
        <v>0</v>
      </c>
      <c r="J223" s="190">
        <f>ROUND(I223*H223,2)</f>
        <v>0</v>
      </c>
      <c r="K223" s="186" t="s">
        <v>120</v>
      </c>
      <c r="L223" s="85"/>
      <c r="M223" s="191"/>
      <c r="N223" s="192" t="s">
        <v>34</v>
      </c>
      <c r="O223" s="193">
        <v>0</v>
      </c>
      <c r="P223" s="193">
        <f>O223*H223</f>
        <v>0</v>
      </c>
      <c r="Q223" s="193">
        <v>0</v>
      </c>
      <c r="R223" s="193">
        <f>Q223*H223</f>
        <v>0</v>
      </c>
      <c r="S223" s="193">
        <v>0</v>
      </c>
      <c r="T223" s="194">
        <f>S223*H223</f>
        <v>0</v>
      </c>
      <c r="AR223" s="195" t="s">
        <v>449</v>
      </c>
      <c r="AT223" s="195" t="s">
        <v>111</v>
      </c>
      <c r="AU223" s="195" t="s">
        <v>75</v>
      </c>
      <c r="AY223" s="73" t="s">
        <v>110</v>
      </c>
      <c r="BE223" s="196">
        <f>IF(N223="základní",J223,0)</f>
        <v>0</v>
      </c>
      <c r="BF223" s="196">
        <f>IF(N223="snížená",J223,0)</f>
        <v>0</v>
      </c>
      <c r="BG223" s="196">
        <f>IF(N223="zákl. přenesená",J223,0)</f>
        <v>0</v>
      </c>
      <c r="BH223" s="196">
        <f>IF(N223="sníž. přenesená",J223,0)</f>
        <v>0</v>
      </c>
      <c r="BI223" s="196">
        <f>IF(N223="nulová",J223,0)</f>
        <v>0</v>
      </c>
      <c r="BJ223" s="73" t="s">
        <v>73</v>
      </c>
      <c r="BK223" s="196">
        <f>ROUND(I223*H223,2)</f>
        <v>0</v>
      </c>
      <c r="BL223" s="73" t="s">
        <v>449</v>
      </c>
      <c r="BM223" s="195" t="s">
        <v>450</v>
      </c>
    </row>
    <row r="224" spans="1:65" s="83" customFormat="1" ht="16.5" customHeight="1">
      <c r="A224" s="85"/>
      <c r="B224" s="183"/>
      <c r="C224" s="184" t="s">
        <v>451</v>
      </c>
      <c r="D224" s="184" t="s">
        <v>111</v>
      </c>
      <c r="E224" s="185" t="s">
        <v>452</v>
      </c>
      <c r="F224" s="186" t="s">
        <v>453</v>
      </c>
      <c r="G224" s="187" t="s">
        <v>448</v>
      </c>
      <c r="H224" s="188">
        <v>1</v>
      </c>
      <c r="I224" s="189">
        <v>0</v>
      </c>
      <c r="J224" s="190">
        <f>ROUND(I224*H224,2)</f>
        <v>0</v>
      </c>
      <c r="K224" s="186" t="s">
        <v>120</v>
      </c>
      <c r="L224" s="85"/>
      <c r="M224" s="191"/>
      <c r="N224" s="192" t="s">
        <v>34</v>
      </c>
      <c r="O224" s="193">
        <v>0</v>
      </c>
      <c r="P224" s="193">
        <f>O224*H224</f>
        <v>0</v>
      </c>
      <c r="Q224" s="193">
        <v>0</v>
      </c>
      <c r="R224" s="193">
        <f>Q224*H224</f>
        <v>0</v>
      </c>
      <c r="S224" s="193">
        <v>0</v>
      </c>
      <c r="T224" s="194">
        <f>S224*H224</f>
        <v>0</v>
      </c>
      <c r="AR224" s="195" t="s">
        <v>449</v>
      </c>
      <c r="AT224" s="195" t="s">
        <v>111</v>
      </c>
      <c r="AU224" s="195" t="s">
        <v>75</v>
      </c>
      <c r="AY224" s="73" t="s">
        <v>110</v>
      </c>
      <c r="BE224" s="196">
        <f>IF(N224="základní",J224,0)</f>
        <v>0</v>
      </c>
      <c r="BF224" s="196">
        <f>IF(N224="snížená",J224,0)</f>
        <v>0</v>
      </c>
      <c r="BG224" s="196">
        <f>IF(N224="zákl. přenesená",J224,0)</f>
        <v>0</v>
      </c>
      <c r="BH224" s="196">
        <f>IF(N224="sníž. přenesená",J224,0)</f>
        <v>0</v>
      </c>
      <c r="BI224" s="196">
        <f>IF(N224="nulová",J224,0)</f>
        <v>0</v>
      </c>
      <c r="BJ224" s="73" t="s">
        <v>73</v>
      </c>
      <c r="BK224" s="196">
        <f>ROUND(I224*H224,2)</f>
        <v>0</v>
      </c>
      <c r="BL224" s="73" t="s">
        <v>449</v>
      </c>
      <c r="BM224" s="195" t="s">
        <v>454</v>
      </c>
    </row>
    <row r="225" spans="1:65" s="83" customFormat="1" ht="16.5" customHeight="1">
      <c r="A225" s="85"/>
      <c r="B225" s="183"/>
      <c r="C225" s="184" t="s">
        <v>455</v>
      </c>
      <c r="D225" s="184" t="s">
        <v>111</v>
      </c>
      <c r="E225" s="185" t="s">
        <v>456</v>
      </c>
      <c r="F225" s="186" t="s">
        <v>457</v>
      </c>
      <c r="G225" s="187" t="s">
        <v>458</v>
      </c>
      <c r="H225" s="188">
        <v>25</v>
      </c>
      <c r="I225" s="189">
        <v>0</v>
      </c>
      <c r="J225" s="190">
        <f>ROUND(I225*H225,2)</f>
        <v>0</v>
      </c>
      <c r="K225" s="186" t="s">
        <v>120</v>
      </c>
      <c r="L225" s="85"/>
      <c r="M225" s="191"/>
      <c r="N225" s="192" t="s">
        <v>34</v>
      </c>
      <c r="O225" s="193">
        <v>0</v>
      </c>
      <c r="P225" s="193">
        <f>O225*H225</f>
        <v>0</v>
      </c>
      <c r="Q225" s="193">
        <v>0</v>
      </c>
      <c r="R225" s="193">
        <f>Q225*H225</f>
        <v>0</v>
      </c>
      <c r="S225" s="193">
        <v>0</v>
      </c>
      <c r="T225" s="194">
        <f>S225*H225</f>
        <v>0</v>
      </c>
      <c r="AR225" s="195" t="s">
        <v>449</v>
      </c>
      <c r="AT225" s="195" t="s">
        <v>111</v>
      </c>
      <c r="AU225" s="195" t="s">
        <v>75</v>
      </c>
      <c r="AY225" s="73" t="s">
        <v>110</v>
      </c>
      <c r="BE225" s="196">
        <f>IF(N225="základní",J225,0)</f>
        <v>0</v>
      </c>
      <c r="BF225" s="196">
        <f>IF(N225="snížená",J225,0)</f>
        <v>0</v>
      </c>
      <c r="BG225" s="196">
        <f>IF(N225="zákl. přenesená",J225,0)</f>
        <v>0</v>
      </c>
      <c r="BH225" s="196">
        <f>IF(N225="sníž. přenesená",J225,0)</f>
        <v>0</v>
      </c>
      <c r="BI225" s="196">
        <f>IF(N225="nulová",J225,0)</f>
        <v>0</v>
      </c>
      <c r="BJ225" s="73" t="s">
        <v>73</v>
      </c>
      <c r="BK225" s="196">
        <f>ROUND(I225*H225,2)</f>
        <v>0</v>
      </c>
      <c r="BL225" s="73" t="s">
        <v>449</v>
      </c>
      <c r="BM225" s="195" t="s">
        <v>459</v>
      </c>
    </row>
    <row r="226" spans="1:65" s="177" customFormat="1" ht="22.9" customHeight="1">
      <c r="A226" s="170"/>
      <c r="B226" s="171"/>
      <c r="C226" s="170"/>
      <c r="D226" s="172" t="s">
        <v>67</v>
      </c>
      <c r="E226" s="181" t="s">
        <v>460</v>
      </c>
      <c r="F226" s="181" t="s">
        <v>461</v>
      </c>
      <c r="G226" s="170"/>
      <c r="H226" s="170"/>
      <c r="I226" s="170"/>
      <c r="J226" s="182">
        <f>BK226</f>
        <v>0</v>
      </c>
      <c r="K226" s="170"/>
      <c r="L226" s="170"/>
      <c r="M226" s="170"/>
      <c r="N226" s="170"/>
      <c r="O226" s="170"/>
      <c r="P226" s="175">
        <f>SUM(P227:P237)</f>
        <v>0</v>
      </c>
      <c r="Q226" s="170"/>
      <c r="R226" s="175">
        <f>SUM(R227:R237)</f>
        <v>0</v>
      </c>
      <c r="S226" s="170"/>
      <c r="T226" s="176">
        <f>SUM(T227:T237)</f>
        <v>0</v>
      </c>
      <c r="AR226" s="178" t="s">
        <v>129</v>
      </c>
      <c r="AT226" s="179" t="s">
        <v>67</v>
      </c>
      <c r="AU226" s="179" t="s">
        <v>73</v>
      </c>
      <c r="AY226" s="178" t="s">
        <v>110</v>
      </c>
      <c r="BK226" s="180">
        <f>SUM(BK227:BK237)</f>
        <v>0</v>
      </c>
    </row>
    <row r="227" spans="1:65" s="83" customFormat="1" ht="16.5" customHeight="1">
      <c r="A227" s="85"/>
      <c r="B227" s="183"/>
      <c r="C227" s="184" t="s">
        <v>462</v>
      </c>
      <c r="D227" s="184" t="s">
        <v>111</v>
      </c>
      <c r="E227" s="185" t="s">
        <v>463</v>
      </c>
      <c r="F227" s="186" t="s">
        <v>464</v>
      </c>
      <c r="G227" s="187" t="s">
        <v>448</v>
      </c>
      <c r="H227" s="188">
        <v>1</v>
      </c>
      <c r="I227" s="189">
        <v>0</v>
      </c>
      <c r="J227" s="190">
        <f t="shared" ref="J227:J237" si="30">ROUND(I227*H227,2)</f>
        <v>0</v>
      </c>
      <c r="K227" s="186"/>
      <c r="L227" s="85"/>
      <c r="M227" s="191"/>
      <c r="N227" s="192" t="s">
        <v>34</v>
      </c>
      <c r="O227" s="193">
        <v>0</v>
      </c>
      <c r="P227" s="193">
        <f t="shared" ref="P227:P237" si="31">O227*H227</f>
        <v>0</v>
      </c>
      <c r="Q227" s="193">
        <v>0</v>
      </c>
      <c r="R227" s="193">
        <f t="shared" ref="R227:R237" si="32">Q227*H227</f>
        <v>0</v>
      </c>
      <c r="S227" s="193">
        <v>0</v>
      </c>
      <c r="T227" s="194">
        <f t="shared" ref="T227:T237" si="33">S227*H227</f>
        <v>0</v>
      </c>
      <c r="AR227" s="195" t="s">
        <v>449</v>
      </c>
      <c r="AT227" s="195" t="s">
        <v>111</v>
      </c>
      <c r="AU227" s="195" t="s">
        <v>75</v>
      </c>
      <c r="AY227" s="73" t="s">
        <v>110</v>
      </c>
      <c r="BE227" s="196">
        <f t="shared" ref="BE227:BE237" si="34">IF(N227="základní",J227,0)</f>
        <v>0</v>
      </c>
      <c r="BF227" s="196">
        <f t="shared" ref="BF227:BF237" si="35">IF(N227="snížená",J227,0)</f>
        <v>0</v>
      </c>
      <c r="BG227" s="196">
        <f t="shared" ref="BG227:BG237" si="36">IF(N227="zákl. přenesená",J227,0)</f>
        <v>0</v>
      </c>
      <c r="BH227" s="196">
        <f t="shared" ref="BH227:BH237" si="37">IF(N227="sníž. přenesená",J227,0)</f>
        <v>0</v>
      </c>
      <c r="BI227" s="196">
        <f t="shared" ref="BI227:BI237" si="38">IF(N227="nulová",J227,0)</f>
        <v>0</v>
      </c>
      <c r="BJ227" s="73" t="s">
        <v>73</v>
      </c>
      <c r="BK227" s="196">
        <f t="shared" ref="BK227:BK237" si="39">ROUND(I227*H227,2)</f>
        <v>0</v>
      </c>
      <c r="BL227" s="73" t="s">
        <v>449</v>
      </c>
      <c r="BM227" s="195" t="s">
        <v>465</v>
      </c>
    </row>
    <row r="228" spans="1:65" s="83" customFormat="1" ht="16.5" customHeight="1">
      <c r="A228" s="85"/>
      <c r="B228" s="183"/>
      <c r="C228" s="184" t="s">
        <v>466</v>
      </c>
      <c r="D228" s="184" t="s">
        <v>111</v>
      </c>
      <c r="E228" s="185" t="s">
        <v>467</v>
      </c>
      <c r="F228" s="186" t="s">
        <v>468</v>
      </c>
      <c r="G228" s="187" t="s">
        <v>448</v>
      </c>
      <c r="H228" s="188">
        <v>1</v>
      </c>
      <c r="I228" s="189">
        <v>0</v>
      </c>
      <c r="J228" s="190">
        <f t="shared" si="30"/>
        <v>0</v>
      </c>
      <c r="K228" s="186" t="s">
        <v>120</v>
      </c>
      <c r="L228" s="85"/>
      <c r="M228" s="191"/>
      <c r="N228" s="192" t="s">
        <v>34</v>
      </c>
      <c r="O228" s="193">
        <v>0</v>
      </c>
      <c r="P228" s="193">
        <f t="shared" si="31"/>
        <v>0</v>
      </c>
      <c r="Q228" s="193">
        <v>0</v>
      </c>
      <c r="R228" s="193">
        <f t="shared" si="32"/>
        <v>0</v>
      </c>
      <c r="S228" s="193">
        <v>0</v>
      </c>
      <c r="T228" s="194">
        <f t="shared" si="33"/>
        <v>0</v>
      </c>
      <c r="AR228" s="195" t="s">
        <v>449</v>
      </c>
      <c r="AT228" s="195" t="s">
        <v>111</v>
      </c>
      <c r="AU228" s="195" t="s">
        <v>75</v>
      </c>
      <c r="AY228" s="73" t="s">
        <v>110</v>
      </c>
      <c r="BE228" s="196">
        <f t="shared" si="34"/>
        <v>0</v>
      </c>
      <c r="BF228" s="196">
        <f t="shared" si="35"/>
        <v>0</v>
      </c>
      <c r="BG228" s="196">
        <f t="shared" si="36"/>
        <v>0</v>
      </c>
      <c r="BH228" s="196">
        <f t="shared" si="37"/>
        <v>0</v>
      </c>
      <c r="BI228" s="196">
        <f t="shared" si="38"/>
        <v>0</v>
      </c>
      <c r="BJ228" s="73" t="s">
        <v>73</v>
      </c>
      <c r="BK228" s="196">
        <f t="shared" si="39"/>
        <v>0</v>
      </c>
      <c r="BL228" s="73" t="s">
        <v>449</v>
      </c>
      <c r="BM228" s="195" t="s">
        <v>469</v>
      </c>
    </row>
    <row r="229" spans="1:65" s="83" customFormat="1" ht="16.5" customHeight="1">
      <c r="A229" s="85"/>
      <c r="B229" s="183"/>
      <c r="C229" s="184" t="s">
        <v>470</v>
      </c>
      <c r="D229" s="184" t="s">
        <v>111</v>
      </c>
      <c r="E229" s="185" t="s">
        <v>471</v>
      </c>
      <c r="F229" s="186" t="s">
        <v>472</v>
      </c>
      <c r="G229" s="187" t="s">
        <v>448</v>
      </c>
      <c r="H229" s="188">
        <v>1</v>
      </c>
      <c r="I229" s="189">
        <v>0</v>
      </c>
      <c r="J229" s="190">
        <f t="shared" si="30"/>
        <v>0</v>
      </c>
      <c r="K229" s="186" t="s">
        <v>120</v>
      </c>
      <c r="L229" s="85"/>
      <c r="M229" s="191"/>
      <c r="N229" s="192" t="s">
        <v>34</v>
      </c>
      <c r="O229" s="193">
        <v>0</v>
      </c>
      <c r="P229" s="193">
        <f t="shared" si="31"/>
        <v>0</v>
      </c>
      <c r="Q229" s="193">
        <v>0</v>
      </c>
      <c r="R229" s="193">
        <f t="shared" si="32"/>
        <v>0</v>
      </c>
      <c r="S229" s="193">
        <v>0</v>
      </c>
      <c r="T229" s="194">
        <f t="shared" si="33"/>
        <v>0</v>
      </c>
      <c r="AR229" s="195" t="s">
        <v>449</v>
      </c>
      <c r="AT229" s="195" t="s">
        <v>111</v>
      </c>
      <c r="AU229" s="195" t="s">
        <v>75</v>
      </c>
      <c r="AY229" s="73" t="s">
        <v>110</v>
      </c>
      <c r="BE229" s="196">
        <f t="shared" si="34"/>
        <v>0</v>
      </c>
      <c r="BF229" s="196">
        <f t="shared" si="35"/>
        <v>0</v>
      </c>
      <c r="BG229" s="196">
        <f t="shared" si="36"/>
        <v>0</v>
      </c>
      <c r="BH229" s="196">
        <f t="shared" si="37"/>
        <v>0</v>
      </c>
      <c r="BI229" s="196">
        <f t="shared" si="38"/>
        <v>0</v>
      </c>
      <c r="BJ229" s="73" t="s">
        <v>73</v>
      </c>
      <c r="BK229" s="196">
        <f t="shared" si="39"/>
        <v>0</v>
      </c>
      <c r="BL229" s="73" t="s">
        <v>449</v>
      </c>
      <c r="BM229" s="195" t="s">
        <v>473</v>
      </c>
    </row>
    <row r="230" spans="1:65" s="83" customFormat="1" ht="16.5" customHeight="1">
      <c r="A230" s="85"/>
      <c r="B230" s="183"/>
      <c r="C230" s="184" t="s">
        <v>474</v>
      </c>
      <c r="D230" s="184" t="s">
        <v>111</v>
      </c>
      <c r="E230" s="185" t="s">
        <v>475</v>
      </c>
      <c r="F230" s="186" t="s">
        <v>476</v>
      </c>
      <c r="G230" s="187" t="s">
        <v>448</v>
      </c>
      <c r="H230" s="188">
        <v>1</v>
      </c>
      <c r="I230" s="189">
        <v>0</v>
      </c>
      <c r="J230" s="190">
        <f t="shared" si="30"/>
        <v>0</v>
      </c>
      <c r="K230" s="186" t="s">
        <v>120</v>
      </c>
      <c r="L230" s="85"/>
      <c r="M230" s="191"/>
      <c r="N230" s="192" t="s">
        <v>34</v>
      </c>
      <c r="O230" s="193">
        <v>0</v>
      </c>
      <c r="P230" s="193">
        <f t="shared" si="31"/>
        <v>0</v>
      </c>
      <c r="Q230" s="193">
        <v>0</v>
      </c>
      <c r="R230" s="193">
        <f t="shared" si="32"/>
        <v>0</v>
      </c>
      <c r="S230" s="193">
        <v>0</v>
      </c>
      <c r="T230" s="194">
        <f t="shared" si="33"/>
        <v>0</v>
      </c>
      <c r="AR230" s="195" t="s">
        <v>449</v>
      </c>
      <c r="AT230" s="195" t="s">
        <v>111</v>
      </c>
      <c r="AU230" s="195" t="s">
        <v>75</v>
      </c>
      <c r="AY230" s="73" t="s">
        <v>110</v>
      </c>
      <c r="BE230" s="196">
        <f t="shared" si="34"/>
        <v>0</v>
      </c>
      <c r="BF230" s="196">
        <f t="shared" si="35"/>
        <v>0</v>
      </c>
      <c r="BG230" s="196">
        <f t="shared" si="36"/>
        <v>0</v>
      </c>
      <c r="BH230" s="196">
        <f t="shared" si="37"/>
        <v>0</v>
      </c>
      <c r="BI230" s="196">
        <f t="shared" si="38"/>
        <v>0</v>
      </c>
      <c r="BJ230" s="73" t="s">
        <v>73</v>
      </c>
      <c r="BK230" s="196">
        <f t="shared" si="39"/>
        <v>0</v>
      </c>
      <c r="BL230" s="73" t="s">
        <v>449</v>
      </c>
      <c r="BM230" s="195" t="s">
        <v>477</v>
      </c>
    </row>
    <row r="231" spans="1:65" s="83" customFormat="1" ht="16.5" customHeight="1">
      <c r="A231" s="85"/>
      <c r="B231" s="183"/>
      <c r="C231" s="184" t="s">
        <v>478</v>
      </c>
      <c r="D231" s="184" t="s">
        <v>111</v>
      </c>
      <c r="E231" s="185" t="s">
        <v>479</v>
      </c>
      <c r="F231" s="186" t="s">
        <v>480</v>
      </c>
      <c r="G231" s="187" t="s">
        <v>448</v>
      </c>
      <c r="H231" s="188">
        <v>1</v>
      </c>
      <c r="I231" s="189">
        <v>0</v>
      </c>
      <c r="J231" s="190">
        <f t="shared" si="30"/>
        <v>0</v>
      </c>
      <c r="K231" s="186" t="s">
        <v>120</v>
      </c>
      <c r="L231" s="85"/>
      <c r="M231" s="191"/>
      <c r="N231" s="192" t="s">
        <v>34</v>
      </c>
      <c r="O231" s="193">
        <v>0</v>
      </c>
      <c r="P231" s="193">
        <f t="shared" si="31"/>
        <v>0</v>
      </c>
      <c r="Q231" s="193">
        <v>0</v>
      </c>
      <c r="R231" s="193">
        <f t="shared" si="32"/>
        <v>0</v>
      </c>
      <c r="S231" s="193">
        <v>0</v>
      </c>
      <c r="T231" s="194">
        <f t="shared" si="33"/>
        <v>0</v>
      </c>
      <c r="AR231" s="195" t="s">
        <v>449</v>
      </c>
      <c r="AT231" s="195" t="s">
        <v>111</v>
      </c>
      <c r="AU231" s="195" t="s">
        <v>75</v>
      </c>
      <c r="AY231" s="73" t="s">
        <v>110</v>
      </c>
      <c r="BE231" s="196">
        <f t="shared" si="34"/>
        <v>0</v>
      </c>
      <c r="BF231" s="196">
        <f t="shared" si="35"/>
        <v>0</v>
      </c>
      <c r="BG231" s="196">
        <f t="shared" si="36"/>
        <v>0</v>
      </c>
      <c r="BH231" s="196">
        <f t="shared" si="37"/>
        <v>0</v>
      </c>
      <c r="BI231" s="196">
        <f t="shared" si="38"/>
        <v>0</v>
      </c>
      <c r="BJ231" s="73" t="s">
        <v>73</v>
      </c>
      <c r="BK231" s="196">
        <f t="shared" si="39"/>
        <v>0</v>
      </c>
      <c r="BL231" s="73" t="s">
        <v>449</v>
      </c>
      <c r="BM231" s="195" t="s">
        <v>481</v>
      </c>
    </row>
    <row r="232" spans="1:65" s="83" customFormat="1" ht="16.5" customHeight="1">
      <c r="A232" s="85"/>
      <c r="B232" s="183"/>
      <c r="C232" s="184" t="s">
        <v>482</v>
      </c>
      <c r="D232" s="184" t="s">
        <v>111</v>
      </c>
      <c r="E232" s="185" t="s">
        <v>483</v>
      </c>
      <c r="F232" s="186" t="s">
        <v>484</v>
      </c>
      <c r="G232" s="187" t="s">
        <v>448</v>
      </c>
      <c r="H232" s="188">
        <v>1</v>
      </c>
      <c r="I232" s="189">
        <v>0</v>
      </c>
      <c r="J232" s="190">
        <f t="shared" si="30"/>
        <v>0</v>
      </c>
      <c r="K232" s="186"/>
      <c r="L232" s="85"/>
      <c r="M232" s="191"/>
      <c r="N232" s="192" t="s">
        <v>34</v>
      </c>
      <c r="O232" s="193">
        <v>0</v>
      </c>
      <c r="P232" s="193">
        <f t="shared" si="31"/>
        <v>0</v>
      </c>
      <c r="Q232" s="193">
        <v>0</v>
      </c>
      <c r="R232" s="193">
        <f t="shared" si="32"/>
        <v>0</v>
      </c>
      <c r="S232" s="193">
        <v>0</v>
      </c>
      <c r="T232" s="194">
        <f t="shared" si="33"/>
        <v>0</v>
      </c>
      <c r="AR232" s="195" t="s">
        <v>449</v>
      </c>
      <c r="AT232" s="195" t="s">
        <v>111</v>
      </c>
      <c r="AU232" s="195" t="s">
        <v>75</v>
      </c>
      <c r="AY232" s="73" t="s">
        <v>110</v>
      </c>
      <c r="BE232" s="196">
        <f t="shared" si="34"/>
        <v>0</v>
      </c>
      <c r="BF232" s="196">
        <f t="shared" si="35"/>
        <v>0</v>
      </c>
      <c r="BG232" s="196">
        <f t="shared" si="36"/>
        <v>0</v>
      </c>
      <c r="BH232" s="196">
        <f t="shared" si="37"/>
        <v>0</v>
      </c>
      <c r="BI232" s="196">
        <f t="shared" si="38"/>
        <v>0</v>
      </c>
      <c r="BJ232" s="73" t="s">
        <v>73</v>
      </c>
      <c r="BK232" s="196">
        <f t="shared" si="39"/>
        <v>0</v>
      </c>
      <c r="BL232" s="73" t="s">
        <v>449</v>
      </c>
      <c r="BM232" s="195" t="s">
        <v>485</v>
      </c>
    </row>
    <row r="233" spans="1:65" s="83" customFormat="1" ht="16.5" customHeight="1">
      <c r="A233" s="85"/>
      <c r="B233" s="183"/>
      <c r="C233" s="184" t="s">
        <v>486</v>
      </c>
      <c r="D233" s="184" t="s">
        <v>111</v>
      </c>
      <c r="E233" s="185" t="s">
        <v>487</v>
      </c>
      <c r="F233" s="186" t="s">
        <v>488</v>
      </c>
      <c r="G233" s="187" t="s">
        <v>448</v>
      </c>
      <c r="H233" s="188">
        <v>1</v>
      </c>
      <c r="I233" s="189">
        <v>0</v>
      </c>
      <c r="J233" s="190">
        <f t="shared" si="30"/>
        <v>0</v>
      </c>
      <c r="K233" s="186" t="s">
        <v>120</v>
      </c>
      <c r="L233" s="85"/>
      <c r="M233" s="191"/>
      <c r="N233" s="192" t="s">
        <v>34</v>
      </c>
      <c r="O233" s="193">
        <v>0</v>
      </c>
      <c r="P233" s="193">
        <f t="shared" si="31"/>
        <v>0</v>
      </c>
      <c r="Q233" s="193">
        <v>0</v>
      </c>
      <c r="R233" s="193">
        <f t="shared" si="32"/>
        <v>0</v>
      </c>
      <c r="S233" s="193">
        <v>0</v>
      </c>
      <c r="T233" s="194">
        <f t="shared" si="33"/>
        <v>0</v>
      </c>
      <c r="AR233" s="195" t="s">
        <v>449</v>
      </c>
      <c r="AT233" s="195" t="s">
        <v>111</v>
      </c>
      <c r="AU233" s="195" t="s">
        <v>75</v>
      </c>
      <c r="AY233" s="73" t="s">
        <v>110</v>
      </c>
      <c r="BE233" s="196">
        <f t="shared" si="34"/>
        <v>0</v>
      </c>
      <c r="BF233" s="196">
        <f t="shared" si="35"/>
        <v>0</v>
      </c>
      <c r="BG233" s="196">
        <f t="shared" si="36"/>
        <v>0</v>
      </c>
      <c r="BH233" s="196">
        <f t="shared" si="37"/>
        <v>0</v>
      </c>
      <c r="BI233" s="196">
        <f t="shared" si="38"/>
        <v>0</v>
      </c>
      <c r="BJ233" s="73" t="s">
        <v>73</v>
      </c>
      <c r="BK233" s="196">
        <f t="shared" si="39"/>
        <v>0</v>
      </c>
      <c r="BL233" s="73" t="s">
        <v>449</v>
      </c>
      <c r="BM233" s="195" t="s">
        <v>489</v>
      </c>
    </row>
    <row r="234" spans="1:65" s="83" customFormat="1" ht="16.5" customHeight="1">
      <c r="A234" s="85"/>
      <c r="B234" s="183"/>
      <c r="C234" s="184" t="s">
        <v>490</v>
      </c>
      <c r="D234" s="184" t="s">
        <v>111</v>
      </c>
      <c r="E234" s="185" t="s">
        <v>491</v>
      </c>
      <c r="F234" s="186" t="s">
        <v>492</v>
      </c>
      <c r="G234" s="187" t="s">
        <v>448</v>
      </c>
      <c r="H234" s="188">
        <v>1</v>
      </c>
      <c r="I234" s="189">
        <v>0</v>
      </c>
      <c r="J234" s="190">
        <f t="shared" si="30"/>
        <v>0</v>
      </c>
      <c r="K234" s="186" t="s">
        <v>120</v>
      </c>
      <c r="L234" s="85"/>
      <c r="M234" s="191"/>
      <c r="N234" s="192" t="s">
        <v>34</v>
      </c>
      <c r="O234" s="193">
        <v>0</v>
      </c>
      <c r="P234" s="193">
        <f t="shared" si="31"/>
        <v>0</v>
      </c>
      <c r="Q234" s="193">
        <v>0</v>
      </c>
      <c r="R234" s="193">
        <f t="shared" si="32"/>
        <v>0</v>
      </c>
      <c r="S234" s="193">
        <v>0</v>
      </c>
      <c r="T234" s="194">
        <f t="shared" si="33"/>
        <v>0</v>
      </c>
      <c r="AR234" s="195" t="s">
        <v>449</v>
      </c>
      <c r="AT234" s="195" t="s">
        <v>111</v>
      </c>
      <c r="AU234" s="195" t="s">
        <v>75</v>
      </c>
      <c r="AY234" s="73" t="s">
        <v>110</v>
      </c>
      <c r="BE234" s="196">
        <f t="shared" si="34"/>
        <v>0</v>
      </c>
      <c r="BF234" s="196">
        <f t="shared" si="35"/>
        <v>0</v>
      </c>
      <c r="BG234" s="196">
        <f t="shared" si="36"/>
        <v>0</v>
      </c>
      <c r="BH234" s="196">
        <f t="shared" si="37"/>
        <v>0</v>
      </c>
      <c r="BI234" s="196">
        <f t="shared" si="38"/>
        <v>0</v>
      </c>
      <c r="BJ234" s="73" t="s">
        <v>73</v>
      </c>
      <c r="BK234" s="196">
        <f t="shared" si="39"/>
        <v>0</v>
      </c>
      <c r="BL234" s="73" t="s">
        <v>449</v>
      </c>
      <c r="BM234" s="195" t="s">
        <v>493</v>
      </c>
    </row>
    <row r="235" spans="1:65" s="83" customFormat="1" ht="16.5" customHeight="1">
      <c r="A235" s="85"/>
      <c r="B235" s="183"/>
      <c r="C235" s="184" t="s">
        <v>494</v>
      </c>
      <c r="D235" s="184" t="s">
        <v>111</v>
      </c>
      <c r="E235" s="185" t="s">
        <v>495</v>
      </c>
      <c r="F235" s="186" t="s">
        <v>496</v>
      </c>
      <c r="G235" s="187" t="s">
        <v>448</v>
      </c>
      <c r="H235" s="188">
        <v>1</v>
      </c>
      <c r="I235" s="189">
        <v>0</v>
      </c>
      <c r="J235" s="190">
        <f t="shared" si="30"/>
        <v>0</v>
      </c>
      <c r="K235" s="186" t="s">
        <v>120</v>
      </c>
      <c r="L235" s="85"/>
      <c r="M235" s="191"/>
      <c r="N235" s="192" t="s">
        <v>34</v>
      </c>
      <c r="O235" s="193">
        <v>0</v>
      </c>
      <c r="P235" s="193">
        <f t="shared" si="31"/>
        <v>0</v>
      </c>
      <c r="Q235" s="193">
        <v>0</v>
      </c>
      <c r="R235" s="193">
        <f t="shared" si="32"/>
        <v>0</v>
      </c>
      <c r="S235" s="193">
        <v>0</v>
      </c>
      <c r="T235" s="194">
        <f t="shared" si="33"/>
        <v>0</v>
      </c>
      <c r="AR235" s="195" t="s">
        <v>449</v>
      </c>
      <c r="AT235" s="195" t="s">
        <v>111</v>
      </c>
      <c r="AU235" s="195" t="s">
        <v>75</v>
      </c>
      <c r="AY235" s="73" t="s">
        <v>110</v>
      </c>
      <c r="BE235" s="196">
        <f t="shared" si="34"/>
        <v>0</v>
      </c>
      <c r="BF235" s="196">
        <f t="shared" si="35"/>
        <v>0</v>
      </c>
      <c r="BG235" s="196">
        <f t="shared" si="36"/>
        <v>0</v>
      </c>
      <c r="BH235" s="196">
        <f t="shared" si="37"/>
        <v>0</v>
      </c>
      <c r="BI235" s="196">
        <f t="shared" si="38"/>
        <v>0</v>
      </c>
      <c r="BJ235" s="73" t="s">
        <v>73</v>
      </c>
      <c r="BK235" s="196">
        <f t="shared" si="39"/>
        <v>0</v>
      </c>
      <c r="BL235" s="73" t="s">
        <v>449</v>
      </c>
      <c r="BM235" s="195" t="s">
        <v>497</v>
      </c>
    </row>
    <row r="236" spans="1:65" s="83" customFormat="1" ht="16.5" customHeight="1">
      <c r="A236" s="85"/>
      <c r="B236" s="183"/>
      <c r="C236" s="184" t="s">
        <v>498</v>
      </c>
      <c r="D236" s="184" t="s">
        <v>111</v>
      </c>
      <c r="E236" s="185" t="s">
        <v>499</v>
      </c>
      <c r="F236" s="186" t="s">
        <v>500</v>
      </c>
      <c r="G236" s="187" t="s">
        <v>448</v>
      </c>
      <c r="H236" s="188">
        <v>1</v>
      </c>
      <c r="I236" s="189">
        <v>0</v>
      </c>
      <c r="J236" s="190">
        <f t="shared" si="30"/>
        <v>0</v>
      </c>
      <c r="K236" s="186" t="s">
        <v>120</v>
      </c>
      <c r="L236" s="85"/>
      <c r="M236" s="191"/>
      <c r="N236" s="192" t="s">
        <v>34</v>
      </c>
      <c r="O236" s="193">
        <v>0</v>
      </c>
      <c r="P236" s="193">
        <f t="shared" si="31"/>
        <v>0</v>
      </c>
      <c r="Q236" s="193">
        <v>0</v>
      </c>
      <c r="R236" s="193">
        <f t="shared" si="32"/>
        <v>0</v>
      </c>
      <c r="S236" s="193">
        <v>0</v>
      </c>
      <c r="T236" s="194">
        <f t="shared" si="33"/>
        <v>0</v>
      </c>
      <c r="AR236" s="195" t="s">
        <v>449</v>
      </c>
      <c r="AT236" s="195" t="s">
        <v>111</v>
      </c>
      <c r="AU236" s="195" t="s">
        <v>75</v>
      </c>
      <c r="AY236" s="73" t="s">
        <v>110</v>
      </c>
      <c r="BE236" s="196">
        <f t="shared" si="34"/>
        <v>0</v>
      </c>
      <c r="BF236" s="196">
        <f t="shared" si="35"/>
        <v>0</v>
      </c>
      <c r="BG236" s="196">
        <f t="shared" si="36"/>
        <v>0</v>
      </c>
      <c r="BH236" s="196">
        <f t="shared" si="37"/>
        <v>0</v>
      </c>
      <c r="BI236" s="196">
        <f t="shared" si="38"/>
        <v>0</v>
      </c>
      <c r="BJ236" s="73" t="s">
        <v>73</v>
      </c>
      <c r="BK236" s="196">
        <f t="shared" si="39"/>
        <v>0</v>
      </c>
      <c r="BL236" s="73" t="s">
        <v>449</v>
      </c>
      <c r="BM236" s="195" t="s">
        <v>501</v>
      </c>
    </row>
    <row r="237" spans="1:65" ht="16.5" customHeight="1">
      <c r="A237" s="85"/>
      <c r="B237" s="183"/>
      <c r="C237" s="184" t="s">
        <v>502</v>
      </c>
      <c r="D237" s="184" t="s">
        <v>111</v>
      </c>
      <c r="E237" s="185" t="s">
        <v>503</v>
      </c>
      <c r="F237" s="186" t="s">
        <v>504</v>
      </c>
      <c r="G237" s="187" t="s">
        <v>448</v>
      </c>
      <c r="H237" s="188">
        <v>1</v>
      </c>
      <c r="I237" s="189">
        <v>0</v>
      </c>
      <c r="J237" s="190">
        <f t="shared" si="30"/>
        <v>0</v>
      </c>
      <c r="K237" s="186" t="s">
        <v>120</v>
      </c>
      <c r="L237" s="85"/>
      <c r="M237" s="228"/>
      <c r="N237" s="229" t="s">
        <v>34</v>
      </c>
      <c r="O237" s="230">
        <v>0</v>
      </c>
      <c r="P237" s="230">
        <f t="shared" si="31"/>
        <v>0</v>
      </c>
      <c r="Q237" s="230">
        <v>0</v>
      </c>
      <c r="R237" s="230">
        <f t="shared" si="32"/>
        <v>0</v>
      </c>
      <c r="S237" s="230">
        <v>0</v>
      </c>
      <c r="T237" s="231">
        <f t="shared" si="33"/>
        <v>0</v>
      </c>
      <c r="AR237" s="195" t="s">
        <v>449</v>
      </c>
      <c r="AT237" s="195" t="s">
        <v>111</v>
      </c>
      <c r="AU237" s="195" t="s">
        <v>75</v>
      </c>
      <c r="AY237" s="73" t="s">
        <v>110</v>
      </c>
      <c r="BE237" s="196">
        <f t="shared" si="34"/>
        <v>0</v>
      </c>
      <c r="BF237" s="196">
        <f t="shared" si="35"/>
        <v>0</v>
      </c>
      <c r="BG237" s="196">
        <f t="shared" si="36"/>
        <v>0</v>
      </c>
      <c r="BH237" s="196">
        <f t="shared" si="37"/>
        <v>0</v>
      </c>
      <c r="BI237" s="196">
        <f t="shared" si="38"/>
        <v>0</v>
      </c>
      <c r="BJ237" s="73" t="s">
        <v>73</v>
      </c>
      <c r="BK237" s="196">
        <f t="shared" si="39"/>
        <v>0</v>
      </c>
      <c r="BL237" s="73" t="s">
        <v>449</v>
      </c>
      <c r="BM237" s="195" t="s">
        <v>505</v>
      </c>
    </row>
    <row r="238" spans="1:65" ht="6.95" customHeight="1">
      <c r="A238" s="85"/>
      <c r="B238" s="122"/>
      <c r="C238" s="123"/>
      <c r="D238" s="123"/>
      <c r="E238" s="123"/>
      <c r="F238" s="123"/>
      <c r="G238" s="123"/>
      <c r="H238" s="123"/>
      <c r="I238" s="123"/>
      <c r="J238" s="124"/>
      <c r="K238" s="85"/>
      <c r="L238" s="85"/>
    </row>
  </sheetData>
  <autoFilter ref="C130:K237"/>
  <mergeCells count="8">
    <mergeCell ref="E84:H84"/>
    <mergeCell ref="E121:H121"/>
    <mergeCell ref="E123:H123"/>
    <mergeCell ref="L2:V2"/>
    <mergeCell ref="E7:H7"/>
    <mergeCell ref="E16:H16"/>
    <mergeCell ref="E25:H25"/>
    <mergeCell ref="E82:H82"/>
  </mergeCells>
  <pageMargins left="0.39374999999999999" right="0.39374999999999999" top="0.39374999999999999" bottom="0.39374999999999999" header="0.51180555555555496" footer="0"/>
  <pageSetup paperSize="9" firstPageNumber="0" orientation="portrait" verticalDpi="0" r:id="rId1"/>
  <headerFooter>
    <oddFooter>&amp;CStrana &amp;P z &amp;N</oddFooter>
  </headerFooter>
  <rowBreaks count="2" manualBreakCount="2">
    <brk id="114" max="16383" man="1"/>
    <brk id="2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30"/>
  <sheetViews>
    <sheetView tabSelected="1" view="pageBreakPreview" topLeftCell="A178" zoomScaleNormal="100" workbookViewId="0">
      <selection activeCell="I186" sqref="I186"/>
    </sheetView>
  </sheetViews>
  <sheetFormatPr defaultRowHeight="11.25"/>
  <cols>
    <col min="2" max="2" width="1.6640625"/>
    <col min="3" max="3" width="4.6640625"/>
    <col min="4" max="4" width="4.83203125"/>
    <col min="5" max="5" width="20"/>
    <col min="6" max="6" width="60.33203125"/>
    <col min="7" max="7" width="8.1640625"/>
    <col min="8" max="8" width="13.5"/>
    <col min="9" max="10" width="23.5"/>
  </cols>
  <sheetData>
    <row r="3" spans="2:10">
      <c r="B3" s="74"/>
      <c r="C3" s="75"/>
      <c r="D3" s="75"/>
      <c r="E3" s="75"/>
      <c r="F3" s="75"/>
      <c r="G3" s="75"/>
      <c r="H3" s="75"/>
      <c r="I3" s="75"/>
      <c r="J3" s="76"/>
    </row>
    <row r="4" spans="2:10" ht="18">
      <c r="B4" s="77"/>
      <c r="C4" s="78"/>
      <c r="D4" s="79" t="s">
        <v>76</v>
      </c>
      <c r="E4" s="78"/>
      <c r="F4" s="78"/>
      <c r="G4" s="78"/>
      <c r="H4" s="78"/>
      <c r="I4" s="78"/>
      <c r="J4" s="80"/>
    </row>
    <row r="5" spans="2:10">
      <c r="B5" s="77"/>
      <c r="C5" s="78"/>
      <c r="D5" s="78"/>
      <c r="E5" s="78"/>
      <c r="F5" s="78"/>
      <c r="G5" s="78"/>
      <c r="H5" s="78"/>
      <c r="I5" s="78"/>
      <c r="J5" s="80"/>
    </row>
    <row r="6" spans="2:10" ht="12.75">
      <c r="B6" s="77"/>
      <c r="C6" s="78"/>
      <c r="D6" s="82" t="s">
        <v>12</v>
      </c>
      <c r="E6" s="78"/>
      <c r="F6" s="78"/>
      <c r="G6" s="78"/>
      <c r="H6" s="78"/>
      <c r="I6" s="78"/>
      <c r="J6" s="80"/>
    </row>
    <row r="7" spans="2:10" ht="12.75">
      <c r="B7" s="77"/>
      <c r="C7" s="78"/>
      <c r="D7" s="78"/>
      <c r="E7" s="316" t="str">
        <f>'Rekapitulace stavby'!K6</f>
        <v>Rekonstrukce VO v obci Bílavsko</v>
      </c>
      <c r="F7" s="316"/>
      <c r="G7" s="316"/>
      <c r="H7" s="316"/>
      <c r="I7" s="78"/>
      <c r="J7" s="80"/>
    </row>
    <row r="8" spans="2:10" ht="12.75">
      <c r="B8" s="84"/>
      <c r="C8" s="85"/>
      <c r="D8" s="82" t="s">
        <v>77</v>
      </c>
      <c r="E8" s="85"/>
      <c r="F8" s="85"/>
      <c r="G8" s="85"/>
      <c r="H8" s="85"/>
      <c r="I8" s="85"/>
      <c r="J8" s="86"/>
    </row>
    <row r="9" spans="2:10" ht="15" customHeight="1">
      <c r="B9" s="84"/>
      <c r="C9" s="85"/>
      <c r="D9" s="78"/>
      <c r="E9" s="313" t="s">
        <v>506</v>
      </c>
      <c r="F9" s="313"/>
      <c r="G9" s="313"/>
      <c r="H9" s="313"/>
      <c r="I9" s="85"/>
      <c r="J9" s="86"/>
    </row>
    <row r="10" spans="2:10">
      <c r="B10" s="84"/>
      <c r="C10" s="85"/>
      <c r="D10" s="78"/>
      <c r="E10" s="78"/>
      <c r="F10" s="78"/>
      <c r="G10" s="78"/>
      <c r="H10" s="78"/>
      <c r="I10" s="85"/>
      <c r="J10" s="86"/>
    </row>
    <row r="11" spans="2:10" ht="12.75">
      <c r="B11" s="84"/>
      <c r="C11" s="85"/>
      <c r="D11" s="82" t="s">
        <v>16</v>
      </c>
      <c r="E11" s="78"/>
      <c r="F11" s="88" t="str">
        <f>'Rekapitulace stavby'!K8</f>
        <v>Bílavsko</v>
      </c>
      <c r="G11" s="78"/>
      <c r="H11" s="78"/>
      <c r="I11" s="82" t="s">
        <v>18</v>
      </c>
      <c r="J11" s="128">
        <f>'Rekapitulace stavby'!AN8</f>
        <v>43922</v>
      </c>
    </row>
    <row r="12" spans="2:10">
      <c r="B12" s="84"/>
      <c r="C12" s="85"/>
      <c r="D12" s="78"/>
      <c r="E12" s="78"/>
      <c r="F12" s="78"/>
      <c r="G12" s="78"/>
      <c r="H12" s="78"/>
      <c r="I12" s="78"/>
      <c r="J12" s="80"/>
    </row>
    <row r="13" spans="2:10" ht="12.75">
      <c r="B13" s="84"/>
      <c r="C13" s="85"/>
      <c r="D13" s="82" t="s">
        <v>19</v>
      </c>
      <c r="E13" s="78"/>
      <c r="F13" s="90" t="str">
        <f>'Rekapitulace stavby'!K10</f>
        <v>Město Bystřice pod Hostýnem</v>
      </c>
      <c r="G13" s="78"/>
      <c r="H13" s="78"/>
      <c r="I13" s="82" t="s">
        <v>21</v>
      </c>
      <c r="J13" s="91" t="str">
        <f>IF('Rekapitulace stavby'!AN10="","",'Rekapitulace stavby'!AN10)</f>
        <v/>
      </c>
    </row>
    <row r="14" spans="2:10" ht="12.75">
      <c r="B14" s="84"/>
      <c r="C14" s="85"/>
      <c r="D14" s="78"/>
      <c r="E14" s="88" t="str">
        <f>IF('Rekapitulace stavby'!E11="","",'Rekapitulace stavby'!E11)</f>
        <v/>
      </c>
      <c r="F14" s="78"/>
      <c r="G14" s="78"/>
      <c r="H14" s="78"/>
      <c r="I14" s="82" t="s">
        <v>22</v>
      </c>
      <c r="J14" s="91"/>
    </row>
    <row r="15" spans="2:10">
      <c r="B15" s="84"/>
      <c r="C15" s="85"/>
      <c r="D15" s="78"/>
      <c r="E15" s="78"/>
      <c r="F15" s="78"/>
      <c r="G15" s="78"/>
      <c r="H15" s="78"/>
      <c r="I15" s="78"/>
      <c r="J15" s="80"/>
    </row>
    <row r="16" spans="2:10" ht="12.75">
      <c r="B16" s="84"/>
      <c r="C16" s="85"/>
      <c r="D16" s="82" t="s">
        <v>23</v>
      </c>
      <c r="E16" s="78"/>
      <c r="F16" s="78"/>
      <c r="G16" s="78"/>
      <c r="H16" s="78"/>
      <c r="I16" s="82" t="s">
        <v>21</v>
      </c>
      <c r="J16" s="91"/>
    </row>
    <row r="17" spans="2:10" ht="12.75">
      <c r="B17" s="84"/>
      <c r="C17" s="85"/>
      <c r="D17" s="78"/>
      <c r="E17" s="317">
        <f>'Rekapitulace stavby'!E14</f>
        <v>0</v>
      </c>
      <c r="F17" s="317"/>
      <c r="G17" s="317"/>
      <c r="H17" s="317"/>
      <c r="I17" s="82" t="s">
        <v>22</v>
      </c>
      <c r="J17" s="91"/>
    </row>
    <row r="18" spans="2:10">
      <c r="B18" s="84"/>
      <c r="C18" s="85"/>
      <c r="D18" s="78"/>
      <c r="E18" s="78"/>
      <c r="F18" s="78"/>
      <c r="G18" s="78"/>
      <c r="H18" s="78"/>
      <c r="I18" s="78"/>
      <c r="J18" s="80"/>
    </row>
    <row r="19" spans="2:10" ht="12.75">
      <c r="B19" s="84"/>
      <c r="C19" s="85"/>
      <c r="D19" s="82" t="s">
        <v>24</v>
      </c>
      <c r="E19" s="78"/>
      <c r="F19" s="90" t="str">
        <f>'Zemní práce'!F18</f>
        <v>Ing. Petr Jurák</v>
      </c>
      <c r="G19" s="78"/>
      <c r="H19" s="78"/>
      <c r="I19" s="82" t="s">
        <v>21</v>
      </c>
      <c r="J19" s="91"/>
    </row>
    <row r="20" spans="2:10" ht="12.75">
      <c r="B20" s="84"/>
      <c r="C20" s="85"/>
      <c r="D20" s="78"/>
      <c r="E20" s="88" t="str">
        <f>IF('Rekapitulace stavby'!E17="","",'Rekapitulace stavby'!E17)</f>
        <v/>
      </c>
      <c r="F20" s="78"/>
      <c r="G20" s="78"/>
      <c r="H20" s="78"/>
      <c r="I20" s="82" t="s">
        <v>22</v>
      </c>
      <c r="J20" s="91"/>
    </row>
    <row r="21" spans="2:10">
      <c r="B21" s="84"/>
      <c r="C21" s="85"/>
      <c r="D21" s="78"/>
      <c r="E21" s="78"/>
      <c r="F21" s="78"/>
      <c r="G21" s="78"/>
      <c r="H21" s="78"/>
      <c r="I21" s="78"/>
      <c r="J21" s="80"/>
    </row>
    <row r="22" spans="2:10" ht="12.75">
      <c r="B22" s="84"/>
      <c r="C22" s="85"/>
      <c r="D22" s="82" t="s">
        <v>27</v>
      </c>
      <c r="E22" s="78"/>
      <c r="F22" s="78"/>
      <c r="G22" s="78"/>
      <c r="H22" s="78"/>
      <c r="I22" s="82" t="s">
        <v>21</v>
      </c>
      <c r="J22" s="91" t="str">
        <f>IF('Rekapitulace stavby'!AN19="","",'Rekapitulace stavby'!AN19)</f>
        <v/>
      </c>
    </row>
    <row r="23" spans="2:10" ht="12.75">
      <c r="B23" s="84"/>
      <c r="C23" s="85"/>
      <c r="D23" s="78"/>
      <c r="E23" s="88" t="str">
        <f>IF('Rekapitulace stavby'!E20="","",'Rekapitulace stavby'!E20)</f>
        <v/>
      </c>
      <c r="F23" s="78"/>
      <c r="G23" s="78"/>
      <c r="H23" s="78"/>
      <c r="I23" s="82" t="s">
        <v>22</v>
      </c>
      <c r="J23" s="91" t="str">
        <f>IF('Rekapitulace stavby'!AN20="","",'Rekapitulace stavby'!AN20)</f>
        <v/>
      </c>
    </row>
    <row r="24" spans="2:10">
      <c r="B24" s="84"/>
      <c r="C24" s="85"/>
      <c r="D24" s="78"/>
      <c r="E24" s="78"/>
      <c r="F24" s="78"/>
      <c r="G24" s="78"/>
      <c r="H24" s="78"/>
      <c r="I24" s="78"/>
      <c r="J24" s="80"/>
    </row>
    <row r="25" spans="2:10" ht="12.75">
      <c r="B25" s="84"/>
      <c r="C25" s="85"/>
      <c r="D25" s="82" t="s">
        <v>28</v>
      </c>
      <c r="E25" s="78"/>
      <c r="F25" s="78"/>
      <c r="G25" s="78"/>
      <c r="H25" s="78"/>
      <c r="I25" s="78"/>
      <c r="J25" s="80"/>
    </row>
    <row r="26" spans="2:10" ht="12.75">
      <c r="B26" s="93"/>
      <c r="C26" s="94"/>
      <c r="D26" s="94"/>
      <c r="E26" s="318"/>
      <c r="F26" s="318"/>
      <c r="G26" s="318"/>
      <c r="H26" s="318"/>
      <c r="I26" s="94"/>
      <c r="J26" s="95"/>
    </row>
    <row r="27" spans="2:10">
      <c r="B27" s="84"/>
      <c r="C27" s="85"/>
      <c r="D27" s="85"/>
      <c r="E27" s="85"/>
      <c r="F27" s="85"/>
      <c r="G27" s="85"/>
      <c r="H27" s="85"/>
      <c r="I27" s="85"/>
      <c r="J27" s="86"/>
    </row>
    <row r="28" spans="2:10">
      <c r="B28" s="84"/>
      <c r="C28" s="85"/>
      <c r="D28" s="85"/>
      <c r="E28" s="85"/>
      <c r="F28" s="85"/>
      <c r="G28" s="85"/>
      <c r="H28" s="85"/>
      <c r="I28" s="85"/>
      <c r="J28" s="86"/>
    </row>
    <row r="29" spans="2:10" ht="12.75">
      <c r="B29" s="84"/>
      <c r="C29" s="85"/>
      <c r="D29" s="88" t="s">
        <v>79</v>
      </c>
      <c r="E29" s="78"/>
      <c r="F29" s="78"/>
      <c r="G29" s="78"/>
      <c r="H29" s="78"/>
      <c r="I29" s="78"/>
      <c r="J29" s="98">
        <f>J91</f>
        <v>0</v>
      </c>
    </row>
    <row r="30" spans="2:10" ht="12.75">
      <c r="B30" s="84"/>
      <c r="C30" s="85"/>
      <c r="D30" s="99" t="s">
        <v>80</v>
      </c>
      <c r="E30" s="78"/>
      <c r="F30" s="78"/>
      <c r="G30" s="78"/>
      <c r="H30" s="78"/>
      <c r="I30" s="78"/>
      <c r="J30" s="98">
        <f>J108</f>
        <v>0</v>
      </c>
    </row>
    <row r="31" spans="2:10" ht="15.75">
      <c r="B31" s="84"/>
      <c r="C31" s="85"/>
      <c r="D31" s="100" t="s">
        <v>29</v>
      </c>
      <c r="E31" s="78"/>
      <c r="F31" s="78"/>
      <c r="G31" s="78"/>
      <c r="H31" s="78"/>
      <c r="I31" s="78"/>
      <c r="J31" s="101">
        <f>ROUND(J29 + J30, 2)</f>
        <v>0</v>
      </c>
    </row>
    <row r="32" spans="2:10">
      <c r="B32" s="84"/>
      <c r="C32" s="85"/>
      <c r="D32" s="85"/>
      <c r="E32" s="85"/>
      <c r="F32" s="85"/>
      <c r="G32" s="85"/>
      <c r="H32" s="85"/>
      <c r="I32" s="85"/>
      <c r="J32" s="86"/>
    </row>
    <row r="33" spans="2:10" ht="12.75">
      <c r="B33" s="84"/>
      <c r="C33" s="85"/>
      <c r="D33" s="78"/>
      <c r="E33" s="78"/>
      <c r="F33" s="102" t="s">
        <v>31</v>
      </c>
      <c r="G33" s="78"/>
      <c r="H33" s="78"/>
      <c r="I33" s="102" t="s">
        <v>30</v>
      </c>
      <c r="J33" s="103" t="s">
        <v>32</v>
      </c>
    </row>
    <row r="34" spans="2:10" ht="12.75">
      <c r="B34" s="84"/>
      <c r="C34" s="85"/>
      <c r="D34" s="104" t="s">
        <v>33</v>
      </c>
      <c r="E34" s="82" t="s">
        <v>34</v>
      </c>
      <c r="F34" s="105">
        <f>ROUND((SUM(BD108:BD109) + SUM(BD129:BD235)),  2)</f>
        <v>0</v>
      </c>
      <c r="G34" s="78"/>
      <c r="H34" s="78"/>
      <c r="I34" s="106">
        <v>0.21</v>
      </c>
      <c r="J34" s="107">
        <f>J31*0.21</f>
        <v>0</v>
      </c>
    </row>
    <row r="35" spans="2:10">
      <c r="B35" s="84"/>
      <c r="C35" s="85"/>
      <c r="D35" s="78"/>
      <c r="E35" s="78"/>
      <c r="F35" s="78"/>
      <c r="G35" s="78"/>
      <c r="H35" s="78"/>
      <c r="I35" s="78"/>
      <c r="J35" s="80"/>
    </row>
    <row r="36" spans="2:10" ht="21.6" customHeight="1">
      <c r="B36" s="84"/>
      <c r="C36" s="108"/>
      <c r="D36" s="232" t="s">
        <v>38</v>
      </c>
      <c r="E36" s="108"/>
      <c r="F36" s="108"/>
      <c r="G36" s="233" t="s">
        <v>39</v>
      </c>
      <c r="H36" s="234" t="s">
        <v>40</v>
      </c>
      <c r="I36" s="108"/>
      <c r="J36" s="235">
        <f>SUM(J31:J34)</f>
        <v>0</v>
      </c>
    </row>
    <row r="37" spans="2:10">
      <c r="B37" s="84"/>
      <c r="C37" s="78"/>
      <c r="D37" s="78"/>
      <c r="E37" s="78"/>
      <c r="F37" s="78"/>
      <c r="G37" s="78"/>
      <c r="H37" s="78"/>
      <c r="I37" s="78"/>
      <c r="J37" s="80"/>
    </row>
    <row r="38" spans="2:10">
      <c r="B38" s="77"/>
      <c r="C38" s="78"/>
      <c r="D38" s="78"/>
      <c r="E38" s="78"/>
      <c r="F38" s="78"/>
      <c r="G38" s="78"/>
      <c r="H38" s="78"/>
      <c r="I38" s="78"/>
      <c r="J38" s="80"/>
    </row>
    <row r="39" spans="2:10">
      <c r="B39" s="77"/>
      <c r="C39" s="78"/>
      <c r="D39" s="78"/>
      <c r="E39" s="78"/>
      <c r="F39" s="78"/>
      <c r="G39" s="78"/>
      <c r="H39" s="78"/>
      <c r="I39" s="78"/>
      <c r="J39" s="80"/>
    </row>
    <row r="40" spans="2:10">
      <c r="B40" s="77"/>
      <c r="C40" s="78"/>
      <c r="D40" s="78"/>
      <c r="E40" s="78"/>
      <c r="F40" s="78"/>
      <c r="G40" s="78"/>
      <c r="H40" s="78"/>
      <c r="I40" s="78"/>
      <c r="J40" s="80"/>
    </row>
    <row r="41" spans="2:10">
      <c r="B41" s="77"/>
      <c r="C41" s="78"/>
      <c r="D41" s="78"/>
      <c r="E41" s="78"/>
      <c r="F41" s="78"/>
      <c r="G41" s="78"/>
      <c r="H41" s="78"/>
      <c r="I41" s="78"/>
      <c r="J41" s="80"/>
    </row>
    <row r="42" spans="2:10">
      <c r="B42" s="77"/>
      <c r="C42" s="78"/>
      <c r="D42" s="78"/>
      <c r="E42" s="78"/>
      <c r="F42" s="78"/>
      <c r="G42" s="78"/>
      <c r="H42" s="78"/>
      <c r="I42" s="78"/>
      <c r="J42" s="80"/>
    </row>
    <row r="43" spans="2:10">
      <c r="B43" s="77"/>
      <c r="C43" s="78"/>
      <c r="D43" s="78"/>
      <c r="E43" s="78"/>
      <c r="F43" s="78"/>
      <c r="G43" s="78"/>
      <c r="H43" s="78"/>
      <c r="I43" s="78"/>
      <c r="J43" s="80"/>
    </row>
    <row r="44" spans="2:10">
      <c r="B44" s="77"/>
      <c r="C44" s="78"/>
      <c r="D44" s="78"/>
      <c r="E44" s="78"/>
      <c r="F44" s="78"/>
      <c r="G44" s="78"/>
      <c r="H44" s="78"/>
      <c r="I44" s="78"/>
      <c r="J44" s="80"/>
    </row>
    <row r="45" spans="2:10" ht="12.75">
      <c r="B45" s="84"/>
      <c r="C45" s="85"/>
      <c r="D45" s="236" t="s">
        <v>41</v>
      </c>
      <c r="E45" s="85"/>
      <c r="F45" s="85"/>
      <c r="G45" s="236" t="s">
        <v>42</v>
      </c>
      <c r="H45" s="85"/>
      <c r="I45" s="85"/>
      <c r="J45" s="86"/>
    </row>
    <row r="46" spans="2:10">
      <c r="B46" s="77"/>
      <c r="C46" s="78"/>
      <c r="D46" s="78"/>
      <c r="E46" s="78"/>
      <c r="F46" s="78"/>
      <c r="G46" s="78"/>
      <c r="H46" s="78"/>
      <c r="I46" s="78"/>
      <c r="J46" s="80"/>
    </row>
    <row r="47" spans="2:10">
      <c r="B47" s="77"/>
      <c r="C47" s="78"/>
      <c r="D47" s="78"/>
      <c r="E47" s="78"/>
      <c r="F47" s="78"/>
      <c r="G47" s="78"/>
      <c r="H47" s="78"/>
      <c r="I47" s="78"/>
      <c r="J47" s="80"/>
    </row>
    <row r="48" spans="2:10">
      <c r="B48" s="77"/>
      <c r="C48" s="78"/>
      <c r="D48" s="78"/>
      <c r="E48" s="78"/>
      <c r="F48" s="78"/>
      <c r="G48" s="78"/>
      <c r="H48" s="78"/>
      <c r="I48" s="78"/>
      <c r="J48" s="80"/>
    </row>
    <row r="49" spans="2:10">
      <c r="B49" s="77"/>
      <c r="C49" s="78"/>
      <c r="D49" s="78"/>
      <c r="E49" s="78"/>
      <c r="F49" s="78"/>
      <c r="G49" s="78"/>
      <c r="H49" s="78"/>
      <c r="I49" s="78"/>
      <c r="J49" s="80"/>
    </row>
    <row r="50" spans="2:10">
      <c r="B50" s="77"/>
      <c r="C50" s="78"/>
      <c r="D50" s="78"/>
      <c r="E50" s="78"/>
      <c r="F50" s="78"/>
      <c r="G50" s="78"/>
      <c r="H50" s="78"/>
      <c r="I50" s="78"/>
      <c r="J50" s="80"/>
    </row>
    <row r="51" spans="2:10">
      <c r="B51" s="77"/>
      <c r="C51" s="78"/>
      <c r="D51" s="78"/>
      <c r="E51" s="78"/>
      <c r="F51" s="78"/>
      <c r="G51" s="78"/>
      <c r="H51" s="78"/>
      <c r="I51" s="78"/>
      <c r="J51" s="80"/>
    </row>
    <row r="52" spans="2:10">
      <c r="B52" s="77"/>
      <c r="C52" s="78"/>
      <c r="D52" s="78"/>
      <c r="E52" s="78"/>
      <c r="F52" s="78"/>
      <c r="G52" s="78"/>
      <c r="H52" s="78"/>
      <c r="I52" s="78"/>
      <c r="J52" s="80"/>
    </row>
    <row r="53" spans="2:10">
      <c r="B53" s="77"/>
      <c r="C53" s="78"/>
      <c r="D53" s="78"/>
      <c r="E53" s="78"/>
      <c r="F53" s="78"/>
      <c r="G53" s="78"/>
      <c r="H53" s="78"/>
      <c r="I53" s="78"/>
      <c r="J53" s="80"/>
    </row>
    <row r="54" spans="2:10">
      <c r="B54" s="77"/>
      <c r="C54" s="78"/>
      <c r="D54" s="78"/>
      <c r="E54" s="78"/>
      <c r="F54" s="78"/>
      <c r="G54" s="78"/>
      <c r="H54" s="78"/>
      <c r="I54" s="78"/>
      <c r="J54" s="80"/>
    </row>
    <row r="55" spans="2:10">
      <c r="B55" s="77"/>
      <c r="C55" s="78"/>
      <c r="D55" s="78"/>
      <c r="E55" s="78"/>
      <c r="F55" s="78"/>
      <c r="G55" s="78"/>
      <c r="H55" s="78"/>
      <c r="I55" s="78"/>
      <c r="J55" s="80"/>
    </row>
    <row r="56" spans="2:10" ht="12.75">
      <c r="B56" s="84"/>
      <c r="C56" s="85"/>
      <c r="D56" s="82" t="s">
        <v>43</v>
      </c>
      <c r="E56" s="85"/>
      <c r="F56" s="237" t="s">
        <v>44</v>
      </c>
      <c r="G56" s="82" t="s">
        <v>43</v>
      </c>
      <c r="H56" s="85"/>
      <c r="I56" s="85"/>
      <c r="J56" s="103" t="s">
        <v>44</v>
      </c>
    </row>
    <row r="57" spans="2:10">
      <c r="B57" s="77"/>
      <c r="C57" s="78"/>
      <c r="D57" s="78"/>
      <c r="E57" s="78"/>
      <c r="F57" s="78"/>
      <c r="G57" s="78"/>
      <c r="H57" s="78"/>
      <c r="I57" s="78"/>
      <c r="J57" s="80"/>
    </row>
    <row r="58" spans="2:10">
      <c r="B58" s="77"/>
      <c r="C58" s="78"/>
      <c r="D58" s="78"/>
      <c r="E58" s="78"/>
      <c r="F58" s="78"/>
      <c r="G58" s="78"/>
      <c r="H58" s="78"/>
      <c r="I58" s="78"/>
      <c r="J58" s="80"/>
    </row>
    <row r="59" spans="2:10">
      <c r="B59" s="77"/>
      <c r="C59" s="78"/>
      <c r="D59" s="78"/>
      <c r="E59" s="78"/>
      <c r="F59" s="78"/>
      <c r="G59" s="78"/>
      <c r="H59" s="78"/>
      <c r="I59" s="78"/>
      <c r="J59" s="80"/>
    </row>
    <row r="60" spans="2:10" ht="12.75">
      <c r="B60" s="84"/>
      <c r="C60" s="85"/>
      <c r="D60" s="236" t="s">
        <v>45</v>
      </c>
      <c r="E60" s="85"/>
      <c r="F60" s="85"/>
      <c r="G60" s="236" t="s">
        <v>46</v>
      </c>
      <c r="H60" s="85"/>
      <c r="I60" s="85"/>
      <c r="J60" s="86"/>
    </row>
    <row r="61" spans="2:10">
      <c r="B61" s="77"/>
      <c r="C61" s="78"/>
      <c r="D61" s="78"/>
      <c r="E61" s="78"/>
      <c r="F61" s="78"/>
      <c r="G61" s="78"/>
      <c r="H61" s="78"/>
      <c r="I61" s="78"/>
      <c r="J61" s="80"/>
    </row>
    <row r="62" spans="2:10">
      <c r="B62" s="77"/>
      <c r="C62" s="78"/>
      <c r="D62" s="78"/>
      <c r="E62" s="78"/>
      <c r="F62" s="78"/>
      <c r="G62" s="78"/>
      <c r="H62" s="78"/>
      <c r="I62" s="78"/>
      <c r="J62" s="80"/>
    </row>
    <row r="63" spans="2:10">
      <c r="B63" s="77"/>
      <c r="C63" s="78"/>
      <c r="D63" s="78"/>
      <c r="E63" s="78"/>
      <c r="F63" s="78"/>
      <c r="G63" s="78"/>
      <c r="H63" s="78"/>
      <c r="I63" s="78"/>
      <c r="J63" s="80"/>
    </row>
    <row r="64" spans="2:10">
      <c r="B64" s="77"/>
      <c r="C64" s="78"/>
      <c r="D64" s="78"/>
      <c r="E64" s="78"/>
      <c r="F64" s="78"/>
      <c r="G64" s="78"/>
      <c r="H64" s="78"/>
      <c r="I64" s="78"/>
      <c r="J64" s="80"/>
    </row>
    <row r="65" spans="2:11">
      <c r="B65" s="77"/>
      <c r="C65" s="78"/>
      <c r="D65" s="78"/>
      <c r="E65" s="78"/>
      <c r="F65" s="78"/>
      <c r="G65" s="78"/>
      <c r="H65" s="78"/>
      <c r="I65" s="78"/>
      <c r="J65" s="80"/>
    </row>
    <row r="66" spans="2:11">
      <c r="B66" s="77"/>
      <c r="C66" s="78"/>
      <c r="D66" s="78"/>
      <c r="E66" s="78"/>
      <c r="F66" s="78"/>
      <c r="G66" s="78"/>
      <c r="H66" s="78"/>
      <c r="I66" s="78"/>
      <c r="J66" s="80"/>
    </row>
    <row r="67" spans="2:11">
      <c r="B67" s="77"/>
      <c r="C67" s="78"/>
      <c r="D67" s="78"/>
      <c r="E67" s="78"/>
      <c r="F67" s="78"/>
      <c r="G67" s="78"/>
      <c r="H67" s="78"/>
      <c r="I67" s="78"/>
      <c r="J67" s="80"/>
    </row>
    <row r="68" spans="2:11">
      <c r="B68" s="77"/>
      <c r="C68" s="78"/>
      <c r="D68" s="78"/>
      <c r="E68" s="78"/>
      <c r="F68" s="78"/>
      <c r="G68" s="78"/>
      <c r="H68" s="78"/>
      <c r="I68" s="78"/>
      <c r="J68" s="80"/>
    </row>
    <row r="69" spans="2:11">
      <c r="B69" s="77"/>
      <c r="C69" s="78"/>
      <c r="D69" s="78"/>
      <c r="E69" s="78"/>
      <c r="F69" s="78"/>
      <c r="G69" s="78"/>
      <c r="H69" s="78"/>
      <c r="I69" s="78"/>
      <c r="J69" s="80"/>
    </row>
    <row r="70" spans="2:11">
      <c r="B70" s="77"/>
      <c r="C70" s="78"/>
      <c r="D70" s="78"/>
      <c r="E70" s="78"/>
      <c r="F70" s="78"/>
      <c r="G70" s="78"/>
      <c r="H70" s="78"/>
      <c r="I70" s="78"/>
      <c r="J70" s="80"/>
    </row>
    <row r="71" spans="2:11" ht="12.75">
      <c r="B71" s="84"/>
      <c r="C71" s="85"/>
      <c r="D71" s="82" t="s">
        <v>43</v>
      </c>
      <c r="E71" s="85"/>
      <c r="F71" s="237" t="s">
        <v>44</v>
      </c>
      <c r="G71" s="82" t="s">
        <v>43</v>
      </c>
      <c r="H71" s="85"/>
      <c r="I71" s="85"/>
      <c r="J71" s="103" t="s">
        <v>44</v>
      </c>
    </row>
    <row r="72" spans="2:11">
      <c r="B72" s="122"/>
      <c r="C72" s="123"/>
      <c r="D72" s="123"/>
      <c r="E72" s="123"/>
      <c r="F72" s="123"/>
      <c r="G72" s="123"/>
      <c r="H72" s="123"/>
      <c r="I72" s="123"/>
      <c r="J72" s="124"/>
    </row>
    <row r="73" spans="2:11">
      <c r="B73" s="78"/>
      <c r="C73" s="78"/>
      <c r="D73" s="78"/>
      <c r="E73" s="78"/>
      <c r="F73" s="78"/>
      <c r="G73" s="78"/>
      <c r="H73" s="78"/>
      <c r="I73" s="78"/>
      <c r="J73" s="78"/>
    </row>
    <row r="74" spans="2:11">
      <c r="B74" s="78"/>
      <c r="C74" s="78"/>
      <c r="D74" s="78"/>
      <c r="E74" s="78"/>
      <c r="F74" s="78"/>
      <c r="G74" s="78"/>
      <c r="H74" s="78"/>
      <c r="I74" s="78"/>
      <c r="J74" s="78"/>
    </row>
    <row r="75" spans="2:11">
      <c r="B75" s="78"/>
      <c r="C75" s="78"/>
      <c r="D75" s="78"/>
      <c r="E75" s="78"/>
      <c r="F75" s="78"/>
      <c r="G75" s="78"/>
      <c r="H75" s="78"/>
      <c r="I75" s="78"/>
      <c r="J75" s="78"/>
    </row>
    <row r="76" spans="2:11" ht="13.5">
      <c r="B76" s="238"/>
      <c r="C76" s="239"/>
      <c r="D76" s="239"/>
      <c r="E76" s="239"/>
      <c r="F76" s="239"/>
      <c r="G76" s="239"/>
      <c r="H76" s="239"/>
      <c r="I76" s="239"/>
      <c r="J76" s="240"/>
      <c r="K76" s="78"/>
    </row>
    <row r="77" spans="2:11" ht="21">
      <c r="B77" s="241"/>
      <c r="C77" s="242" t="s">
        <v>81</v>
      </c>
      <c r="D77" s="243"/>
      <c r="E77" s="243"/>
      <c r="F77" s="243"/>
      <c r="G77" s="243"/>
      <c r="H77" s="243"/>
      <c r="I77" s="243"/>
      <c r="J77" s="244"/>
      <c r="K77" s="78"/>
    </row>
    <row r="78" spans="2:11" ht="13.5">
      <c r="B78" s="241"/>
      <c r="C78" s="243"/>
      <c r="D78" s="243"/>
      <c r="E78" s="243"/>
      <c r="F78" s="243"/>
      <c r="G78" s="243"/>
      <c r="H78" s="243"/>
      <c r="I78" s="243"/>
      <c r="J78" s="244"/>
      <c r="K78" s="78"/>
    </row>
    <row r="79" spans="2:11" ht="13.5">
      <c r="B79" s="241"/>
      <c r="C79" s="82" t="s">
        <v>12</v>
      </c>
      <c r="D79" s="78"/>
      <c r="E79" s="78"/>
      <c r="F79" s="78"/>
      <c r="G79" s="78"/>
      <c r="H79" s="78"/>
      <c r="I79" s="78"/>
      <c r="J79" s="80"/>
      <c r="K79" s="78"/>
    </row>
    <row r="80" spans="2:11" ht="13.5">
      <c r="B80" s="241"/>
      <c r="C80" s="78"/>
      <c r="D80" s="78"/>
      <c r="E80" s="314" t="str">
        <f>E7</f>
        <v>Rekonstrukce VO v obci Bílavsko</v>
      </c>
      <c r="F80" s="314"/>
      <c r="G80" s="314"/>
      <c r="H80" s="314"/>
      <c r="I80" s="78"/>
      <c r="J80" s="80"/>
      <c r="K80" s="78"/>
    </row>
    <row r="81" spans="2:11" ht="13.5">
      <c r="B81" s="241"/>
      <c r="C81" s="82" t="s">
        <v>77</v>
      </c>
      <c r="D81" s="78"/>
      <c r="E81" s="78"/>
      <c r="F81" s="78"/>
      <c r="G81" s="78"/>
      <c r="H81" s="78"/>
      <c r="I81" s="78"/>
      <c r="J81" s="80"/>
      <c r="K81" s="78"/>
    </row>
    <row r="82" spans="2:11" ht="15">
      <c r="B82" s="241"/>
      <c r="C82" s="78"/>
      <c r="D82" s="78"/>
      <c r="E82" s="313" t="str">
        <f>E9</f>
        <v>Elektromontáže</v>
      </c>
      <c r="F82" s="313"/>
      <c r="G82" s="313"/>
      <c r="H82" s="313"/>
      <c r="I82" s="78"/>
      <c r="J82" s="80"/>
      <c r="K82" s="78"/>
    </row>
    <row r="83" spans="2:11" ht="13.5">
      <c r="B83" s="241"/>
      <c r="C83" s="78"/>
      <c r="D83" s="78"/>
      <c r="E83" s="78"/>
      <c r="F83" s="78"/>
      <c r="G83" s="78"/>
      <c r="H83" s="78"/>
      <c r="I83" s="78"/>
      <c r="J83" s="80"/>
      <c r="K83" s="78"/>
    </row>
    <row r="84" spans="2:11" ht="13.5">
      <c r="B84" s="241"/>
      <c r="C84" s="82" t="s">
        <v>16</v>
      </c>
      <c r="D84" s="78"/>
      <c r="E84" s="78"/>
      <c r="F84" s="88" t="str">
        <f>F11</f>
        <v>Bílavsko</v>
      </c>
      <c r="G84" s="78"/>
      <c r="H84" s="78"/>
      <c r="I84" s="82" t="s">
        <v>18</v>
      </c>
      <c r="J84" s="128">
        <f>IF(J11="","",J11)</f>
        <v>43922</v>
      </c>
      <c r="K84" s="78"/>
    </row>
    <row r="85" spans="2:11" ht="13.5">
      <c r="B85" s="241"/>
      <c r="C85" s="78"/>
      <c r="D85" s="78"/>
      <c r="E85" s="78"/>
      <c r="F85" s="78"/>
      <c r="G85" s="78"/>
      <c r="H85" s="78"/>
      <c r="I85" s="78"/>
      <c r="J85" s="80"/>
      <c r="K85" s="78"/>
    </row>
    <row r="86" spans="2:11" ht="13.5">
      <c r="B86" s="241"/>
      <c r="C86" s="82" t="s">
        <v>19</v>
      </c>
      <c r="D86" s="78"/>
      <c r="E86" s="78"/>
      <c r="F86" s="88" t="str">
        <f>E14</f>
        <v/>
      </c>
      <c r="G86" s="78"/>
      <c r="H86" s="78"/>
      <c r="I86" s="82" t="s">
        <v>24</v>
      </c>
      <c r="J86" s="129" t="str">
        <f>E20</f>
        <v/>
      </c>
      <c r="K86" s="78"/>
    </row>
    <row r="87" spans="2:11" ht="13.5">
      <c r="B87" s="241"/>
      <c r="C87" s="82" t="s">
        <v>23</v>
      </c>
      <c r="D87" s="78"/>
      <c r="E87" s="78"/>
      <c r="F87" s="88">
        <f>IF(E17="","",E17)</f>
        <v>0</v>
      </c>
      <c r="G87" s="78"/>
      <c r="H87" s="78"/>
      <c r="I87" s="82" t="s">
        <v>27</v>
      </c>
      <c r="J87" s="129" t="str">
        <f>E23</f>
        <v/>
      </c>
      <c r="K87" s="78"/>
    </row>
    <row r="88" spans="2:11" ht="13.5">
      <c r="B88" s="241"/>
      <c r="C88" s="78"/>
      <c r="D88" s="78"/>
      <c r="E88" s="78"/>
      <c r="F88" s="78"/>
      <c r="G88" s="78"/>
      <c r="H88" s="78"/>
      <c r="I88" s="78"/>
      <c r="J88" s="80"/>
      <c r="K88" s="78"/>
    </row>
    <row r="89" spans="2:11" ht="29.25" customHeight="1">
      <c r="B89" s="241"/>
      <c r="C89" s="245" t="s">
        <v>82</v>
      </c>
      <c r="D89" s="108"/>
      <c r="E89" s="108"/>
      <c r="F89" s="108"/>
      <c r="G89" s="108"/>
      <c r="H89" s="108"/>
      <c r="I89" s="108"/>
      <c r="J89" s="246" t="s">
        <v>83</v>
      </c>
      <c r="K89" s="78"/>
    </row>
    <row r="90" spans="2:11" ht="13.5">
      <c r="B90" s="241"/>
      <c r="C90" s="243"/>
      <c r="D90" s="243"/>
      <c r="E90" s="243"/>
      <c r="F90" s="243"/>
      <c r="G90" s="243"/>
      <c r="H90" s="243"/>
      <c r="I90" s="243"/>
      <c r="J90" s="244"/>
      <c r="K90" s="78"/>
    </row>
    <row r="91" spans="2:11" ht="15.75">
      <c r="B91" s="241"/>
      <c r="C91" s="135" t="s">
        <v>107</v>
      </c>
      <c r="D91" s="78"/>
      <c r="E91" s="78"/>
      <c r="F91" s="78"/>
      <c r="G91" s="78"/>
      <c r="H91" s="78"/>
      <c r="I91" s="78"/>
      <c r="J91" s="101">
        <f>J119</f>
        <v>0</v>
      </c>
      <c r="K91" s="78"/>
    </row>
    <row r="92" spans="2:11" ht="18">
      <c r="B92" s="247"/>
      <c r="C92" s="248"/>
      <c r="D92" s="148" t="s">
        <v>507</v>
      </c>
      <c r="E92" s="138"/>
      <c r="F92" s="138"/>
      <c r="G92" s="138"/>
      <c r="H92" s="138"/>
      <c r="I92" s="138"/>
      <c r="J92" s="149">
        <f>J120</f>
        <v>0</v>
      </c>
      <c r="K92" s="78"/>
    </row>
    <row r="93" spans="2:11" ht="18">
      <c r="B93" s="247"/>
      <c r="C93" s="248"/>
      <c r="D93" s="148" t="s">
        <v>508</v>
      </c>
      <c r="E93" s="138"/>
      <c r="F93" s="138"/>
      <c r="G93" s="138"/>
      <c r="H93" s="138"/>
      <c r="I93" s="138"/>
      <c r="J93" s="149">
        <f>J158</f>
        <v>0</v>
      </c>
      <c r="K93" s="78"/>
    </row>
    <row r="94" spans="2:11" ht="18">
      <c r="B94" s="247"/>
      <c r="C94" s="248"/>
      <c r="D94" s="148" t="s">
        <v>509</v>
      </c>
      <c r="E94" s="138"/>
      <c r="F94" s="138"/>
      <c r="G94" s="138"/>
      <c r="H94" s="138"/>
      <c r="I94" s="138"/>
      <c r="J94" s="149">
        <f>J173</f>
        <v>0</v>
      </c>
      <c r="K94" s="78"/>
    </row>
    <row r="95" spans="2:11" ht="15">
      <c r="B95" s="249"/>
      <c r="C95" s="250"/>
      <c r="D95" s="150" t="s">
        <v>510</v>
      </c>
      <c r="E95" s="144"/>
      <c r="F95" s="144"/>
      <c r="G95" s="144"/>
      <c r="H95" s="144"/>
      <c r="I95" s="144"/>
      <c r="J95" s="151">
        <f>J174</f>
        <v>0</v>
      </c>
      <c r="K95" s="78"/>
    </row>
    <row r="96" spans="2:11" ht="18">
      <c r="B96" s="247"/>
      <c r="C96" s="248"/>
      <c r="D96" s="148" t="s">
        <v>511</v>
      </c>
      <c r="E96" s="138"/>
      <c r="F96" s="138"/>
      <c r="G96" s="138"/>
      <c r="H96" s="138"/>
      <c r="I96" s="138"/>
      <c r="J96" s="149">
        <f>J215</f>
        <v>0</v>
      </c>
      <c r="K96" s="78"/>
    </row>
    <row r="97" spans="1:12" ht="18">
      <c r="B97" s="247"/>
      <c r="C97" s="248"/>
      <c r="D97" s="148" t="s">
        <v>97</v>
      </c>
      <c r="E97" s="138"/>
      <c r="F97" s="138"/>
      <c r="G97" s="138"/>
      <c r="H97" s="138"/>
      <c r="I97" s="138"/>
      <c r="J97" s="149">
        <f>J224</f>
        <v>0</v>
      </c>
      <c r="K97" s="78"/>
    </row>
    <row r="98" spans="1:12" ht="15">
      <c r="B98" s="249"/>
      <c r="C98" s="250"/>
      <c r="D98" s="150" t="s">
        <v>512</v>
      </c>
      <c r="E98" s="144"/>
      <c r="F98" s="144"/>
      <c r="G98" s="144"/>
      <c r="H98" s="144"/>
      <c r="I98" s="144"/>
      <c r="J98" s="151">
        <f>J225</f>
        <v>0</v>
      </c>
      <c r="K98" s="78"/>
    </row>
    <row r="99" spans="1:12" ht="15">
      <c r="B99" s="251"/>
      <c r="C99" s="252"/>
      <c r="D99" s="253"/>
      <c r="E99" s="252"/>
      <c r="F99" s="252"/>
      <c r="G99" s="252"/>
      <c r="H99" s="252"/>
      <c r="I99" s="252"/>
      <c r="J99" s="254"/>
      <c r="K99" s="78"/>
    </row>
    <row r="100" spans="1:12" ht="13.5">
      <c r="B100" s="243"/>
      <c r="C100" s="243"/>
      <c r="D100" s="243"/>
      <c r="E100" s="243"/>
      <c r="F100" s="243"/>
      <c r="G100" s="243"/>
      <c r="H100" s="243"/>
      <c r="I100" s="243"/>
      <c r="J100" s="243"/>
      <c r="K100" s="78"/>
    </row>
    <row r="101" spans="1:12" ht="13.5">
      <c r="B101" s="243"/>
      <c r="C101" s="243"/>
      <c r="D101" s="243"/>
      <c r="E101" s="243"/>
      <c r="F101" s="243"/>
      <c r="G101" s="243"/>
      <c r="H101" s="243"/>
      <c r="I101" s="243"/>
      <c r="J101" s="243"/>
      <c r="K101" s="78"/>
    </row>
    <row r="102" spans="1:12" ht="13.5">
      <c r="B102" s="255"/>
      <c r="C102" s="255"/>
      <c r="D102" s="255"/>
      <c r="E102" s="255"/>
      <c r="F102" s="255"/>
      <c r="G102" s="255"/>
      <c r="H102" s="255"/>
      <c r="I102" s="255"/>
      <c r="J102" s="255"/>
      <c r="K102" s="78"/>
    </row>
    <row r="103" spans="1:12" ht="13.5">
      <c r="A103" s="78"/>
      <c r="B103" s="255"/>
      <c r="C103" s="255"/>
      <c r="D103" s="255"/>
      <c r="E103" s="255"/>
      <c r="F103" s="255"/>
      <c r="G103" s="255"/>
      <c r="H103" s="255"/>
      <c r="I103" s="255"/>
      <c r="J103" s="255"/>
      <c r="K103" s="78"/>
      <c r="L103" s="78"/>
    </row>
    <row r="104" spans="1:12" ht="13.5">
      <c r="A104" s="78"/>
      <c r="B104" s="255"/>
      <c r="C104" s="255"/>
      <c r="D104" s="255"/>
      <c r="E104" s="255"/>
      <c r="F104" s="255"/>
      <c r="G104" s="255"/>
      <c r="H104" s="255"/>
      <c r="I104" s="255"/>
      <c r="J104" s="255"/>
      <c r="K104" s="78"/>
      <c r="L104" s="78"/>
    </row>
    <row r="105" spans="1:12" ht="13.5">
      <c r="A105" s="78"/>
      <c r="B105" s="238"/>
      <c r="C105" s="239"/>
      <c r="D105" s="239"/>
      <c r="E105" s="239"/>
      <c r="F105" s="239"/>
      <c r="G105" s="239"/>
      <c r="H105" s="239"/>
      <c r="I105" s="239"/>
      <c r="J105" s="240"/>
      <c r="K105" s="78"/>
      <c r="L105" s="78"/>
    </row>
    <row r="106" spans="1:12" ht="21">
      <c r="A106" s="78"/>
      <c r="B106" s="241"/>
      <c r="C106" s="242" t="s">
        <v>102</v>
      </c>
      <c r="D106" s="243"/>
      <c r="E106" s="243"/>
      <c r="F106" s="243"/>
      <c r="G106" s="243"/>
      <c r="H106" s="243"/>
      <c r="I106" s="243"/>
      <c r="J106" s="244"/>
      <c r="K106" s="78"/>
      <c r="L106" s="78"/>
    </row>
    <row r="107" spans="1:12" ht="13.5">
      <c r="A107" s="78"/>
      <c r="B107" s="241"/>
      <c r="C107" s="243"/>
      <c r="D107" s="243"/>
      <c r="E107" s="243"/>
      <c r="F107" s="243"/>
      <c r="G107" s="243"/>
      <c r="H107" s="243"/>
      <c r="I107" s="243"/>
      <c r="J107" s="244"/>
      <c r="K107" s="78"/>
      <c r="L107" s="78"/>
    </row>
    <row r="108" spans="1:12" ht="15">
      <c r="A108" s="78"/>
      <c r="B108" s="241"/>
      <c r="C108" s="256" t="s">
        <v>12</v>
      </c>
      <c r="D108" s="243"/>
      <c r="E108" s="243"/>
      <c r="F108" s="257">
        <f>F79</f>
        <v>0</v>
      </c>
      <c r="G108" s="243"/>
      <c r="H108" s="243"/>
      <c r="I108" s="243"/>
      <c r="J108" s="244"/>
      <c r="K108" s="78"/>
      <c r="L108" s="78"/>
    </row>
    <row r="109" spans="1:12" ht="15">
      <c r="A109" s="78"/>
      <c r="B109" s="241"/>
      <c r="C109" s="243"/>
      <c r="D109" s="243"/>
      <c r="E109" s="256"/>
      <c r="F109" s="256"/>
      <c r="G109" s="256"/>
      <c r="H109" s="256"/>
      <c r="I109" s="243"/>
      <c r="J109" s="244"/>
      <c r="K109" s="78"/>
      <c r="L109" s="78"/>
    </row>
    <row r="110" spans="1:12" ht="15">
      <c r="A110" s="78"/>
      <c r="B110" s="241"/>
      <c r="C110" s="256" t="s">
        <v>77</v>
      </c>
      <c r="D110" s="243"/>
      <c r="E110" s="243"/>
      <c r="F110" s="243"/>
      <c r="G110" s="243"/>
      <c r="H110" s="243"/>
      <c r="I110" s="243"/>
      <c r="J110" s="244"/>
      <c r="K110" s="78"/>
      <c r="L110" s="78"/>
    </row>
    <row r="111" spans="1:12" ht="18">
      <c r="A111" s="78"/>
      <c r="B111" s="241"/>
      <c r="C111" s="243"/>
      <c r="D111" s="243"/>
      <c r="E111" s="258">
        <f>E44</f>
        <v>0</v>
      </c>
      <c r="F111" s="258"/>
      <c r="G111" s="258"/>
      <c r="H111" s="258"/>
      <c r="I111" s="243"/>
      <c r="J111" s="244"/>
      <c r="K111" s="78"/>
      <c r="L111" s="78"/>
    </row>
    <row r="112" spans="1:12" ht="13.5">
      <c r="A112" s="78"/>
      <c r="B112" s="241"/>
      <c r="C112" s="243"/>
      <c r="D112" s="243"/>
      <c r="E112" s="243"/>
      <c r="F112" s="243"/>
      <c r="G112" s="243"/>
      <c r="H112" s="243"/>
      <c r="I112" s="243"/>
      <c r="J112" s="244"/>
      <c r="K112" s="78"/>
      <c r="L112" s="78"/>
    </row>
    <row r="113" spans="1:12" ht="15">
      <c r="A113" s="78"/>
      <c r="B113" s="241"/>
      <c r="C113" s="256" t="s">
        <v>16</v>
      </c>
      <c r="D113" s="243"/>
      <c r="E113" s="243"/>
      <c r="F113" s="256">
        <f>F47</f>
        <v>0</v>
      </c>
      <c r="G113" s="243"/>
      <c r="H113" s="243"/>
      <c r="I113" s="256" t="s">
        <v>18</v>
      </c>
      <c r="J113" s="259">
        <f>J47</f>
        <v>0</v>
      </c>
      <c r="K113" s="78"/>
      <c r="L113" s="78"/>
    </row>
    <row r="114" spans="1:12" ht="13.5">
      <c r="A114" s="78"/>
      <c r="B114" s="241"/>
      <c r="C114" s="243"/>
      <c r="D114" s="243"/>
      <c r="E114" s="243"/>
      <c r="F114" s="243"/>
      <c r="G114" s="243"/>
      <c r="H114" s="243"/>
      <c r="I114" s="243"/>
      <c r="J114" s="244"/>
      <c r="K114" s="78"/>
      <c r="L114" s="78"/>
    </row>
    <row r="115" spans="1:12" ht="15">
      <c r="A115" s="78"/>
      <c r="B115" s="241"/>
      <c r="C115" s="256" t="s">
        <v>19</v>
      </c>
      <c r="D115" s="243"/>
      <c r="E115" s="243"/>
      <c r="F115" s="256">
        <f>E50</f>
        <v>0</v>
      </c>
      <c r="G115" s="243"/>
      <c r="H115" s="243"/>
      <c r="I115" s="256" t="s">
        <v>24</v>
      </c>
      <c r="J115" s="260">
        <f>E56</f>
        <v>0</v>
      </c>
      <c r="K115" s="78"/>
      <c r="L115" s="78"/>
    </row>
    <row r="116" spans="1:12" ht="15">
      <c r="A116" s="78"/>
      <c r="B116" s="241"/>
      <c r="C116" s="256" t="s">
        <v>513</v>
      </c>
      <c r="D116" s="243"/>
      <c r="E116" s="243"/>
      <c r="F116" s="256" t="str">
        <f>IF(E53="","",E53)</f>
        <v/>
      </c>
      <c r="G116" s="243"/>
      <c r="H116" s="243"/>
      <c r="I116" s="243"/>
      <c r="J116" s="244"/>
      <c r="K116" s="78"/>
      <c r="L116" s="78"/>
    </row>
    <row r="117" spans="1:12" ht="13.5">
      <c r="A117" s="78"/>
      <c r="B117" s="241"/>
      <c r="C117" s="243"/>
      <c r="D117" s="243"/>
      <c r="E117" s="243"/>
      <c r="F117" s="243"/>
      <c r="G117" s="243"/>
      <c r="H117" s="243"/>
      <c r="I117" s="243"/>
      <c r="J117" s="244"/>
      <c r="K117" s="78"/>
      <c r="L117" s="78"/>
    </row>
    <row r="118" spans="1:12" s="164" customFormat="1" ht="26.25" customHeight="1">
      <c r="A118" s="159"/>
      <c r="B118" s="160"/>
      <c r="C118" s="161" t="s">
        <v>103</v>
      </c>
      <c r="D118" s="161" t="s">
        <v>53</v>
      </c>
      <c r="E118" s="161" t="s">
        <v>49</v>
      </c>
      <c r="F118" s="161" t="s">
        <v>50</v>
      </c>
      <c r="G118" s="161" t="s">
        <v>104</v>
      </c>
      <c r="H118" s="161" t="s">
        <v>105</v>
      </c>
      <c r="I118" s="161" t="s">
        <v>106</v>
      </c>
      <c r="J118" s="162" t="s">
        <v>83</v>
      </c>
      <c r="K118" s="159"/>
      <c r="L118" s="163"/>
    </row>
    <row r="119" spans="1:12" ht="15.75">
      <c r="A119" s="243"/>
      <c r="B119" s="241"/>
      <c r="C119" s="135" t="s">
        <v>107</v>
      </c>
      <c r="D119" s="78"/>
      <c r="E119" s="78"/>
      <c r="F119" s="78"/>
      <c r="G119" s="78"/>
      <c r="H119" s="78"/>
      <c r="I119" s="78"/>
      <c r="J119" s="101">
        <f>(J120+J158+J173+J215+J224)</f>
        <v>0</v>
      </c>
      <c r="K119" s="243"/>
      <c r="L119" s="163"/>
    </row>
    <row r="120" spans="1:12" ht="18">
      <c r="A120" s="261"/>
      <c r="B120" s="262"/>
      <c r="C120" s="261"/>
      <c r="D120" s="263" t="s">
        <v>67</v>
      </c>
      <c r="E120" s="264" t="s">
        <v>514</v>
      </c>
      <c r="F120" s="264" t="s">
        <v>515</v>
      </c>
      <c r="G120" s="261"/>
      <c r="H120" s="261"/>
      <c r="I120" s="261"/>
      <c r="J120" s="265">
        <f>SUM(J121:J157)</f>
        <v>0</v>
      </c>
      <c r="K120" s="261"/>
      <c r="L120" s="163"/>
    </row>
    <row r="121" spans="1:12" ht="148.5">
      <c r="A121" s="78"/>
      <c r="B121" s="262"/>
      <c r="C121" s="266" t="s">
        <v>73</v>
      </c>
      <c r="D121" s="266" t="s">
        <v>111</v>
      </c>
      <c r="E121" s="267" t="s">
        <v>516</v>
      </c>
      <c r="F121" s="268" t="s">
        <v>517</v>
      </c>
      <c r="G121" s="159" t="s">
        <v>518</v>
      </c>
      <c r="H121" s="269">
        <v>1</v>
      </c>
      <c r="I121" s="270">
        <v>0</v>
      </c>
      <c r="J121" s="271">
        <f t="shared" ref="J121:J157" si="0">ROUND(I121*H121,2)</f>
        <v>0</v>
      </c>
      <c r="K121" s="78"/>
      <c r="L121" s="78"/>
    </row>
    <row r="122" spans="1:12" ht="81">
      <c r="A122" s="78"/>
      <c r="B122" s="262"/>
      <c r="C122" s="266" t="s">
        <v>75</v>
      </c>
      <c r="D122" s="266" t="s">
        <v>111</v>
      </c>
      <c r="E122" s="267" t="s">
        <v>519</v>
      </c>
      <c r="F122" s="268" t="s">
        <v>520</v>
      </c>
      <c r="G122" s="159" t="s">
        <v>518</v>
      </c>
      <c r="H122" s="269">
        <v>1</v>
      </c>
      <c r="I122" s="270">
        <v>0</v>
      </c>
      <c r="J122" s="271">
        <f t="shared" si="0"/>
        <v>0</v>
      </c>
      <c r="K122" s="78"/>
      <c r="L122" s="78"/>
    </row>
    <row r="123" spans="1:12" ht="27">
      <c r="A123" s="78"/>
      <c r="B123" s="262"/>
      <c r="C123" s="266" t="s">
        <v>122</v>
      </c>
      <c r="D123" s="266" t="s">
        <v>111</v>
      </c>
      <c r="E123" s="267" t="s">
        <v>521</v>
      </c>
      <c r="F123" s="272" t="s">
        <v>522</v>
      </c>
      <c r="G123" s="159" t="s">
        <v>518</v>
      </c>
      <c r="H123" s="269">
        <v>1</v>
      </c>
      <c r="I123" s="270">
        <v>0</v>
      </c>
      <c r="J123" s="271">
        <f t="shared" si="0"/>
        <v>0</v>
      </c>
      <c r="K123" s="78"/>
      <c r="L123" s="78"/>
    </row>
    <row r="124" spans="1:12" ht="27">
      <c r="A124" s="78"/>
      <c r="B124" s="262"/>
      <c r="C124" s="266" t="s">
        <v>116</v>
      </c>
      <c r="D124" s="266" t="s">
        <v>111</v>
      </c>
      <c r="E124" s="267" t="s">
        <v>523</v>
      </c>
      <c r="F124" s="272" t="s">
        <v>524</v>
      </c>
      <c r="G124" s="159" t="s">
        <v>518</v>
      </c>
      <c r="H124" s="269">
        <v>1</v>
      </c>
      <c r="I124" s="270">
        <v>0</v>
      </c>
      <c r="J124" s="271">
        <f t="shared" si="0"/>
        <v>0</v>
      </c>
      <c r="K124" s="78"/>
      <c r="L124" s="78"/>
    </row>
    <row r="125" spans="1:12" ht="13.5">
      <c r="A125" s="78"/>
      <c r="B125" s="241"/>
      <c r="C125" s="266" t="s">
        <v>129</v>
      </c>
      <c r="D125" s="266" t="s">
        <v>111</v>
      </c>
      <c r="E125" s="267" t="s">
        <v>525</v>
      </c>
      <c r="F125" s="272" t="s">
        <v>526</v>
      </c>
      <c r="G125" s="159" t="s">
        <v>518</v>
      </c>
      <c r="H125" s="269">
        <v>1</v>
      </c>
      <c r="I125" s="270">
        <v>0</v>
      </c>
      <c r="J125" s="271">
        <f t="shared" si="0"/>
        <v>0</v>
      </c>
      <c r="K125" s="78"/>
      <c r="L125" s="78"/>
    </row>
    <row r="126" spans="1:12" ht="13.5">
      <c r="A126" s="78"/>
      <c r="B126" s="241"/>
      <c r="C126" s="266" t="s">
        <v>133</v>
      </c>
      <c r="D126" s="266" t="s">
        <v>111</v>
      </c>
      <c r="E126" s="267" t="s">
        <v>527</v>
      </c>
      <c r="F126" s="272" t="s">
        <v>528</v>
      </c>
      <c r="G126" s="159" t="s">
        <v>136</v>
      </c>
      <c r="H126" s="269">
        <v>2210</v>
      </c>
      <c r="I126" s="270">
        <v>0</v>
      </c>
      <c r="J126" s="271">
        <f t="shared" si="0"/>
        <v>0</v>
      </c>
      <c r="K126" s="78"/>
      <c r="L126" s="78"/>
    </row>
    <row r="127" spans="1:12" ht="13.5">
      <c r="A127" s="78"/>
      <c r="B127" s="241"/>
      <c r="C127" s="266" t="s">
        <v>138</v>
      </c>
      <c r="D127" s="266" t="s">
        <v>111</v>
      </c>
      <c r="E127" s="267" t="s">
        <v>529</v>
      </c>
      <c r="F127" s="272" t="s">
        <v>530</v>
      </c>
      <c r="G127" s="159" t="s">
        <v>136</v>
      </c>
      <c r="H127" s="269">
        <v>498</v>
      </c>
      <c r="I127" s="270">
        <v>0</v>
      </c>
      <c r="J127" s="271">
        <f t="shared" si="0"/>
        <v>0</v>
      </c>
      <c r="K127" s="78"/>
      <c r="L127" s="78"/>
    </row>
    <row r="128" spans="1:12" ht="13.5">
      <c r="A128" s="78"/>
      <c r="B128" s="241"/>
      <c r="C128" s="266" t="s">
        <v>142</v>
      </c>
      <c r="D128" s="266" t="s">
        <v>111</v>
      </c>
      <c r="E128" s="267" t="s">
        <v>531</v>
      </c>
      <c r="F128" s="272" t="s">
        <v>532</v>
      </c>
      <c r="G128" s="159" t="s">
        <v>136</v>
      </c>
      <c r="H128" s="269">
        <v>36</v>
      </c>
      <c r="I128" s="270">
        <v>0</v>
      </c>
      <c r="J128" s="271">
        <f t="shared" si="0"/>
        <v>0</v>
      </c>
      <c r="K128" s="78"/>
      <c r="L128" s="78"/>
    </row>
    <row r="129" spans="1:12" ht="13.5">
      <c r="A129" s="78"/>
      <c r="B129" s="241"/>
      <c r="C129" s="266" t="s">
        <v>147</v>
      </c>
      <c r="D129" s="266" t="s">
        <v>111</v>
      </c>
      <c r="E129" s="267" t="s">
        <v>533</v>
      </c>
      <c r="F129" s="272" t="s">
        <v>534</v>
      </c>
      <c r="G129" s="159" t="s">
        <v>136</v>
      </c>
      <c r="H129" s="269">
        <v>350</v>
      </c>
      <c r="I129" s="270">
        <v>0</v>
      </c>
      <c r="J129" s="271">
        <f t="shared" si="0"/>
        <v>0</v>
      </c>
      <c r="K129" s="78"/>
      <c r="L129" s="78"/>
    </row>
    <row r="130" spans="1:12" ht="13.5">
      <c r="A130" s="78"/>
      <c r="B130" s="241"/>
      <c r="C130" s="266" t="s">
        <v>151</v>
      </c>
      <c r="D130" s="266" t="s">
        <v>111</v>
      </c>
      <c r="E130" s="267" t="s">
        <v>535</v>
      </c>
      <c r="F130" s="272" t="s">
        <v>536</v>
      </c>
      <c r="G130" s="159" t="s">
        <v>518</v>
      </c>
      <c r="H130" s="269">
        <v>3</v>
      </c>
      <c r="I130" s="270">
        <v>0</v>
      </c>
      <c r="J130" s="271">
        <f t="shared" si="0"/>
        <v>0</v>
      </c>
      <c r="K130" s="78"/>
      <c r="L130" s="78"/>
    </row>
    <row r="131" spans="1:12" ht="13.5">
      <c r="A131" s="78"/>
      <c r="B131" s="241"/>
      <c r="C131" s="266" t="s">
        <v>155</v>
      </c>
      <c r="D131" s="266" t="s">
        <v>111</v>
      </c>
      <c r="E131" s="267" t="s">
        <v>537</v>
      </c>
      <c r="F131" s="272" t="s">
        <v>538</v>
      </c>
      <c r="G131" s="159" t="s">
        <v>136</v>
      </c>
      <c r="H131" s="269">
        <v>2210</v>
      </c>
      <c r="I131" s="270">
        <v>0</v>
      </c>
      <c r="J131" s="271">
        <f t="shared" si="0"/>
        <v>0</v>
      </c>
      <c r="K131" s="78"/>
      <c r="L131" s="78"/>
    </row>
    <row r="132" spans="1:12" ht="13.5">
      <c r="A132" s="78"/>
      <c r="B132" s="241"/>
      <c r="C132" s="266" t="s">
        <v>159</v>
      </c>
      <c r="D132" s="266" t="s">
        <v>111</v>
      </c>
      <c r="E132" s="267" t="s">
        <v>539</v>
      </c>
      <c r="F132" s="273" t="s">
        <v>540</v>
      </c>
      <c r="G132" s="159" t="s">
        <v>518</v>
      </c>
      <c r="H132" s="269">
        <v>48</v>
      </c>
      <c r="I132" s="270">
        <v>0</v>
      </c>
      <c r="J132" s="271">
        <f t="shared" si="0"/>
        <v>0</v>
      </c>
      <c r="K132" s="78"/>
      <c r="L132" s="78"/>
    </row>
    <row r="133" spans="1:12" ht="13.5">
      <c r="A133" s="78"/>
      <c r="B133" s="241"/>
      <c r="C133" s="266" t="s">
        <v>163</v>
      </c>
      <c r="D133" s="266" t="s">
        <v>111</v>
      </c>
      <c r="E133" s="267" t="s">
        <v>541</v>
      </c>
      <c r="F133" s="273" t="s">
        <v>542</v>
      </c>
      <c r="G133" s="159" t="s">
        <v>518</v>
      </c>
      <c r="H133" s="269">
        <v>48</v>
      </c>
      <c r="I133" s="270">
        <v>0</v>
      </c>
      <c r="J133" s="271">
        <f t="shared" si="0"/>
        <v>0</v>
      </c>
      <c r="K133" s="78"/>
      <c r="L133" s="78"/>
    </row>
    <row r="134" spans="1:12" ht="13.5">
      <c r="A134" s="78"/>
      <c r="B134" s="241"/>
      <c r="C134" s="266" t="s">
        <v>167</v>
      </c>
      <c r="D134" s="266" t="s">
        <v>111</v>
      </c>
      <c r="E134" s="267" t="s">
        <v>543</v>
      </c>
      <c r="F134" s="273" t="s">
        <v>544</v>
      </c>
      <c r="G134" s="159" t="s">
        <v>518</v>
      </c>
      <c r="H134" s="269">
        <v>12</v>
      </c>
      <c r="I134" s="270">
        <v>0</v>
      </c>
      <c r="J134" s="271">
        <f t="shared" si="0"/>
        <v>0</v>
      </c>
      <c r="K134" s="78"/>
      <c r="L134" s="78"/>
    </row>
    <row r="135" spans="1:12" ht="40.5">
      <c r="A135" s="78"/>
      <c r="B135" s="241"/>
      <c r="C135" s="266" t="s">
        <v>7</v>
      </c>
      <c r="D135" s="266" t="s">
        <v>111</v>
      </c>
      <c r="E135" s="267" t="s">
        <v>545</v>
      </c>
      <c r="F135" s="273" t="s">
        <v>546</v>
      </c>
      <c r="G135" s="159" t="s">
        <v>518</v>
      </c>
      <c r="H135" s="269">
        <v>6</v>
      </c>
      <c r="I135" s="270">
        <v>0</v>
      </c>
      <c r="J135" s="271">
        <f t="shared" si="0"/>
        <v>0</v>
      </c>
      <c r="K135" s="78"/>
      <c r="L135" s="78"/>
    </row>
    <row r="136" spans="1:12" ht="13.5">
      <c r="A136" s="78"/>
      <c r="B136" s="241"/>
      <c r="C136" s="266" t="s">
        <v>174</v>
      </c>
      <c r="D136" s="266" t="s">
        <v>111</v>
      </c>
      <c r="E136" s="267" t="s">
        <v>547</v>
      </c>
      <c r="F136" s="272" t="s">
        <v>548</v>
      </c>
      <c r="G136" s="159" t="s">
        <v>518</v>
      </c>
      <c r="H136" s="269">
        <v>124</v>
      </c>
      <c r="I136" s="270">
        <v>0</v>
      </c>
      <c r="J136" s="271">
        <f t="shared" si="0"/>
        <v>0</v>
      </c>
      <c r="K136" s="78"/>
      <c r="L136" s="78"/>
    </row>
    <row r="137" spans="1:12" ht="13.5">
      <c r="A137" s="78"/>
      <c r="B137" s="241"/>
      <c r="C137" s="266" t="s">
        <v>178</v>
      </c>
      <c r="D137" s="266" t="s">
        <v>111</v>
      </c>
      <c r="E137" s="267" t="s">
        <v>549</v>
      </c>
      <c r="F137" s="272" t="s">
        <v>550</v>
      </c>
      <c r="G137" s="159" t="s">
        <v>518</v>
      </c>
      <c r="H137" s="269">
        <v>138</v>
      </c>
      <c r="I137" s="270">
        <v>0</v>
      </c>
      <c r="J137" s="271">
        <f t="shared" si="0"/>
        <v>0</v>
      </c>
      <c r="K137" s="78"/>
      <c r="L137" s="78"/>
    </row>
    <row r="138" spans="1:12" ht="13.5">
      <c r="A138" s="78"/>
      <c r="B138" s="241"/>
      <c r="C138" s="266" t="s">
        <v>183</v>
      </c>
      <c r="D138" s="266" t="s">
        <v>111</v>
      </c>
      <c r="E138" s="267" t="s">
        <v>551</v>
      </c>
      <c r="F138" s="272" t="s">
        <v>552</v>
      </c>
      <c r="G138" s="159" t="s">
        <v>518</v>
      </c>
      <c r="H138" s="269">
        <v>2</v>
      </c>
      <c r="I138" s="270">
        <v>0</v>
      </c>
      <c r="J138" s="271">
        <f t="shared" si="0"/>
        <v>0</v>
      </c>
      <c r="K138" s="78"/>
      <c r="L138" s="78"/>
    </row>
    <row r="139" spans="1:12" ht="13.5">
      <c r="A139" s="78"/>
      <c r="B139" s="241"/>
      <c r="C139" s="266" t="s">
        <v>187</v>
      </c>
      <c r="D139" s="266" t="s">
        <v>111</v>
      </c>
      <c r="E139" s="267" t="s">
        <v>553</v>
      </c>
      <c r="F139" s="272" t="s">
        <v>554</v>
      </c>
      <c r="G139" s="159" t="s">
        <v>518</v>
      </c>
      <c r="H139" s="269">
        <v>62</v>
      </c>
      <c r="I139" s="270">
        <v>0</v>
      </c>
      <c r="J139" s="271">
        <f t="shared" si="0"/>
        <v>0</v>
      </c>
      <c r="K139" s="78"/>
      <c r="L139" s="78"/>
    </row>
    <row r="140" spans="1:12" ht="13.5">
      <c r="A140" s="78"/>
      <c r="B140" s="241"/>
      <c r="C140" s="266" t="s">
        <v>191</v>
      </c>
      <c r="D140" s="266" t="s">
        <v>111</v>
      </c>
      <c r="E140" s="267" t="s">
        <v>555</v>
      </c>
      <c r="F140" s="272" t="s">
        <v>556</v>
      </c>
      <c r="G140" s="159" t="s">
        <v>136</v>
      </c>
      <c r="H140" s="269">
        <v>65</v>
      </c>
      <c r="I140" s="270">
        <v>0</v>
      </c>
      <c r="J140" s="271">
        <f t="shared" si="0"/>
        <v>0</v>
      </c>
      <c r="K140" s="78"/>
      <c r="L140" s="78"/>
    </row>
    <row r="141" spans="1:12" ht="13.5">
      <c r="A141" s="78"/>
      <c r="B141" s="241"/>
      <c r="C141" s="266" t="s">
        <v>6</v>
      </c>
      <c r="D141" s="266" t="s">
        <v>111</v>
      </c>
      <c r="E141" s="267" t="s">
        <v>557</v>
      </c>
      <c r="F141" s="272" t="s">
        <v>558</v>
      </c>
      <c r="G141" s="159" t="s">
        <v>136</v>
      </c>
      <c r="H141" s="269">
        <v>2120</v>
      </c>
      <c r="I141" s="270">
        <v>0</v>
      </c>
      <c r="J141" s="271">
        <f t="shared" si="0"/>
        <v>0</v>
      </c>
      <c r="K141" s="78"/>
      <c r="L141" s="78"/>
    </row>
    <row r="142" spans="1:12" ht="13.5">
      <c r="A142" s="78"/>
      <c r="B142" s="241"/>
      <c r="C142" s="266" t="s">
        <v>199</v>
      </c>
      <c r="D142" s="266" t="s">
        <v>111</v>
      </c>
      <c r="E142" s="267" t="s">
        <v>559</v>
      </c>
      <c r="F142" s="272" t="s">
        <v>560</v>
      </c>
      <c r="G142" s="159" t="s">
        <v>136</v>
      </c>
      <c r="H142" s="269">
        <v>25</v>
      </c>
      <c r="I142" s="270">
        <v>0</v>
      </c>
      <c r="J142" s="271">
        <f t="shared" si="0"/>
        <v>0</v>
      </c>
      <c r="K142" s="78"/>
      <c r="L142" s="78"/>
    </row>
    <row r="143" spans="1:12" ht="13.5">
      <c r="A143" s="78"/>
      <c r="B143" s="241"/>
      <c r="C143" s="266" t="s">
        <v>203</v>
      </c>
      <c r="D143" s="266" t="s">
        <v>111</v>
      </c>
      <c r="E143" s="267" t="s">
        <v>561</v>
      </c>
      <c r="F143" s="272" t="s">
        <v>562</v>
      </c>
      <c r="G143" s="159" t="s">
        <v>136</v>
      </c>
      <c r="H143" s="269">
        <v>1783</v>
      </c>
      <c r="I143" s="270">
        <v>0</v>
      </c>
      <c r="J143" s="271">
        <f t="shared" si="0"/>
        <v>0</v>
      </c>
      <c r="K143" s="78"/>
      <c r="L143" s="78"/>
    </row>
    <row r="144" spans="1:12" ht="13.5">
      <c r="A144" s="78"/>
      <c r="B144" s="241"/>
      <c r="C144" s="266" t="s">
        <v>207</v>
      </c>
      <c r="D144" s="266" t="s">
        <v>111</v>
      </c>
      <c r="E144" s="267" t="s">
        <v>563</v>
      </c>
      <c r="F144" s="272" t="s">
        <v>564</v>
      </c>
      <c r="G144" s="159" t="s">
        <v>518</v>
      </c>
      <c r="H144" s="269">
        <v>148</v>
      </c>
      <c r="I144" s="270">
        <v>0</v>
      </c>
      <c r="J144" s="271">
        <f t="shared" si="0"/>
        <v>0</v>
      </c>
      <c r="K144" s="78"/>
      <c r="L144" s="78"/>
    </row>
    <row r="145" spans="1:12" ht="13.5">
      <c r="A145" s="78"/>
      <c r="B145" s="241"/>
      <c r="C145" s="266" t="s">
        <v>211</v>
      </c>
      <c r="D145" s="266" t="s">
        <v>111</v>
      </c>
      <c r="E145" s="267" t="s">
        <v>565</v>
      </c>
      <c r="F145" s="272" t="s">
        <v>566</v>
      </c>
      <c r="G145" s="159" t="s">
        <v>136</v>
      </c>
      <c r="H145" s="269">
        <v>193</v>
      </c>
      <c r="I145" s="270">
        <v>0</v>
      </c>
      <c r="J145" s="271">
        <f t="shared" si="0"/>
        <v>0</v>
      </c>
      <c r="K145" s="78"/>
      <c r="L145" s="78"/>
    </row>
    <row r="146" spans="1:12" ht="13.5">
      <c r="A146" s="78"/>
      <c r="B146" s="241"/>
      <c r="C146" s="266" t="s">
        <v>215</v>
      </c>
      <c r="D146" s="266" t="s">
        <v>111</v>
      </c>
      <c r="E146" s="267" t="s">
        <v>567</v>
      </c>
      <c r="F146" s="272" t="s">
        <v>568</v>
      </c>
      <c r="G146" s="159" t="s">
        <v>518</v>
      </c>
      <c r="H146" s="269">
        <v>126</v>
      </c>
      <c r="I146" s="270">
        <v>0</v>
      </c>
      <c r="J146" s="271">
        <f t="shared" si="0"/>
        <v>0</v>
      </c>
      <c r="K146" s="78"/>
      <c r="L146" s="78"/>
    </row>
    <row r="147" spans="1:12" ht="13.5">
      <c r="A147" s="78"/>
      <c r="B147" s="241"/>
      <c r="C147" s="266" t="s">
        <v>220</v>
      </c>
      <c r="D147" s="266" t="s">
        <v>111</v>
      </c>
      <c r="E147" s="267" t="s">
        <v>569</v>
      </c>
      <c r="F147" s="272" t="s">
        <v>570</v>
      </c>
      <c r="G147" s="159" t="s">
        <v>518</v>
      </c>
      <c r="H147" s="269">
        <v>63</v>
      </c>
      <c r="I147" s="270">
        <v>0</v>
      </c>
      <c r="J147" s="271">
        <f t="shared" si="0"/>
        <v>0</v>
      </c>
      <c r="K147" s="78"/>
      <c r="L147" s="78"/>
    </row>
    <row r="148" spans="1:12" ht="13.5">
      <c r="A148" s="78"/>
      <c r="B148" s="241"/>
      <c r="C148" s="266" t="s">
        <v>224</v>
      </c>
      <c r="D148" s="266" t="s">
        <v>111</v>
      </c>
      <c r="E148" s="267" t="s">
        <v>571</v>
      </c>
      <c r="F148" s="272" t="s">
        <v>572</v>
      </c>
      <c r="G148" s="159" t="s">
        <v>518</v>
      </c>
      <c r="H148" s="269">
        <v>63</v>
      </c>
      <c r="I148" s="270">
        <v>0</v>
      </c>
      <c r="J148" s="271">
        <f t="shared" si="0"/>
        <v>0</v>
      </c>
      <c r="K148" s="78"/>
      <c r="L148" s="78"/>
    </row>
    <row r="149" spans="1:12" ht="13.5">
      <c r="A149" s="78"/>
      <c r="B149" s="241"/>
      <c r="C149" s="266" t="s">
        <v>229</v>
      </c>
      <c r="D149" s="266" t="s">
        <v>111</v>
      </c>
      <c r="E149" s="267" t="s">
        <v>573</v>
      </c>
      <c r="F149" s="272" t="s">
        <v>574</v>
      </c>
      <c r="G149" s="159" t="s">
        <v>518</v>
      </c>
      <c r="H149" s="269">
        <v>59</v>
      </c>
      <c r="I149" s="270">
        <v>0</v>
      </c>
      <c r="J149" s="271">
        <f t="shared" si="0"/>
        <v>0</v>
      </c>
      <c r="K149" s="78"/>
      <c r="L149" s="78"/>
    </row>
    <row r="150" spans="1:12" ht="13.5">
      <c r="A150" s="78"/>
      <c r="B150" s="274"/>
      <c r="C150" s="275" t="s">
        <v>233</v>
      </c>
      <c r="D150" s="275" t="s">
        <v>111</v>
      </c>
      <c r="E150" s="276" t="s">
        <v>575</v>
      </c>
      <c r="F150" s="277" t="s">
        <v>576</v>
      </c>
      <c r="G150" s="278" t="s">
        <v>518</v>
      </c>
      <c r="H150" s="279">
        <v>6</v>
      </c>
      <c r="I150" s="280">
        <v>0</v>
      </c>
      <c r="J150" s="281">
        <f t="shared" si="0"/>
        <v>0</v>
      </c>
      <c r="K150" s="78"/>
      <c r="L150" s="78"/>
    </row>
    <row r="151" spans="1:12" ht="27">
      <c r="A151" s="78"/>
      <c r="B151" s="238"/>
      <c r="C151" s="282" t="s">
        <v>237</v>
      </c>
      <c r="D151" s="282" t="s">
        <v>111</v>
      </c>
      <c r="E151" s="283" t="s">
        <v>577</v>
      </c>
      <c r="F151" s="284" t="s">
        <v>578</v>
      </c>
      <c r="G151" s="285" t="s">
        <v>518</v>
      </c>
      <c r="H151" s="286">
        <v>55</v>
      </c>
      <c r="I151" s="287">
        <v>0</v>
      </c>
      <c r="J151" s="288">
        <f t="shared" si="0"/>
        <v>0</v>
      </c>
      <c r="K151" s="78"/>
      <c r="L151" s="78"/>
    </row>
    <row r="152" spans="1:12" ht="27">
      <c r="A152" s="78"/>
      <c r="B152" s="241"/>
      <c r="C152" s="266" t="s">
        <v>241</v>
      </c>
      <c r="D152" s="266" t="s">
        <v>111</v>
      </c>
      <c r="E152" s="267" t="s">
        <v>579</v>
      </c>
      <c r="F152" s="272" t="s">
        <v>580</v>
      </c>
      <c r="G152" s="159" t="s">
        <v>518</v>
      </c>
      <c r="H152" s="269">
        <v>2</v>
      </c>
      <c r="I152" s="270">
        <v>0</v>
      </c>
      <c r="J152" s="271">
        <f t="shared" si="0"/>
        <v>0</v>
      </c>
      <c r="K152" s="78"/>
      <c r="L152" s="78"/>
    </row>
    <row r="153" spans="1:12" ht="27">
      <c r="A153" s="78"/>
      <c r="B153" s="241"/>
      <c r="C153" s="266" t="s">
        <v>245</v>
      </c>
      <c r="D153" s="266" t="s">
        <v>111</v>
      </c>
      <c r="E153" s="267" t="s">
        <v>581</v>
      </c>
      <c r="F153" s="272" t="s">
        <v>582</v>
      </c>
      <c r="G153" s="159" t="s">
        <v>518</v>
      </c>
      <c r="H153" s="269">
        <v>6</v>
      </c>
      <c r="I153" s="270">
        <v>0</v>
      </c>
      <c r="J153" s="271">
        <f t="shared" si="0"/>
        <v>0</v>
      </c>
      <c r="K153" s="78"/>
      <c r="L153" s="78"/>
    </row>
    <row r="154" spans="1:12" ht="13.5">
      <c r="A154" s="78"/>
      <c r="B154" s="241"/>
      <c r="C154" s="266" t="s">
        <v>251</v>
      </c>
      <c r="D154" s="266" t="s">
        <v>111</v>
      </c>
      <c r="E154" s="267" t="s">
        <v>583</v>
      </c>
      <c r="F154" s="272" t="s">
        <v>584</v>
      </c>
      <c r="G154" s="159" t="s">
        <v>518</v>
      </c>
      <c r="H154" s="269">
        <v>2</v>
      </c>
      <c r="I154" s="270">
        <v>0</v>
      </c>
      <c r="J154" s="271">
        <f t="shared" si="0"/>
        <v>0</v>
      </c>
      <c r="K154" s="78"/>
      <c r="L154" s="78"/>
    </row>
    <row r="155" spans="1:12" ht="13.5">
      <c r="A155" s="78"/>
      <c r="B155" s="241"/>
      <c r="C155" s="266" t="s">
        <v>255</v>
      </c>
      <c r="D155" s="266" t="s">
        <v>111</v>
      </c>
      <c r="E155" s="267" t="s">
        <v>585</v>
      </c>
      <c r="F155" s="272" t="s">
        <v>586</v>
      </c>
      <c r="G155" s="159" t="s">
        <v>518</v>
      </c>
      <c r="H155" s="269">
        <v>50</v>
      </c>
      <c r="I155" s="270">
        <v>0</v>
      </c>
      <c r="J155" s="271">
        <f t="shared" si="0"/>
        <v>0</v>
      </c>
      <c r="K155" s="78"/>
      <c r="L155" s="78"/>
    </row>
    <row r="156" spans="1:12" ht="13.5">
      <c r="A156" s="78"/>
      <c r="B156" s="241"/>
      <c r="C156" s="266" t="s">
        <v>587</v>
      </c>
      <c r="D156" s="266" t="s">
        <v>111</v>
      </c>
      <c r="E156" s="267" t="s">
        <v>588</v>
      </c>
      <c r="F156" s="272" t="s">
        <v>589</v>
      </c>
      <c r="G156" s="159" t="s">
        <v>518</v>
      </c>
      <c r="H156" s="269">
        <v>7</v>
      </c>
      <c r="I156" s="270">
        <v>0</v>
      </c>
      <c r="J156" s="271">
        <f t="shared" si="0"/>
        <v>0</v>
      </c>
      <c r="K156" s="78"/>
      <c r="L156" s="78"/>
    </row>
    <row r="157" spans="1:12" ht="13.5">
      <c r="A157" s="78"/>
      <c r="B157" s="241"/>
      <c r="C157" s="266" t="s">
        <v>259</v>
      </c>
      <c r="D157" s="266" t="s">
        <v>111</v>
      </c>
      <c r="E157" s="267" t="s">
        <v>590</v>
      </c>
      <c r="F157" s="272" t="s">
        <v>591</v>
      </c>
      <c r="G157" s="159" t="s">
        <v>136</v>
      </c>
      <c r="H157" s="269">
        <v>193</v>
      </c>
      <c r="I157" s="270">
        <v>0</v>
      </c>
      <c r="J157" s="271">
        <f t="shared" si="0"/>
        <v>0</v>
      </c>
      <c r="K157" s="78"/>
      <c r="L157" s="78"/>
    </row>
    <row r="158" spans="1:12" ht="18">
      <c r="A158" s="78"/>
      <c r="B158" s="262"/>
      <c r="C158" s="261"/>
      <c r="D158" s="263" t="s">
        <v>67</v>
      </c>
      <c r="E158" s="264" t="s">
        <v>592</v>
      </c>
      <c r="F158" s="264" t="s">
        <v>593</v>
      </c>
      <c r="G158" s="261"/>
      <c r="H158" s="261"/>
      <c r="I158" s="261"/>
      <c r="J158" s="265">
        <f>SUM(J159:J172)</f>
        <v>0</v>
      </c>
      <c r="K158" s="78"/>
      <c r="L158" s="78"/>
    </row>
    <row r="159" spans="1:12" ht="13.5">
      <c r="A159" s="78"/>
      <c r="B159" s="241"/>
      <c r="C159" s="266" t="s">
        <v>264</v>
      </c>
      <c r="D159" s="266" t="s">
        <v>111</v>
      </c>
      <c r="E159" s="267" t="s">
        <v>594</v>
      </c>
      <c r="F159" s="272" t="s">
        <v>595</v>
      </c>
      <c r="G159" s="159" t="s">
        <v>518</v>
      </c>
      <c r="H159" s="269">
        <v>36</v>
      </c>
      <c r="I159" s="270">
        <v>0</v>
      </c>
      <c r="J159" s="271">
        <f t="shared" ref="J159:J172" si="1">ROUND(I159*H159,2)</f>
        <v>0</v>
      </c>
      <c r="K159" s="78"/>
      <c r="L159" s="78"/>
    </row>
    <row r="160" spans="1:12" ht="13.5">
      <c r="A160" s="78"/>
      <c r="B160" s="241"/>
      <c r="C160" s="266" t="s">
        <v>268</v>
      </c>
      <c r="D160" s="266" t="s">
        <v>111</v>
      </c>
      <c r="E160" s="267" t="s">
        <v>596</v>
      </c>
      <c r="F160" s="272" t="s">
        <v>597</v>
      </c>
      <c r="G160" s="159" t="s">
        <v>518</v>
      </c>
      <c r="H160" s="269">
        <v>21</v>
      </c>
      <c r="I160" s="270">
        <v>0</v>
      </c>
      <c r="J160" s="271">
        <f t="shared" si="1"/>
        <v>0</v>
      </c>
      <c r="K160" s="78"/>
      <c r="L160" s="78"/>
    </row>
    <row r="161" spans="1:12" ht="13.5">
      <c r="A161" s="78"/>
      <c r="B161" s="241"/>
      <c r="C161" s="266" t="s">
        <v>272</v>
      </c>
      <c r="D161" s="266" t="s">
        <v>111</v>
      </c>
      <c r="E161" s="267" t="s">
        <v>598</v>
      </c>
      <c r="F161" s="272" t="s">
        <v>599</v>
      </c>
      <c r="G161" s="159" t="s">
        <v>518</v>
      </c>
      <c r="H161" s="269">
        <v>4</v>
      </c>
      <c r="I161" s="270">
        <v>0</v>
      </c>
      <c r="J161" s="271">
        <f t="shared" si="1"/>
        <v>0</v>
      </c>
      <c r="K161" s="78"/>
      <c r="L161" s="78"/>
    </row>
    <row r="162" spans="1:12" ht="13.5">
      <c r="A162" s="78"/>
      <c r="B162" s="241"/>
      <c r="C162" s="266" t="s">
        <v>276</v>
      </c>
      <c r="D162" s="266" t="s">
        <v>111</v>
      </c>
      <c r="E162" s="267" t="s">
        <v>600</v>
      </c>
      <c r="F162" s="272" t="s">
        <v>601</v>
      </c>
      <c r="G162" s="159" t="s">
        <v>518</v>
      </c>
      <c r="H162" s="269">
        <v>2</v>
      </c>
      <c r="I162" s="270">
        <v>0</v>
      </c>
      <c r="J162" s="271">
        <f t="shared" si="1"/>
        <v>0</v>
      </c>
      <c r="K162" s="78"/>
      <c r="L162" s="78"/>
    </row>
    <row r="163" spans="1:12" ht="13.5">
      <c r="A163" s="78"/>
      <c r="B163" s="241"/>
      <c r="C163" s="266" t="s">
        <v>280</v>
      </c>
      <c r="D163" s="266" t="s">
        <v>111</v>
      </c>
      <c r="E163" s="267" t="s">
        <v>602</v>
      </c>
      <c r="F163" s="272" t="s">
        <v>603</v>
      </c>
      <c r="G163" s="159" t="s">
        <v>518</v>
      </c>
      <c r="H163" s="269">
        <v>7</v>
      </c>
      <c r="I163" s="270">
        <v>0</v>
      </c>
      <c r="J163" s="271">
        <f t="shared" si="1"/>
        <v>0</v>
      </c>
      <c r="K163" s="78"/>
      <c r="L163" s="78"/>
    </row>
    <row r="164" spans="1:12" ht="13.5">
      <c r="A164" s="78"/>
      <c r="B164" s="241"/>
      <c r="C164" s="266" t="s">
        <v>284</v>
      </c>
      <c r="D164" s="266" t="s">
        <v>111</v>
      </c>
      <c r="E164" s="267" t="s">
        <v>604</v>
      </c>
      <c r="F164" s="272" t="s">
        <v>586</v>
      </c>
      <c r="G164" s="159" t="s">
        <v>518</v>
      </c>
      <c r="H164" s="269">
        <v>57</v>
      </c>
      <c r="I164" s="270">
        <v>0</v>
      </c>
      <c r="J164" s="271">
        <f t="shared" si="1"/>
        <v>0</v>
      </c>
      <c r="K164" s="78"/>
      <c r="L164" s="78"/>
    </row>
    <row r="165" spans="1:12" ht="13.5">
      <c r="A165" s="78"/>
      <c r="B165" s="241"/>
      <c r="C165" s="266" t="s">
        <v>288</v>
      </c>
      <c r="D165" s="266" t="s">
        <v>111</v>
      </c>
      <c r="E165" s="267" t="s">
        <v>605</v>
      </c>
      <c r="F165" s="272" t="s">
        <v>606</v>
      </c>
      <c r="G165" s="159" t="s">
        <v>136</v>
      </c>
      <c r="H165" s="269">
        <v>260</v>
      </c>
      <c r="I165" s="270">
        <v>0</v>
      </c>
      <c r="J165" s="271">
        <f t="shared" si="1"/>
        <v>0</v>
      </c>
      <c r="K165" s="78"/>
      <c r="L165" s="78"/>
    </row>
    <row r="166" spans="1:12" ht="13.5">
      <c r="A166" s="78"/>
      <c r="B166" s="241"/>
      <c r="C166" s="266" t="s">
        <v>292</v>
      </c>
      <c r="D166" s="266" t="s">
        <v>111</v>
      </c>
      <c r="E166" s="267" t="s">
        <v>607</v>
      </c>
      <c r="F166" s="272" t="s">
        <v>608</v>
      </c>
      <c r="G166" s="159" t="s">
        <v>136</v>
      </c>
      <c r="H166" s="269">
        <v>2840</v>
      </c>
      <c r="I166" s="270">
        <v>0</v>
      </c>
      <c r="J166" s="271">
        <f t="shared" si="1"/>
        <v>0</v>
      </c>
      <c r="K166" s="78"/>
      <c r="L166" s="78"/>
    </row>
    <row r="167" spans="1:12" ht="13.5">
      <c r="A167" s="78"/>
      <c r="B167" s="241"/>
      <c r="C167" s="266" t="s">
        <v>296</v>
      </c>
      <c r="D167" s="266" t="s">
        <v>111</v>
      </c>
      <c r="E167" s="267" t="s">
        <v>609</v>
      </c>
      <c r="F167" s="272" t="s">
        <v>610</v>
      </c>
      <c r="G167" s="159" t="s">
        <v>518</v>
      </c>
      <c r="H167" s="269">
        <v>114</v>
      </c>
      <c r="I167" s="270">
        <v>0</v>
      </c>
      <c r="J167" s="271">
        <f t="shared" si="1"/>
        <v>0</v>
      </c>
      <c r="K167" s="78"/>
      <c r="L167" s="78"/>
    </row>
    <row r="168" spans="1:12" ht="13.5">
      <c r="A168" s="78"/>
      <c r="B168" s="241"/>
      <c r="C168" s="266" t="s">
        <v>300</v>
      </c>
      <c r="D168" s="266" t="s">
        <v>111</v>
      </c>
      <c r="E168" s="267" t="s">
        <v>611</v>
      </c>
      <c r="F168" s="272" t="s">
        <v>612</v>
      </c>
      <c r="G168" s="159" t="s">
        <v>518</v>
      </c>
      <c r="H168" s="269">
        <v>57</v>
      </c>
      <c r="I168" s="270">
        <v>0</v>
      </c>
      <c r="J168" s="271">
        <f t="shared" si="1"/>
        <v>0</v>
      </c>
      <c r="K168" s="78"/>
      <c r="L168" s="78"/>
    </row>
    <row r="169" spans="1:12" ht="13.5">
      <c r="A169" s="78"/>
      <c r="B169" s="241"/>
      <c r="C169" s="266" t="s">
        <v>304</v>
      </c>
      <c r="D169" s="266" t="s">
        <v>111</v>
      </c>
      <c r="E169" s="267" t="s">
        <v>613</v>
      </c>
      <c r="F169" s="272" t="s">
        <v>614</v>
      </c>
      <c r="G169" s="159" t="s">
        <v>518</v>
      </c>
      <c r="H169" s="269">
        <v>1</v>
      </c>
      <c r="I169" s="270">
        <v>0</v>
      </c>
      <c r="J169" s="271">
        <f t="shared" si="1"/>
        <v>0</v>
      </c>
      <c r="K169" s="78"/>
      <c r="L169" s="78"/>
    </row>
    <row r="170" spans="1:12" ht="13.5">
      <c r="A170" s="78"/>
      <c r="B170" s="241"/>
      <c r="C170" s="266" t="s">
        <v>308</v>
      </c>
      <c r="D170" s="266" t="s">
        <v>111</v>
      </c>
      <c r="E170" s="267" t="s">
        <v>615</v>
      </c>
      <c r="F170" s="272" t="s">
        <v>616</v>
      </c>
      <c r="G170" s="159" t="s">
        <v>518</v>
      </c>
      <c r="H170" s="269">
        <v>6</v>
      </c>
      <c r="I170" s="270">
        <v>0</v>
      </c>
      <c r="J170" s="271">
        <f t="shared" si="1"/>
        <v>0</v>
      </c>
      <c r="K170" s="78"/>
      <c r="L170" s="78"/>
    </row>
    <row r="171" spans="1:12" ht="13.5">
      <c r="A171" s="78"/>
      <c r="B171" s="241"/>
      <c r="C171" s="266" t="s">
        <v>313</v>
      </c>
      <c r="D171" s="266" t="s">
        <v>111</v>
      </c>
      <c r="E171" s="267" t="s">
        <v>617</v>
      </c>
      <c r="F171" s="272" t="s">
        <v>618</v>
      </c>
      <c r="G171" s="159" t="s">
        <v>518</v>
      </c>
      <c r="H171" s="269">
        <v>57</v>
      </c>
      <c r="I171" s="270">
        <v>0</v>
      </c>
      <c r="J171" s="271">
        <f t="shared" si="1"/>
        <v>0</v>
      </c>
      <c r="K171" s="78"/>
      <c r="L171" s="78"/>
    </row>
    <row r="172" spans="1:12" ht="13.5">
      <c r="A172" s="78"/>
      <c r="B172" s="241"/>
      <c r="C172" s="266" t="s">
        <v>317</v>
      </c>
      <c r="D172" s="266" t="s">
        <v>111</v>
      </c>
      <c r="E172" s="267" t="s">
        <v>619</v>
      </c>
      <c r="F172" s="272" t="s">
        <v>620</v>
      </c>
      <c r="G172" s="159" t="s">
        <v>518</v>
      </c>
      <c r="H172" s="269">
        <v>62</v>
      </c>
      <c r="I172" s="270">
        <v>0</v>
      </c>
      <c r="J172" s="271">
        <f t="shared" si="1"/>
        <v>0</v>
      </c>
      <c r="K172" s="78"/>
      <c r="L172" s="78"/>
    </row>
    <row r="173" spans="1:12" ht="18">
      <c r="A173" s="78"/>
      <c r="B173" s="262"/>
      <c r="C173" s="261"/>
      <c r="D173" s="263" t="s">
        <v>67</v>
      </c>
      <c r="E173" s="264" t="s">
        <v>108</v>
      </c>
      <c r="F173" s="264" t="s">
        <v>108</v>
      </c>
      <c r="G173" s="261"/>
      <c r="H173" s="261"/>
      <c r="I173" s="261"/>
      <c r="J173" s="265">
        <f>J174</f>
        <v>0</v>
      </c>
      <c r="K173" s="78"/>
      <c r="L173" s="78"/>
    </row>
    <row r="174" spans="1:12" ht="15">
      <c r="A174" s="78"/>
      <c r="B174" s="262"/>
      <c r="C174" s="261"/>
      <c r="D174" s="263" t="s">
        <v>67</v>
      </c>
      <c r="E174" s="289" t="s">
        <v>621</v>
      </c>
      <c r="F174" s="289" t="s">
        <v>622</v>
      </c>
      <c r="G174" s="261"/>
      <c r="H174" s="261"/>
      <c r="I174" s="261"/>
      <c r="J174" s="290">
        <f>SUM(J175:J214)</f>
        <v>0</v>
      </c>
      <c r="K174" s="78"/>
      <c r="L174" s="78"/>
    </row>
    <row r="175" spans="1:12" ht="121.5">
      <c r="A175" s="78"/>
      <c r="B175" s="262"/>
      <c r="C175" s="266" t="s">
        <v>321</v>
      </c>
      <c r="D175" s="266" t="s">
        <v>111</v>
      </c>
      <c r="E175" s="267" t="s">
        <v>623</v>
      </c>
      <c r="F175" s="272" t="s">
        <v>624</v>
      </c>
      <c r="G175" s="159" t="s">
        <v>518</v>
      </c>
      <c r="H175" s="269">
        <v>1</v>
      </c>
      <c r="I175" s="270">
        <v>0</v>
      </c>
      <c r="J175" s="271">
        <f t="shared" ref="J175:J214" si="2">ROUND(I175*H175,2)</f>
        <v>0</v>
      </c>
      <c r="K175" s="78"/>
      <c r="L175" s="78"/>
    </row>
    <row r="176" spans="1:12" ht="67.5">
      <c r="A176" s="78"/>
      <c r="B176" s="262"/>
      <c r="C176" s="266" t="s">
        <v>325</v>
      </c>
      <c r="D176" s="266" t="s">
        <v>111</v>
      </c>
      <c r="E176" s="267" t="s">
        <v>625</v>
      </c>
      <c r="F176" s="268" t="s">
        <v>626</v>
      </c>
      <c r="G176" s="159" t="s">
        <v>518</v>
      </c>
      <c r="H176" s="269">
        <v>1</v>
      </c>
      <c r="I176" s="270">
        <v>0</v>
      </c>
      <c r="J176" s="271">
        <f t="shared" si="2"/>
        <v>0</v>
      </c>
      <c r="K176" s="78"/>
      <c r="L176" s="78"/>
    </row>
    <row r="177" spans="1:12" ht="40.5">
      <c r="A177" s="78"/>
      <c r="B177" s="262"/>
      <c r="C177" s="266" t="s">
        <v>330</v>
      </c>
      <c r="D177" s="266" t="s">
        <v>111</v>
      </c>
      <c r="E177" s="267" t="s">
        <v>627</v>
      </c>
      <c r="F177" s="272" t="s">
        <v>628</v>
      </c>
      <c r="G177" s="159" t="s">
        <v>518</v>
      </c>
      <c r="H177" s="269">
        <v>1</v>
      </c>
      <c r="I177" s="270">
        <v>0</v>
      </c>
      <c r="J177" s="271">
        <f t="shared" si="2"/>
        <v>0</v>
      </c>
      <c r="K177" s="78"/>
      <c r="L177" s="78"/>
    </row>
    <row r="178" spans="1:12" ht="27">
      <c r="A178" s="78"/>
      <c r="B178" s="262"/>
      <c r="C178" s="266" t="s">
        <v>334</v>
      </c>
      <c r="D178" s="266" t="s">
        <v>111</v>
      </c>
      <c r="E178" s="267" t="s">
        <v>629</v>
      </c>
      <c r="F178" s="272" t="s">
        <v>630</v>
      </c>
      <c r="G178" s="159" t="s">
        <v>518</v>
      </c>
      <c r="H178" s="269">
        <v>1</v>
      </c>
      <c r="I178" s="270">
        <v>0</v>
      </c>
      <c r="J178" s="271">
        <f t="shared" si="2"/>
        <v>0</v>
      </c>
      <c r="K178" s="78"/>
      <c r="L178" s="78"/>
    </row>
    <row r="179" spans="1:12" ht="40.5">
      <c r="A179" s="78"/>
      <c r="B179" s="241"/>
      <c r="C179" s="266" t="s">
        <v>338</v>
      </c>
      <c r="D179" s="266" t="s">
        <v>111</v>
      </c>
      <c r="E179" s="267" t="s">
        <v>631</v>
      </c>
      <c r="F179" s="272" t="s">
        <v>632</v>
      </c>
      <c r="G179" s="159" t="s">
        <v>518</v>
      </c>
      <c r="H179" s="269">
        <v>6</v>
      </c>
      <c r="I179" s="270">
        <v>0</v>
      </c>
      <c r="J179" s="271">
        <f t="shared" si="2"/>
        <v>0</v>
      </c>
      <c r="K179" s="78"/>
      <c r="L179" s="78"/>
    </row>
    <row r="180" spans="1:12" ht="40.5">
      <c r="A180" s="78"/>
      <c r="B180" s="241"/>
      <c r="C180" s="266" t="s">
        <v>342</v>
      </c>
      <c r="D180" s="266" t="s">
        <v>111</v>
      </c>
      <c r="E180" s="267" t="s">
        <v>633</v>
      </c>
      <c r="F180" s="272" t="s">
        <v>634</v>
      </c>
      <c r="G180" s="159" t="s">
        <v>518</v>
      </c>
      <c r="H180" s="269">
        <v>42</v>
      </c>
      <c r="I180" s="270">
        <v>0</v>
      </c>
      <c r="J180" s="271">
        <f t="shared" si="2"/>
        <v>0</v>
      </c>
      <c r="K180" s="78"/>
      <c r="L180" s="78"/>
    </row>
    <row r="181" spans="1:12" ht="40.5">
      <c r="A181" s="78"/>
      <c r="B181" s="241"/>
      <c r="C181" s="266" t="s">
        <v>346</v>
      </c>
      <c r="D181" s="266" t="s">
        <v>111</v>
      </c>
      <c r="E181" s="267" t="s">
        <v>635</v>
      </c>
      <c r="F181" s="272" t="s">
        <v>636</v>
      </c>
      <c r="G181" s="159" t="s">
        <v>518</v>
      </c>
      <c r="H181" s="269">
        <v>2</v>
      </c>
      <c r="I181" s="270">
        <v>0</v>
      </c>
      <c r="J181" s="271">
        <f t="shared" si="2"/>
        <v>0</v>
      </c>
      <c r="K181" s="78"/>
      <c r="L181" s="78"/>
    </row>
    <row r="182" spans="1:12" ht="40.5">
      <c r="A182" s="78"/>
      <c r="B182" s="241"/>
      <c r="C182" s="266" t="s">
        <v>350</v>
      </c>
      <c r="D182" s="266" t="s">
        <v>111</v>
      </c>
      <c r="E182" s="267" t="s">
        <v>637</v>
      </c>
      <c r="F182" s="272" t="s">
        <v>638</v>
      </c>
      <c r="G182" s="159" t="s">
        <v>518</v>
      </c>
      <c r="H182" s="269">
        <v>15</v>
      </c>
      <c r="I182" s="270">
        <v>0</v>
      </c>
      <c r="J182" s="271">
        <f t="shared" si="2"/>
        <v>0</v>
      </c>
      <c r="K182" s="78"/>
      <c r="L182" s="78"/>
    </row>
    <row r="183" spans="1:12" ht="13.5">
      <c r="A183" s="78"/>
      <c r="B183" s="241"/>
      <c r="C183" s="266" t="s">
        <v>354</v>
      </c>
      <c r="D183" s="266" t="s">
        <v>111</v>
      </c>
      <c r="E183" s="267" t="s">
        <v>639</v>
      </c>
      <c r="F183" s="272" t="s">
        <v>640</v>
      </c>
      <c r="G183" s="159" t="s">
        <v>518</v>
      </c>
      <c r="H183" s="269">
        <v>65</v>
      </c>
      <c r="I183" s="270">
        <v>0</v>
      </c>
      <c r="J183" s="271">
        <f t="shared" si="2"/>
        <v>0</v>
      </c>
      <c r="K183" s="78"/>
      <c r="L183" s="78"/>
    </row>
    <row r="184" spans="1:12" ht="40.5">
      <c r="A184" s="78"/>
      <c r="B184" s="241"/>
      <c r="C184" s="266" t="s">
        <v>358</v>
      </c>
      <c r="D184" s="266" t="s">
        <v>111</v>
      </c>
      <c r="E184" s="267" t="s">
        <v>641</v>
      </c>
      <c r="F184" s="272" t="s">
        <v>642</v>
      </c>
      <c r="G184" s="159" t="s">
        <v>518</v>
      </c>
      <c r="H184" s="269">
        <v>44</v>
      </c>
      <c r="I184" s="270">
        <v>0</v>
      </c>
      <c r="J184" s="271">
        <f t="shared" si="2"/>
        <v>0</v>
      </c>
      <c r="K184" s="78"/>
      <c r="L184" s="78"/>
    </row>
    <row r="185" spans="1:12" ht="40.5">
      <c r="A185" s="78"/>
      <c r="B185" s="241"/>
      <c r="C185" s="266" t="s">
        <v>362</v>
      </c>
      <c r="D185" s="266" t="s">
        <v>111</v>
      </c>
      <c r="E185" s="267" t="s">
        <v>643</v>
      </c>
      <c r="F185" s="272" t="s">
        <v>644</v>
      </c>
      <c r="G185" s="159" t="s">
        <v>518</v>
      </c>
      <c r="H185" s="269">
        <v>13</v>
      </c>
      <c r="I185" s="270">
        <v>0</v>
      </c>
      <c r="J185" s="271">
        <f t="shared" si="2"/>
        <v>0</v>
      </c>
      <c r="K185" s="78"/>
      <c r="L185" s="78"/>
    </row>
    <row r="186" spans="1:12" ht="27">
      <c r="A186" s="78"/>
      <c r="B186" s="274"/>
      <c r="C186" s="275" t="s">
        <v>366</v>
      </c>
      <c r="D186" s="275" t="s">
        <v>111</v>
      </c>
      <c r="E186" s="276" t="s">
        <v>645</v>
      </c>
      <c r="F186" s="277" t="s">
        <v>646</v>
      </c>
      <c r="G186" s="278" t="s">
        <v>518</v>
      </c>
      <c r="H186" s="279">
        <v>6</v>
      </c>
      <c r="I186" s="280">
        <v>0</v>
      </c>
      <c r="J186" s="281">
        <f t="shared" si="2"/>
        <v>0</v>
      </c>
      <c r="K186" s="78"/>
      <c r="L186" s="78"/>
    </row>
    <row r="187" spans="1:12" ht="27">
      <c r="A187" s="78"/>
      <c r="B187" s="238"/>
      <c r="C187" s="282" t="s">
        <v>370</v>
      </c>
      <c r="D187" s="282" t="s">
        <v>111</v>
      </c>
      <c r="E187" s="283" t="s">
        <v>647</v>
      </c>
      <c r="F187" s="284" t="s">
        <v>648</v>
      </c>
      <c r="G187" s="285" t="s">
        <v>518</v>
      </c>
      <c r="H187" s="286">
        <v>2</v>
      </c>
      <c r="I187" s="287">
        <v>0</v>
      </c>
      <c r="J187" s="288">
        <f t="shared" si="2"/>
        <v>0</v>
      </c>
      <c r="K187" s="78"/>
      <c r="L187" s="78"/>
    </row>
    <row r="188" spans="1:12" ht="13.5">
      <c r="A188" s="78"/>
      <c r="B188" s="241"/>
      <c r="C188" s="266" t="s">
        <v>374</v>
      </c>
      <c r="D188" s="266" t="s">
        <v>111</v>
      </c>
      <c r="E188" s="267" t="s">
        <v>649</v>
      </c>
      <c r="F188" s="272" t="s">
        <v>650</v>
      </c>
      <c r="G188" s="159" t="s">
        <v>518</v>
      </c>
      <c r="H188" s="269">
        <v>43</v>
      </c>
      <c r="I188" s="270">
        <v>0</v>
      </c>
      <c r="J188" s="271">
        <f t="shared" si="2"/>
        <v>0</v>
      </c>
      <c r="K188" s="78"/>
      <c r="L188" s="78"/>
    </row>
    <row r="189" spans="1:12" ht="13.5">
      <c r="A189" s="78"/>
      <c r="B189" s="241"/>
      <c r="C189" s="266" t="s">
        <v>378</v>
      </c>
      <c r="D189" s="266" t="s">
        <v>111</v>
      </c>
      <c r="E189" s="267" t="s">
        <v>651</v>
      </c>
      <c r="F189" s="272" t="s">
        <v>652</v>
      </c>
      <c r="G189" s="159" t="s">
        <v>518</v>
      </c>
      <c r="H189" s="269">
        <v>7</v>
      </c>
      <c r="I189" s="270">
        <v>0</v>
      </c>
      <c r="J189" s="271">
        <f t="shared" si="2"/>
        <v>0</v>
      </c>
      <c r="K189" s="78"/>
      <c r="L189" s="78"/>
    </row>
    <row r="190" spans="1:12" ht="13.5">
      <c r="A190" s="78"/>
      <c r="B190" s="241"/>
      <c r="C190" s="266" t="s">
        <v>382</v>
      </c>
      <c r="D190" s="266" t="s">
        <v>111</v>
      </c>
      <c r="E190" s="267" t="s">
        <v>653</v>
      </c>
      <c r="F190" s="272" t="s">
        <v>654</v>
      </c>
      <c r="G190" s="159" t="s">
        <v>518</v>
      </c>
      <c r="H190" s="269">
        <v>7</v>
      </c>
      <c r="I190" s="270">
        <v>0</v>
      </c>
      <c r="J190" s="271">
        <f t="shared" si="2"/>
        <v>0</v>
      </c>
      <c r="K190" s="78"/>
      <c r="L190" s="78"/>
    </row>
    <row r="191" spans="1:12" ht="13.5">
      <c r="A191" s="78"/>
      <c r="B191" s="241"/>
      <c r="C191" s="266" t="s">
        <v>386</v>
      </c>
      <c r="D191" s="266" t="s">
        <v>111</v>
      </c>
      <c r="E191" s="267" t="s">
        <v>655</v>
      </c>
      <c r="F191" s="272" t="s">
        <v>656</v>
      </c>
      <c r="G191" s="159" t="s">
        <v>518</v>
      </c>
      <c r="H191" s="269">
        <v>64</v>
      </c>
      <c r="I191" s="270">
        <v>0</v>
      </c>
      <c r="J191" s="271">
        <f t="shared" si="2"/>
        <v>0</v>
      </c>
      <c r="K191" s="78"/>
      <c r="L191" s="78"/>
    </row>
    <row r="192" spans="1:12" ht="40.5">
      <c r="A192" s="78"/>
      <c r="B192" s="241"/>
      <c r="C192" s="266" t="s">
        <v>390</v>
      </c>
      <c r="D192" s="266" t="s">
        <v>111</v>
      </c>
      <c r="E192" s="267" t="s">
        <v>657</v>
      </c>
      <c r="F192" s="272" t="s">
        <v>658</v>
      </c>
      <c r="G192" s="159" t="s">
        <v>518</v>
      </c>
      <c r="H192" s="269">
        <v>6</v>
      </c>
      <c r="I192" s="270">
        <v>0</v>
      </c>
      <c r="J192" s="271">
        <f t="shared" si="2"/>
        <v>0</v>
      </c>
      <c r="K192" s="78"/>
      <c r="L192" s="78"/>
    </row>
    <row r="193" spans="1:12" ht="13.5">
      <c r="A193" s="78"/>
      <c r="B193" s="241"/>
      <c r="C193" s="266" t="s">
        <v>394</v>
      </c>
      <c r="D193" s="266" t="s">
        <v>111</v>
      </c>
      <c r="E193" s="267" t="s">
        <v>659</v>
      </c>
      <c r="F193" s="272" t="s">
        <v>556</v>
      </c>
      <c r="G193" s="159" t="s">
        <v>136</v>
      </c>
      <c r="H193" s="269">
        <v>65</v>
      </c>
      <c r="I193" s="270">
        <v>0</v>
      </c>
      <c r="J193" s="271">
        <f t="shared" si="2"/>
        <v>0</v>
      </c>
      <c r="K193" s="78"/>
      <c r="L193" s="78"/>
    </row>
    <row r="194" spans="1:12" ht="13.5">
      <c r="A194" s="78"/>
      <c r="B194" s="241"/>
      <c r="C194" s="266" t="s">
        <v>398</v>
      </c>
      <c r="D194" s="266" t="s">
        <v>111</v>
      </c>
      <c r="E194" s="267" t="s">
        <v>660</v>
      </c>
      <c r="F194" s="272" t="s">
        <v>558</v>
      </c>
      <c r="G194" s="159" t="s">
        <v>136</v>
      </c>
      <c r="H194" s="269">
        <v>2120</v>
      </c>
      <c r="I194" s="270">
        <v>0</v>
      </c>
      <c r="J194" s="271">
        <f t="shared" si="2"/>
        <v>0</v>
      </c>
      <c r="K194" s="78"/>
      <c r="L194" s="78"/>
    </row>
    <row r="195" spans="1:12" ht="13.5">
      <c r="A195" s="78"/>
      <c r="B195" s="241"/>
      <c r="C195" s="266" t="s">
        <v>404</v>
      </c>
      <c r="D195" s="266" t="s">
        <v>111</v>
      </c>
      <c r="E195" s="267" t="s">
        <v>661</v>
      </c>
      <c r="F195" s="272" t="s">
        <v>560</v>
      </c>
      <c r="G195" s="159" t="s">
        <v>136</v>
      </c>
      <c r="H195" s="269">
        <v>25</v>
      </c>
      <c r="I195" s="270">
        <v>0</v>
      </c>
      <c r="J195" s="271">
        <f t="shared" si="2"/>
        <v>0</v>
      </c>
      <c r="K195" s="78"/>
      <c r="L195" s="78"/>
    </row>
    <row r="196" spans="1:12" ht="13.5">
      <c r="A196" s="78"/>
      <c r="B196" s="241"/>
      <c r="C196" s="266" t="s">
        <v>408</v>
      </c>
      <c r="D196" s="266" t="s">
        <v>111</v>
      </c>
      <c r="E196" s="267" t="s">
        <v>662</v>
      </c>
      <c r="F196" s="272" t="s">
        <v>663</v>
      </c>
      <c r="G196" s="159" t="s">
        <v>136</v>
      </c>
      <c r="H196" s="269">
        <v>2210</v>
      </c>
      <c r="I196" s="270">
        <v>0</v>
      </c>
      <c r="J196" s="271">
        <f t="shared" si="2"/>
        <v>0</v>
      </c>
      <c r="K196" s="78"/>
      <c r="L196" s="78"/>
    </row>
    <row r="197" spans="1:12" ht="13.5">
      <c r="A197" s="78"/>
      <c r="B197" s="241"/>
      <c r="C197" s="266" t="s">
        <v>412</v>
      </c>
      <c r="D197" s="266" t="s">
        <v>111</v>
      </c>
      <c r="E197" s="267" t="s">
        <v>664</v>
      </c>
      <c r="F197" s="272" t="s">
        <v>665</v>
      </c>
      <c r="G197" s="159" t="s">
        <v>136</v>
      </c>
      <c r="H197" s="269">
        <v>1783</v>
      </c>
      <c r="I197" s="270">
        <v>0</v>
      </c>
      <c r="J197" s="271">
        <f t="shared" si="2"/>
        <v>0</v>
      </c>
      <c r="K197" s="78"/>
      <c r="L197" s="78"/>
    </row>
    <row r="198" spans="1:12" ht="13.5">
      <c r="A198" s="78"/>
      <c r="B198" s="241"/>
      <c r="C198" s="266" t="s">
        <v>416</v>
      </c>
      <c r="D198" s="266" t="s">
        <v>111</v>
      </c>
      <c r="E198" s="267" t="s">
        <v>666</v>
      </c>
      <c r="F198" s="272" t="s">
        <v>667</v>
      </c>
      <c r="G198" s="159" t="s">
        <v>136</v>
      </c>
      <c r="H198" s="269">
        <v>193</v>
      </c>
      <c r="I198" s="270">
        <v>0</v>
      </c>
      <c r="J198" s="271">
        <f t="shared" si="2"/>
        <v>0</v>
      </c>
      <c r="K198" s="78"/>
      <c r="L198" s="78"/>
    </row>
    <row r="199" spans="1:12" ht="13.5">
      <c r="A199" s="78"/>
      <c r="B199" s="241"/>
      <c r="C199" s="266" t="s">
        <v>420</v>
      </c>
      <c r="D199" s="266" t="s">
        <v>111</v>
      </c>
      <c r="E199" s="267" t="s">
        <v>668</v>
      </c>
      <c r="F199" s="272" t="s">
        <v>669</v>
      </c>
      <c r="G199" s="159" t="s">
        <v>518</v>
      </c>
      <c r="H199" s="269">
        <v>63</v>
      </c>
      <c r="I199" s="270">
        <v>0</v>
      </c>
      <c r="J199" s="271">
        <f t="shared" si="2"/>
        <v>0</v>
      </c>
      <c r="K199" s="78"/>
      <c r="L199" s="78"/>
    </row>
    <row r="200" spans="1:12" ht="13.5">
      <c r="A200" s="78"/>
      <c r="B200" s="241"/>
      <c r="C200" s="266" t="s">
        <v>426</v>
      </c>
      <c r="D200" s="266" t="s">
        <v>111</v>
      </c>
      <c r="E200" s="267" t="s">
        <v>670</v>
      </c>
      <c r="F200" s="272" t="s">
        <v>671</v>
      </c>
      <c r="G200" s="159" t="s">
        <v>518</v>
      </c>
      <c r="H200" s="269">
        <v>148</v>
      </c>
      <c r="I200" s="270">
        <v>0</v>
      </c>
      <c r="J200" s="271">
        <f t="shared" si="2"/>
        <v>0</v>
      </c>
      <c r="K200" s="78"/>
      <c r="L200" s="78"/>
    </row>
    <row r="201" spans="1:12" ht="13.5">
      <c r="A201" s="78"/>
      <c r="B201" s="241"/>
      <c r="C201" s="266" t="s">
        <v>430</v>
      </c>
      <c r="D201" s="266" t="s">
        <v>111</v>
      </c>
      <c r="E201" s="267" t="s">
        <v>672</v>
      </c>
      <c r="F201" s="272" t="s">
        <v>673</v>
      </c>
      <c r="G201" s="159" t="s">
        <v>518</v>
      </c>
      <c r="H201" s="269">
        <v>126</v>
      </c>
      <c r="I201" s="270">
        <v>0</v>
      </c>
      <c r="J201" s="271">
        <f t="shared" si="2"/>
        <v>0</v>
      </c>
      <c r="K201" s="78"/>
      <c r="L201" s="78"/>
    </row>
    <row r="202" spans="1:12" ht="27">
      <c r="A202" s="78"/>
      <c r="B202" s="241"/>
      <c r="C202" s="266" t="s">
        <v>437</v>
      </c>
      <c r="D202" s="266" t="s">
        <v>111</v>
      </c>
      <c r="E202" s="267" t="s">
        <v>674</v>
      </c>
      <c r="F202" s="272" t="s">
        <v>675</v>
      </c>
      <c r="G202" s="159" t="s">
        <v>518</v>
      </c>
      <c r="H202" s="269">
        <v>114</v>
      </c>
      <c r="I202" s="270">
        <v>0</v>
      </c>
      <c r="J202" s="271">
        <f t="shared" si="2"/>
        <v>0</v>
      </c>
      <c r="K202" s="78"/>
      <c r="L202" s="78"/>
    </row>
    <row r="203" spans="1:12" ht="13.5">
      <c r="A203" s="78"/>
      <c r="B203" s="241"/>
      <c r="C203" s="266" t="s">
        <v>445</v>
      </c>
      <c r="D203" s="266" t="s">
        <v>111</v>
      </c>
      <c r="E203" s="267" t="s">
        <v>676</v>
      </c>
      <c r="F203" s="272" t="s">
        <v>677</v>
      </c>
      <c r="G203" s="159" t="s">
        <v>518</v>
      </c>
      <c r="H203" s="269">
        <v>114</v>
      </c>
      <c r="I203" s="270">
        <v>0</v>
      </c>
      <c r="J203" s="271">
        <f t="shared" si="2"/>
        <v>0</v>
      </c>
      <c r="K203" s="78"/>
      <c r="L203" s="78"/>
    </row>
    <row r="204" spans="1:12" ht="13.5">
      <c r="A204" s="78"/>
      <c r="B204" s="241"/>
      <c r="C204" s="266" t="s">
        <v>451</v>
      </c>
      <c r="D204" s="266" t="s">
        <v>111</v>
      </c>
      <c r="E204" s="267" t="s">
        <v>678</v>
      </c>
      <c r="F204" s="272" t="s">
        <v>679</v>
      </c>
      <c r="G204" s="159" t="s">
        <v>518</v>
      </c>
      <c r="H204" s="269">
        <v>2</v>
      </c>
      <c r="I204" s="270">
        <v>0</v>
      </c>
      <c r="J204" s="271">
        <f t="shared" si="2"/>
        <v>0</v>
      </c>
      <c r="K204" s="78"/>
      <c r="L204" s="78"/>
    </row>
    <row r="205" spans="1:12" ht="13.5">
      <c r="A205" s="78"/>
      <c r="B205" s="241"/>
      <c r="C205" s="266" t="s">
        <v>455</v>
      </c>
      <c r="D205" s="266" t="s">
        <v>111</v>
      </c>
      <c r="E205" s="267" t="s">
        <v>680</v>
      </c>
      <c r="F205" s="272" t="s">
        <v>681</v>
      </c>
      <c r="G205" s="159" t="s">
        <v>145</v>
      </c>
      <c r="H205" s="269">
        <v>19.23</v>
      </c>
      <c r="I205" s="270">
        <v>0</v>
      </c>
      <c r="J205" s="271">
        <f t="shared" si="2"/>
        <v>0</v>
      </c>
      <c r="K205" s="78"/>
      <c r="L205" s="78"/>
    </row>
    <row r="206" spans="1:12" ht="13.5">
      <c r="A206" s="78"/>
      <c r="B206" s="241"/>
      <c r="C206" s="266" t="s">
        <v>462</v>
      </c>
      <c r="D206" s="266" t="s">
        <v>111</v>
      </c>
      <c r="E206" s="267" t="s">
        <v>682</v>
      </c>
      <c r="F206" s="272" t="s">
        <v>683</v>
      </c>
      <c r="G206" s="159" t="s">
        <v>145</v>
      </c>
      <c r="H206" s="269">
        <v>8</v>
      </c>
      <c r="I206" s="270">
        <v>0</v>
      </c>
      <c r="J206" s="271">
        <f t="shared" si="2"/>
        <v>0</v>
      </c>
      <c r="K206" s="78"/>
      <c r="L206" s="78"/>
    </row>
    <row r="207" spans="1:12" ht="13.5">
      <c r="A207" s="78"/>
      <c r="B207" s="241"/>
      <c r="C207" s="266" t="s">
        <v>466</v>
      </c>
      <c r="D207" s="266" t="s">
        <v>111</v>
      </c>
      <c r="E207" s="267" t="s">
        <v>684</v>
      </c>
      <c r="F207" s="272" t="s">
        <v>685</v>
      </c>
      <c r="G207" s="159" t="s">
        <v>136</v>
      </c>
      <c r="H207" s="269">
        <v>2210</v>
      </c>
      <c r="I207" s="270">
        <v>0</v>
      </c>
      <c r="J207" s="271">
        <f t="shared" si="2"/>
        <v>0</v>
      </c>
      <c r="K207" s="78"/>
      <c r="L207" s="78"/>
    </row>
    <row r="208" spans="1:12" ht="13.5">
      <c r="A208" s="78"/>
      <c r="B208" s="241"/>
      <c r="C208" s="266" t="s">
        <v>470</v>
      </c>
      <c r="D208" s="266" t="s">
        <v>111</v>
      </c>
      <c r="E208" s="267" t="s">
        <v>686</v>
      </c>
      <c r="F208" s="272" t="s">
        <v>687</v>
      </c>
      <c r="G208" s="159" t="s">
        <v>136</v>
      </c>
      <c r="H208" s="269">
        <v>498</v>
      </c>
      <c r="I208" s="270">
        <v>0</v>
      </c>
      <c r="J208" s="271">
        <f t="shared" si="2"/>
        <v>0</v>
      </c>
      <c r="K208" s="78"/>
      <c r="L208" s="78"/>
    </row>
    <row r="209" spans="1:12" ht="13.5">
      <c r="A209" s="78"/>
      <c r="B209" s="241"/>
      <c r="C209" s="266" t="s">
        <v>474</v>
      </c>
      <c r="D209" s="266" t="s">
        <v>111</v>
      </c>
      <c r="E209" s="267" t="s">
        <v>688</v>
      </c>
      <c r="F209" s="272" t="s">
        <v>689</v>
      </c>
      <c r="G209" s="159" t="s">
        <v>136</v>
      </c>
      <c r="H209" s="269">
        <v>36</v>
      </c>
      <c r="I209" s="270">
        <v>0</v>
      </c>
      <c r="J209" s="271">
        <f t="shared" si="2"/>
        <v>0</v>
      </c>
      <c r="K209" s="78"/>
      <c r="L209" s="78"/>
    </row>
    <row r="210" spans="1:12" ht="13.5">
      <c r="A210" s="78"/>
      <c r="B210" s="241"/>
      <c r="C210" s="266" t="s">
        <v>478</v>
      </c>
      <c r="D210" s="266" t="s">
        <v>111</v>
      </c>
      <c r="E210" s="267" t="s">
        <v>690</v>
      </c>
      <c r="F210" s="272" t="s">
        <v>534</v>
      </c>
      <c r="G210" s="159" t="s">
        <v>136</v>
      </c>
      <c r="H210" s="269">
        <v>350</v>
      </c>
      <c r="I210" s="270">
        <v>0</v>
      </c>
      <c r="J210" s="271">
        <f t="shared" si="2"/>
        <v>0</v>
      </c>
      <c r="K210" s="78"/>
      <c r="L210" s="78"/>
    </row>
    <row r="211" spans="1:12" ht="13.5">
      <c r="A211" s="78"/>
      <c r="B211" s="241"/>
      <c r="C211" s="266" t="s">
        <v>482</v>
      </c>
      <c r="D211" s="266" t="s">
        <v>111</v>
      </c>
      <c r="E211" s="267" t="s">
        <v>691</v>
      </c>
      <c r="F211" s="273" t="s">
        <v>692</v>
      </c>
      <c r="G211" s="159" t="s">
        <v>518</v>
      </c>
      <c r="H211" s="269">
        <v>48</v>
      </c>
      <c r="I211" s="270">
        <v>0</v>
      </c>
      <c r="J211" s="271">
        <f t="shared" si="2"/>
        <v>0</v>
      </c>
      <c r="K211" s="78"/>
      <c r="L211" s="78"/>
    </row>
    <row r="212" spans="1:12" ht="13.5">
      <c r="A212" s="78"/>
      <c r="B212" s="241"/>
      <c r="C212" s="266" t="s">
        <v>693</v>
      </c>
      <c r="D212" s="266" t="s">
        <v>111</v>
      </c>
      <c r="E212" s="267" t="s">
        <v>694</v>
      </c>
      <c r="F212" s="273" t="s">
        <v>695</v>
      </c>
      <c r="G212" s="159" t="s">
        <v>518</v>
      </c>
      <c r="H212" s="269">
        <v>48</v>
      </c>
      <c r="I212" s="270">
        <v>0</v>
      </c>
      <c r="J212" s="271">
        <f t="shared" si="2"/>
        <v>0</v>
      </c>
      <c r="K212" s="78"/>
      <c r="L212" s="78"/>
    </row>
    <row r="213" spans="1:12" ht="13.5">
      <c r="A213" s="78"/>
      <c r="B213" s="241"/>
      <c r="C213" s="266" t="s">
        <v>486</v>
      </c>
      <c r="D213" s="266" t="s">
        <v>111</v>
      </c>
      <c r="E213" s="267" t="s">
        <v>696</v>
      </c>
      <c r="F213" s="273" t="s">
        <v>697</v>
      </c>
      <c r="G213" s="159" t="s">
        <v>518</v>
      </c>
      <c r="H213" s="269">
        <v>12</v>
      </c>
      <c r="I213" s="270">
        <v>0</v>
      </c>
      <c r="J213" s="271">
        <f t="shared" si="2"/>
        <v>0</v>
      </c>
      <c r="K213" s="78"/>
      <c r="L213" s="78"/>
    </row>
    <row r="214" spans="1:12" ht="13.5">
      <c r="A214" s="78"/>
      <c r="B214" s="241"/>
      <c r="C214" s="266" t="s">
        <v>490</v>
      </c>
      <c r="D214" s="266" t="s">
        <v>111</v>
      </c>
      <c r="E214" s="267" t="s">
        <v>698</v>
      </c>
      <c r="F214" s="273" t="s">
        <v>699</v>
      </c>
      <c r="G214" s="159" t="s">
        <v>518</v>
      </c>
      <c r="H214" s="269">
        <v>8</v>
      </c>
      <c r="I214" s="270">
        <v>0</v>
      </c>
      <c r="J214" s="271">
        <f t="shared" si="2"/>
        <v>0</v>
      </c>
      <c r="K214" s="78"/>
      <c r="L214" s="78"/>
    </row>
    <row r="215" spans="1:12" ht="18">
      <c r="A215" s="78"/>
      <c r="B215" s="262"/>
      <c r="C215" s="261"/>
      <c r="D215" s="263" t="s">
        <v>67</v>
      </c>
      <c r="E215" s="264" t="s">
        <v>700</v>
      </c>
      <c r="F215" s="264" t="s">
        <v>701</v>
      </c>
      <c r="G215" s="261"/>
      <c r="H215" s="261"/>
      <c r="I215" s="261"/>
      <c r="J215" s="265">
        <f>SUM(J216:J223)</f>
        <v>0</v>
      </c>
      <c r="K215" s="78"/>
      <c r="L215" s="78"/>
    </row>
    <row r="216" spans="1:12" ht="13.5">
      <c r="A216" s="78"/>
      <c r="B216" s="241"/>
      <c r="C216" s="266" t="s">
        <v>494</v>
      </c>
      <c r="D216" s="266" t="s">
        <v>111</v>
      </c>
      <c r="E216" s="267" t="s">
        <v>702</v>
      </c>
      <c r="F216" s="272" t="s">
        <v>703</v>
      </c>
      <c r="G216" s="159" t="s">
        <v>458</v>
      </c>
      <c r="H216" s="269">
        <v>28</v>
      </c>
      <c r="I216" s="270">
        <v>0</v>
      </c>
      <c r="J216" s="271">
        <f t="shared" ref="J216:J223" si="3">ROUND(I216*H216,2)</f>
        <v>0</v>
      </c>
      <c r="K216" s="78"/>
      <c r="L216" s="78"/>
    </row>
    <row r="217" spans="1:12" ht="13.5">
      <c r="A217" s="78"/>
      <c r="B217" s="241"/>
      <c r="C217" s="266" t="s">
        <v>498</v>
      </c>
      <c r="D217" s="266" t="s">
        <v>111</v>
      </c>
      <c r="E217" s="267" t="s">
        <v>704</v>
      </c>
      <c r="F217" s="272" t="s">
        <v>705</v>
      </c>
      <c r="G217" s="159" t="s">
        <v>458</v>
      </c>
      <c r="H217" s="269">
        <v>76</v>
      </c>
      <c r="I217" s="270">
        <v>0</v>
      </c>
      <c r="J217" s="271">
        <f t="shared" si="3"/>
        <v>0</v>
      </c>
      <c r="K217" s="78"/>
      <c r="L217" s="78"/>
    </row>
    <row r="218" spans="1:12" ht="13.5">
      <c r="A218" s="78"/>
      <c r="B218" s="241"/>
      <c r="C218" s="266" t="s">
        <v>502</v>
      </c>
      <c r="D218" s="266" t="s">
        <v>111</v>
      </c>
      <c r="E218" s="267" t="s">
        <v>706</v>
      </c>
      <c r="F218" s="272" t="s">
        <v>707</v>
      </c>
      <c r="G218" s="159" t="s">
        <v>458</v>
      </c>
      <c r="H218" s="269">
        <v>54</v>
      </c>
      <c r="I218" s="270">
        <v>0</v>
      </c>
      <c r="J218" s="271">
        <f t="shared" si="3"/>
        <v>0</v>
      </c>
      <c r="K218" s="78"/>
      <c r="L218" s="78"/>
    </row>
    <row r="219" spans="1:12" ht="13.5">
      <c r="A219" s="78"/>
      <c r="B219" s="241"/>
      <c r="C219" s="266" t="s">
        <v>708</v>
      </c>
      <c r="D219" s="266" t="s">
        <v>111</v>
      </c>
      <c r="E219" s="267" t="s">
        <v>709</v>
      </c>
      <c r="F219" s="272" t="s">
        <v>710</v>
      </c>
      <c r="G219" s="159" t="s">
        <v>458</v>
      </c>
      <c r="H219" s="269">
        <v>32</v>
      </c>
      <c r="I219" s="270">
        <v>0</v>
      </c>
      <c r="J219" s="271">
        <f t="shared" si="3"/>
        <v>0</v>
      </c>
      <c r="K219" s="78"/>
      <c r="L219" s="78"/>
    </row>
    <row r="220" spans="1:12" ht="13.5">
      <c r="A220" s="78"/>
      <c r="B220" s="241"/>
      <c r="C220" s="266" t="s">
        <v>711</v>
      </c>
      <c r="D220" s="266" t="s">
        <v>111</v>
      </c>
      <c r="E220" s="267" t="s">
        <v>712</v>
      </c>
      <c r="F220" s="272" t="s">
        <v>713</v>
      </c>
      <c r="G220" s="159" t="s">
        <v>458</v>
      </c>
      <c r="H220" s="269">
        <v>81</v>
      </c>
      <c r="I220" s="270">
        <v>0</v>
      </c>
      <c r="J220" s="271">
        <f t="shared" si="3"/>
        <v>0</v>
      </c>
      <c r="K220" s="78"/>
      <c r="L220" s="78"/>
    </row>
    <row r="221" spans="1:12" ht="13.5">
      <c r="A221" s="78"/>
      <c r="B221" s="241"/>
      <c r="C221" s="266" t="s">
        <v>714</v>
      </c>
      <c r="D221" s="266" t="s">
        <v>111</v>
      </c>
      <c r="E221" s="267" t="s">
        <v>715</v>
      </c>
      <c r="F221" s="272" t="s">
        <v>716</v>
      </c>
      <c r="G221" s="159" t="s">
        <v>458</v>
      </c>
      <c r="H221" s="269">
        <v>10</v>
      </c>
      <c r="I221" s="270">
        <v>0</v>
      </c>
      <c r="J221" s="271">
        <f t="shared" si="3"/>
        <v>0</v>
      </c>
      <c r="K221" s="78"/>
      <c r="L221" s="78"/>
    </row>
    <row r="222" spans="1:12" ht="13.5">
      <c r="A222" s="78"/>
      <c r="B222" s="241"/>
      <c r="C222" s="266" t="s">
        <v>717</v>
      </c>
      <c r="D222" s="266" t="s">
        <v>111</v>
      </c>
      <c r="E222" s="267" t="s">
        <v>718</v>
      </c>
      <c r="F222" s="272" t="s">
        <v>719</v>
      </c>
      <c r="G222" s="159" t="s">
        <v>458</v>
      </c>
      <c r="H222" s="269">
        <v>10</v>
      </c>
      <c r="I222" s="270">
        <v>0</v>
      </c>
      <c r="J222" s="271">
        <f t="shared" si="3"/>
        <v>0</v>
      </c>
      <c r="K222" s="78"/>
      <c r="L222" s="78"/>
    </row>
    <row r="223" spans="1:12" ht="13.5">
      <c r="A223" s="78"/>
      <c r="B223" s="241"/>
      <c r="C223" s="266" t="s">
        <v>720</v>
      </c>
      <c r="D223" s="266" t="s">
        <v>111</v>
      </c>
      <c r="E223" s="267" t="s">
        <v>721</v>
      </c>
      <c r="F223" s="272" t="s">
        <v>722</v>
      </c>
      <c r="G223" s="159" t="s">
        <v>458</v>
      </c>
      <c r="H223" s="269">
        <v>6</v>
      </c>
      <c r="I223" s="270">
        <v>0</v>
      </c>
      <c r="J223" s="271">
        <f t="shared" si="3"/>
        <v>0</v>
      </c>
      <c r="K223" s="78"/>
      <c r="L223" s="78"/>
    </row>
    <row r="224" spans="1:12" ht="18">
      <c r="A224" s="78"/>
      <c r="B224" s="262"/>
      <c r="C224" s="261"/>
      <c r="D224" s="263" t="s">
        <v>67</v>
      </c>
      <c r="E224" s="264" t="s">
        <v>441</v>
      </c>
      <c r="F224" s="264" t="s">
        <v>442</v>
      </c>
      <c r="G224" s="261"/>
      <c r="H224" s="261"/>
      <c r="I224" s="261"/>
      <c r="J224" s="265">
        <f>J225</f>
        <v>0</v>
      </c>
      <c r="K224" s="78"/>
      <c r="L224" s="78"/>
    </row>
    <row r="225" spans="1:12" ht="15">
      <c r="A225" s="78"/>
      <c r="B225" s="262"/>
      <c r="C225" s="261"/>
      <c r="D225" s="263" t="s">
        <v>67</v>
      </c>
      <c r="E225" s="289" t="s">
        <v>723</v>
      </c>
      <c r="F225" s="289" t="s">
        <v>724</v>
      </c>
      <c r="G225" s="261"/>
      <c r="H225" s="261"/>
      <c r="I225" s="261"/>
      <c r="J225" s="290">
        <f>SUM(J226:J230)</f>
        <v>0</v>
      </c>
      <c r="K225" s="78"/>
      <c r="L225" s="78"/>
    </row>
    <row r="226" spans="1:12" ht="13.5">
      <c r="A226" s="78"/>
      <c r="B226" s="241"/>
      <c r="C226" s="266" t="s">
        <v>725</v>
      </c>
      <c r="D226" s="266" t="s">
        <v>111</v>
      </c>
      <c r="E226" s="267" t="s">
        <v>726</v>
      </c>
      <c r="F226" s="272" t="s">
        <v>727</v>
      </c>
      <c r="G226" s="159" t="s">
        <v>458</v>
      </c>
      <c r="H226" s="269">
        <v>16</v>
      </c>
      <c r="I226" s="270">
        <v>0</v>
      </c>
      <c r="J226" s="271">
        <f>ROUND(I226*H226,2)</f>
        <v>0</v>
      </c>
      <c r="K226" s="78"/>
      <c r="L226" s="78"/>
    </row>
    <row r="227" spans="1:12" ht="13.5">
      <c r="A227" s="78"/>
      <c r="B227" s="241"/>
      <c r="C227" s="266" t="s">
        <v>728</v>
      </c>
      <c r="D227" s="266" t="s">
        <v>111</v>
      </c>
      <c r="E227" s="267" t="s">
        <v>729</v>
      </c>
      <c r="F227" s="272" t="s">
        <v>730</v>
      </c>
      <c r="G227" s="159" t="s">
        <v>136</v>
      </c>
      <c r="H227" s="269">
        <v>2100</v>
      </c>
      <c r="I227" s="270">
        <v>0</v>
      </c>
      <c r="J227" s="271">
        <f>ROUND(I227*H227,2)</f>
        <v>0</v>
      </c>
      <c r="K227" s="78"/>
      <c r="L227" s="78"/>
    </row>
    <row r="228" spans="1:12" ht="13.5">
      <c r="A228" s="78"/>
      <c r="B228" s="241"/>
      <c r="C228" s="266" t="s">
        <v>731</v>
      </c>
      <c r="D228" s="266" t="s">
        <v>111</v>
      </c>
      <c r="E228" s="267" t="s">
        <v>732</v>
      </c>
      <c r="F228" s="272" t="s">
        <v>733</v>
      </c>
      <c r="G228" s="159" t="s">
        <v>734</v>
      </c>
      <c r="H228" s="269">
        <v>57</v>
      </c>
      <c r="I228" s="270">
        <v>0</v>
      </c>
      <c r="J228" s="271">
        <f>ROUND(I228*H228,2)</f>
        <v>0</v>
      </c>
      <c r="K228" s="78"/>
      <c r="L228" s="78"/>
    </row>
    <row r="229" spans="1:12" ht="13.5">
      <c r="A229" s="78"/>
      <c r="B229" s="241"/>
      <c r="C229" s="266" t="s">
        <v>735</v>
      </c>
      <c r="D229" s="266" t="s">
        <v>111</v>
      </c>
      <c r="E229" s="267" t="s">
        <v>736</v>
      </c>
      <c r="F229" s="272" t="s">
        <v>737</v>
      </c>
      <c r="G229" s="159" t="s">
        <v>734</v>
      </c>
      <c r="H229" s="269">
        <v>1</v>
      </c>
      <c r="I229" s="270">
        <v>0</v>
      </c>
      <c r="J229" s="271">
        <f>ROUND(I229*H229,2)</f>
        <v>0</v>
      </c>
      <c r="K229" s="78"/>
      <c r="L229" s="78"/>
    </row>
    <row r="230" spans="1:12" ht="13.5">
      <c r="A230" s="78"/>
      <c r="B230" s="274"/>
      <c r="C230" s="275" t="s">
        <v>738</v>
      </c>
      <c r="D230" s="275" t="s">
        <v>111</v>
      </c>
      <c r="E230" s="276" t="s">
        <v>739</v>
      </c>
      <c r="F230" s="277" t="s">
        <v>724</v>
      </c>
      <c r="G230" s="278" t="s">
        <v>458</v>
      </c>
      <c r="H230" s="279">
        <v>30</v>
      </c>
      <c r="I230" s="280">
        <v>0</v>
      </c>
      <c r="J230" s="281">
        <f>ROUND(I230*H230,2)</f>
        <v>0</v>
      </c>
      <c r="K230" s="78"/>
      <c r="L230" s="78"/>
    </row>
  </sheetData>
  <autoFilter ref="B118:J118"/>
  <mergeCells count="6">
    <mergeCell ref="E82:H82"/>
    <mergeCell ref="E7:H7"/>
    <mergeCell ref="E9:H9"/>
    <mergeCell ref="E17:H17"/>
    <mergeCell ref="E26:H26"/>
    <mergeCell ref="E80:H80"/>
  </mergeCells>
  <printOptions horizontalCentered="1"/>
  <pageMargins left="0.70833333333333304" right="0.70833333333333304" top="0.78749999999999998" bottom="0.78749999999999998" header="0.51180555555555496" footer="0.51180555555555496"/>
  <pageSetup paperSize="9" firstPageNumber="0" orientation="portrait" verticalDpi="0" r:id="rId1"/>
  <rowBreaks count="2" manualBreakCount="2">
    <brk id="72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15</vt:i4>
      </vt:variant>
    </vt:vector>
  </HeadingPairs>
  <TitlesOfParts>
    <vt:vector size="18" baseType="lpstr">
      <vt:lpstr>Rekapitulace stavby</vt:lpstr>
      <vt:lpstr>Zemní práce</vt:lpstr>
      <vt:lpstr>Elektromontáže</vt:lpstr>
      <vt:lpstr>Elektromontáže!_FilterDatabase_0</vt:lpstr>
      <vt:lpstr>'Zemní práce'!_FilterDatabase_0</vt:lpstr>
      <vt:lpstr>Elektromontáže!_FiltrDatabaze</vt:lpstr>
      <vt:lpstr>'Zemní práce'!_FiltrDatabaze</vt:lpstr>
      <vt:lpstr>Elektromontáže!Názvy_tisku</vt:lpstr>
      <vt:lpstr>'Rekapitulace stavby'!Názvy_tisku</vt:lpstr>
      <vt:lpstr>'Zemní práce'!Názvy_tisku</vt:lpstr>
      <vt:lpstr>Elektromontáže!Oblast_tisku</vt:lpstr>
      <vt:lpstr>'Zemní práce'!Oblast_tisku</vt:lpstr>
      <vt:lpstr>Elektromontáže!Print_Area_0</vt:lpstr>
      <vt:lpstr>'Rekapitulace stavby'!Print_Area_0</vt:lpstr>
      <vt:lpstr>'Zemní práce'!Print_Area_0</vt:lpstr>
      <vt:lpstr>Elektromontáže!Print_Titles_0</vt:lpstr>
      <vt:lpstr>'Rekapitulace stavby'!Print_Titles_0</vt:lpstr>
      <vt:lpstr>'Zemní práce'!Print_Titles_0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Zapletal Radek</dc:creator>
  <cp:lastModifiedBy>Zapletal Radek</cp:lastModifiedBy>
  <cp:revision>2</cp:revision>
  <cp:lastPrinted>2020-04-21T11:00:03Z</cp:lastPrinted>
  <dcterms:created xsi:type="dcterms:W3CDTF">2020-04-14T11:59:41Z</dcterms:created>
  <dcterms:modified xsi:type="dcterms:W3CDTF">2020-05-28T11:50:44Z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