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Y:\ORI\My Documents\PROJEKTY\2026 Skatepark\VŘ\2. Výzva a zadávací dokumentace\"/>
    </mc:Choice>
  </mc:AlternateContent>
  <xr:revisionPtr revIDLastSave="0" documentId="8_{324F8F3E-DD79-42E0-96B8-D2CA3C092664}" xr6:coauthVersionLast="47" xr6:coauthVersionMax="47" xr10:uidLastSave="{00000000-0000-0000-0000-000000000000}"/>
  <bookViews>
    <workbookView xWindow="1560" yWindow="720" windowWidth="26790" windowHeight="15480" activeTab="18" xr2:uid="{00000000-000D-0000-FFFF-FFFF00000000}"/>
  </bookViews>
  <sheets>
    <sheet name="Rekapitulace stavby" sheetId="1" r:id="rId1"/>
    <sheet name="01 - Výkopy, základy" sheetId="2" r:id="rId2"/>
    <sheet name="0201 - Překážka 1 - Flat ..." sheetId="3" r:id="rId3"/>
    <sheet name="0202 - Překážka 2 - Rohov..." sheetId="4" r:id="rId4"/>
    <sheet name="0203 - Překážka 3 - Rozje..." sheetId="5" r:id="rId5"/>
    <sheet name="0204 - Překážka 4 - Mini ..." sheetId="6" r:id="rId6"/>
    <sheet name="0205 - Překážka 5 - Šikmý..." sheetId="7" r:id="rId7"/>
    <sheet name="0206 - Překážka 6 - Rovný..." sheetId="8" r:id="rId8"/>
    <sheet name="0207 - Překážka 7 - Manua..." sheetId="9" r:id="rId9"/>
    <sheet name="0208 - Překážka 8 - Lomen..." sheetId="10" r:id="rId10"/>
    <sheet name="0209 - Překážka 9 - Lomen..." sheetId="11" r:id="rId11"/>
    <sheet name="0210 - Překážka 10 - Scho..." sheetId="12" r:id="rId12"/>
    <sheet name="0211 - Překážka 11 - Poje..." sheetId="13" r:id="rId13"/>
    <sheet name="0212 - Překážka 12 - Rozj..." sheetId="14" r:id="rId14"/>
    <sheet name="0213 - Překážka 13 - Rozj..." sheetId="15" r:id="rId15"/>
    <sheet name="03 - Betonové podlahy ska..." sheetId="16" r:id="rId16"/>
    <sheet name="04 - Pojezdová plocha, vs..." sheetId="17" r:id="rId17"/>
    <sheet name="05 - Přeložka vnitřního v..." sheetId="18" r:id="rId18"/>
    <sheet name="06 - Ostatní náklady" sheetId="19" r:id="rId19"/>
    <sheet name="Pokyny pro vyplnění" sheetId="20" r:id="rId20"/>
  </sheets>
  <definedNames>
    <definedName name="_xlnm._FilterDatabase" localSheetId="1" hidden="1">'01 - Výkopy, základy'!$C$85:$K$287</definedName>
    <definedName name="_xlnm._FilterDatabase" localSheetId="2" hidden="1">'0201 - Překážka 1 - Flat ...'!$C$92:$K$177</definedName>
    <definedName name="_xlnm._FilterDatabase" localSheetId="3" hidden="1">'0202 - Překážka 2 - Rohov...'!$C$91:$K$263</definedName>
    <definedName name="_xlnm._FilterDatabase" localSheetId="4" hidden="1">'0203 - Překážka 3 - Rozje...'!$C$95:$K$416</definedName>
    <definedName name="_xlnm._FilterDatabase" localSheetId="5" hidden="1">'0204 - Překážka 4 - Mini ...'!$C$94:$K$435</definedName>
    <definedName name="_xlnm._FilterDatabase" localSheetId="6" hidden="1">'0205 - Překážka 5 - Šikmý...'!$C$94:$K$282</definedName>
    <definedName name="_xlnm._FilterDatabase" localSheetId="7" hidden="1">'0206 - Překážka 6 - Rovný...'!$C$92:$K$192</definedName>
    <definedName name="_xlnm._FilterDatabase" localSheetId="8" hidden="1">'0207 - Překážka 7 - Manua...'!$C$96:$K$354</definedName>
    <definedName name="_xlnm._FilterDatabase" localSheetId="9" hidden="1">'0208 - Překážka 8 - Lomen...'!$C$95:$K$458</definedName>
    <definedName name="_xlnm._FilterDatabase" localSheetId="10" hidden="1">'0209 - Překážka 9 - Lomen...'!$C$92:$K$204</definedName>
    <definedName name="_xlnm._FilterDatabase" localSheetId="11" hidden="1">'0210 - Překážka 10 - Scho...'!$C$91:$K$254</definedName>
    <definedName name="_xlnm._FilterDatabase" localSheetId="12" hidden="1">'0211 - Překážka 11 - Poje...'!$C$94:$K$289</definedName>
    <definedName name="_xlnm._FilterDatabase" localSheetId="13" hidden="1">'0212 - Překážka 12 - Rozj...'!$C$95:$K$284</definedName>
    <definedName name="_xlnm._FilterDatabase" localSheetId="14" hidden="1">'0213 - Překážka 13 - Rozj...'!$C$94:$K$393</definedName>
    <definedName name="_xlnm._FilterDatabase" localSheetId="15" hidden="1">'03 - Betonové podlahy ska...'!$C$84:$K$233</definedName>
    <definedName name="_xlnm._FilterDatabase" localSheetId="16" hidden="1">'04 - Pojezdová plocha, vs...'!$C$90:$K$354</definedName>
    <definedName name="_xlnm._FilterDatabase" localSheetId="17" hidden="1">'05 - Přeložka vnitřního v...'!$C$86:$K$291</definedName>
    <definedName name="_xlnm._FilterDatabase" localSheetId="18" hidden="1">'06 - Ostatní náklady'!$C$79:$K$86</definedName>
    <definedName name="_xlnm.Print_Titles" localSheetId="1">'01 - Výkopy, základy'!$85:$85</definedName>
    <definedName name="_xlnm.Print_Titles" localSheetId="2">'0201 - Překážka 1 - Flat ...'!$92:$92</definedName>
    <definedName name="_xlnm.Print_Titles" localSheetId="3">'0202 - Překážka 2 - Rohov...'!$91:$91</definedName>
    <definedName name="_xlnm.Print_Titles" localSheetId="4">'0203 - Překážka 3 - Rozje...'!$95:$95</definedName>
    <definedName name="_xlnm.Print_Titles" localSheetId="5">'0204 - Překážka 4 - Mini ...'!$94:$94</definedName>
    <definedName name="_xlnm.Print_Titles" localSheetId="6">'0205 - Překážka 5 - Šikmý...'!$94:$94</definedName>
    <definedName name="_xlnm.Print_Titles" localSheetId="7">'0206 - Překážka 6 - Rovný...'!$92:$92</definedName>
    <definedName name="_xlnm.Print_Titles" localSheetId="8">'0207 - Překážka 7 - Manua...'!$96:$96</definedName>
    <definedName name="_xlnm.Print_Titles" localSheetId="9">'0208 - Překážka 8 - Lomen...'!$95:$95</definedName>
    <definedName name="_xlnm.Print_Titles" localSheetId="10">'0209 - Překážka 9 - Lomen...'!$92:$92</definedName>
    <definedName name="_xlnm.Print_Titles" localSheetId="11">'0210 - Překážka 10 - Scho...'!$91:$91</definedName>
    <definedName name="_xlnm.Print_Titles" localSheetId="12">'0211 - Překážka 11 - Poje...'!$94:$94</definedName>
    <definedName name="_xlnm.Print_Titles" localSheetId="13">'0212 - Překážka 12 - Rozj...'!$95:$95</definedName>
    <definedName name="_xlnm.Print_Titles" localSheetId="14">'0213 - Překážka 13 - Rozj...'!$94:$94</definedName>
    <definedName name="_xlnm.Print_Titles" localSheetId="15">'03 - Betonové podlahy ska...'!$84:$84</definedName>
    <definedName name="_xlnm.Print_Titles" localSheetId="16">'04 - Pojezdová plocha, vs...'!$90:$90</definedName>
    <definedName name="_xlnm.Print_Titles" localSheetId="17">'05 - Přeložka vnitřního v...'!$86:$86</definedName>
    <definedName name="_xlnm.Print_Titles" localSheetId="18">'06 - Ostatní náklady'!$79:$79</definedName>
    <definedName name="_xlnm.Print_Titles" localSheetId="0">'Rekapitulace stavby'!$52:$52</definedName>
    <definedName name="_xlnm.Print_Area" localSheetId="1">'01 - Výkopy, základy'!$C$4:$J$39,'01 - Výkopy, základy'!$C$45:$J$67,'01 - Výkopy, základy'!$C$73:$K$287</definedName>
    <definedName name="_xlnm.Print_Area" localSheetId="2">'0201 - Překážka 1 - Flat ...'!$C$4:$J$41,'0201 - Překážka 1 - Flat ...'!$C$47:$J$72,'0201 - Překážka 1 - Flat ...'!$C$78:$K$177</definedName>
    <definedName name="_xlnm.Print_Area" localSheetId="3">'0202 - Překážka 2 - Rohov...'!$C$4:$J$41,'0202 - Překážka 2 - Rohov...'!$C$47:$J$71,'0202 - Překážka 2 - Rohov...'!$C$77:$K$263</definedName>
    <definedName name="_xlnm.Print_Area" localSheetId="4">'0203 - Překážka 3 - Rozje...'!$C$4:$J$41,'0203 - Překážka 3 - Rozje...'!$C$47:$J$75,'0203 - Překážka 3 - Rozje...'!$C$81:$K$416</definedName>
    <definedName name="_xlnm.Print_Area" localSheetId="5">'0204 - Překážka 4 - Mini ...'!$C$4:$J$41,'0204 - Překážka 4 - Mini ...'!$C$47:$J$74,'0204 - Překážka 4 - Mini ...'!$C$80:$K$435</definedName>
    <definedName name="_xlnm.Print_Area" localSheetId="6">'0205 - Překážka 5 - Šikmý...'!$C$4:$J$41,'0205 - Překážka 5 - Šikmý...'!$C$47:$J$74,'0205 - Překážka 5 - Šikmý...'!$C$80:$K$282</definedName>
    <definedName name="_xlnm.Print_Area" localSheetId="7">'0206 - Překážka 6 - Rovný...'!$C$4:$J$41,'0206 - Překážka 6 - Rovný...'!$C$47:$J$72,'0206 - Překážka 6 - Rovný...'!$C$78:$K$192</definedName>
    <definedName name="_xlnm.Print_Area" localSheetId="8">'0207 - Překážka 7 - Manua...'!$C$4:$J$41,'0207 - Překážka 7 - Manua...'!$C$47:$J$76,'0207 - Překážka 7 - Manua...'!$C$82:$K$354</definedName>
    <definedName name="_xlnm.Print_Area" localSheetId="9">'0208 - Překážka 8 - Lomen...'!$C$4:$J$41,'0208 - Překážka 8 - Lomen...'!$C$47:$J$75,'0208 - Překážka 8 - Lomen...'!$C$81:$K$458</definedName>
    <definedName name="_xlnm.Print_Area" localSheetId="10">'0209 - Překážka 9 - Lomen...'!$C$4:$J$41,'0209 - Překážka 9 - Lomen...'!$C$47:$J$72,'0209 - Překážka 9 - Lomen...'!$C$78:$K$204</definedName>
    <definedName name="_xlnm.Print_Area" localSheetId="11">'0210 - Překážka 10 - Scho...'!$C$4:$J$41,'0210 - Překážka 10 - Scho...'!$C$47:$J$71,'0210 - Překážka 10 - Scho...'!$C$77:$K$254</definedName>
    <definedName name="_xlnm.Print_Area" localSheetId="12">'0211 - Překážka 11 - Poje...'!$C$4:$J$41,'0211 - Překážka 11 - Poje...'!$C$47:$J$74,'0211 - Překážka 11 - Poje...'!$C$80:$K$289</definedName>
    <definedName name="_xlnm.Print_Area" localSheetId="13">'0212 - Překážka 12 - Rozj...'!$C$4:$J$41,'0212 - Překážka 12 - Rozj...'!$C$47:$J$75,'0212 - Překážka 12 - Rozj...'!$C$81:$K$284</definedName>
    <definedName name="_xlnm.Print_Area" localSheetId="14">'0213 - Překážka 13 - Rozj...'!$C$4:$J$41,'0213 - Překážka 13 - Rozj...'!$C$47:$J$74,'0213 - Překážka 13 - Rozj...'!$C$80:$K$393</definedName>
    <definedName name="_xlnm.Print_Area" localSheetId="15">'03 - Betonové podlahy ska...'!$C$4:$J$39,'03 - Betonové podlahy ska...'!$C$45:$J$66,'03 - Betonové podlahy ska...'!$C$72:$K$233</definedName>
    <definedName name="_xlnm.Print_Area" localSheetId="16">'04 - Pojezdová plocha, vs...'!$C$4:$J$39,'04 - Pojezdová plocha, vs...'!$C$45:$J$72,'04 - Pojezdová plocha, vs...'!$C$78:$K$354</definedName>
    <definedName name="_xlnm.Print_Area" localSheetId="17">'05 - Přeložka vnitřního v...'!$C$4:$J$39,'05 - Přeložka vnitřního v...'!$C$45:$J$68,'05 - Přeložka vnitřního v...'!$C$74:$K$291</definedName>
    <definedName name="_xlnm.Print_Area" localSheetId="18">'06 - Ostatní náklady'!$C$4:$J$39,'06 - Ostatní náklady'!$C$45:$J$61,'06 - Ostatní náklady'!$C$67:$K$86</definedName>
    <definedName name="_xlnm.Print_Area" localSheetId="1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9" l="1"/>
  <c r="J36" i="19"/>
  <c r="AY73" i="1" s="1"/>
  <c r="J35" i="19"/>
  <c r="AX73" i="1" s="1"/>
  <c r="BI84" i="19"/>
  <c r="BH84" i="19"/>
  <c r="BG84" i="19"/>
  <c r="BF84" i="19"/>
  <c r="T84" i="19"/>
  <c r="R84" i="19"/>
  <c r="P84" i="19"/>
  <c r="BI83" i="19"/>
  <c r="BH83" i="19"/>
  <c r="BG83" i="19"/>
  <c r="BF83" i="19"/>
  <c r="T83" i="19"/>
  <c r="R83" i="19"/>
  <c r="P83" i="19"/>
  <c r="BI82" i="19"/>
  <c r="BH82" i="19"/>
  <c r="BG82" i="19"/>
  <c r="BF82" i="19"/>
  <c r="T82" i="19"/>
  <c r="R82" i="19"/>
  <c r="P82" i="19"/>
  <c r="J76" i="19"/>
  <c r="F76" i="19"/>
  <c r="F74" i="19"/>
  <c r="E72" i="19"/>
  <c r="J54" i="19"/>
  <c r="F54" i="19"/>
  <c r="F52" i="19"/>
  <c r="E50" i="19"/>
  <c r="J24" i="19"/>
  <c r="E24" i="19"/>
  <c r="J77" i="19" s="1"/>
  <c r="J23" i="19"/>
  <c r="J18" i="19"/>
  <c r="E18" i="19"/>
  <c r="F77" i="19" s="1"/>
  <c r="J17" i="19"/>
  <c r="J12" i="19"/>
  <c r="J74" i="19"/>
  <c r="E7" i="19"/>
  <c r="E70" i="19"/>
  <c r="J37" i="18"/>
  <c r="J36" i="18"/>
  <c r="AY72" i="1" s="1"/>
  <c r="J35" i="18"/>
  <c r="AX72" i="1" s="1"/>
  <c r="BI291" i="18"/>
  <c r="BH291" i="18"/>
  <c r="BG291" i="18"/>
  <c r="BF291" i="18"/>
  <c r="T291" i="18"/>
  <c r="T290" i="18" s="1"/>
  <c r="R291" i="18"/>
  <c r="R290" i="18"/>
  <c r="P291" i="18"/>
  <c r="P290" i="18" s="1"/>
  <c r="BI288" i="18"/>
  <c r="BH288" i="18"/>
  <c r="BG288" i="18"/>
  <c r="BF288" i="18"/>
  <c r="T288" i="18"/>
  <c r="R288" i="18"/>
  <c r="P288" i="18"/>
  <c r="BI282" i="18"/>
  <c r="BH282" i="18"/>
  <c r="BG282" i="18"/>
  <c r="BF282" i="18"/>
  <c r="T282" i="18"/>
  <c r="R282" i="18"/>
  <c r="P282" i="18"/>
  <c r="BI276" i="18"/>
  <c r="BH276" i="18"/>
  <c r="BG276" i="18"/>
  <c r="BF276" i="18"/>
  <c r="T276" i="18"/>
  <c r="R276" i="18"/>
  <c r="P276" i="18"/>
  <c r="BI272" i="18"/>
  <c r="BH272" i="18"/>
  <c r="BG272" i="18"/>
  <c r="BF272" i="18"/>
  <c r="T272" i="18"/>
  <c r="R272" i="18"/>
  <c r="P272" i="18"/>
  <c r="BI268" i="18"/>
  <c r="BH268" i="18"/>
  <c r="BG268" i="18"/>
  <c r="BF268" i="18"/>
  <c r="T268" i="18"/>
  <c r="R268" i="18"/>
  <c r="P268" i="18"/>
  <c r="BI262" i="18"/>
  <c r="BH262" i="18"/>
  <c r="BG262" i="18"/>
  <c r="BF262" i="18"/>
  <c r="T262" i="18"/>
  <c r="R262" i="18"/>
  <c r="P262" i="18"/>
  <c r="BI256" i="18"/>
  <c r="BH256" i="18"/>
  <c r="BG256" i="18"/>
  <c r="BF256" i="18"/>
  <c r="T256" i="18"/>
  <c r="R256" i="18"/>
  <c r="P256" i="18"/>
  <c r="BI248" i="18"/>
  <c r="BH248" i="18"/>
  <c r="BG248" i="18"/>
  <c r="BF248" i="18"/>
  <c r="T248" i="18"/>
  <c r="R248" i="18"/>
  <c r="P248" i="18"/>
  <c r="BI242" i="18"/>
  <c r="BH242" i="18"/>
  <c r="BG242" i="18"/>
  <c r="BF242" i="18"/>
  <c r="T242" i="18"/>
  <c r="R242" i="18"/>
  <c r="P242" i="18"/>
  <c r="BI233" i="18"/>
  <c r="BH233" i="18"/>
  <c r="BG233" i="18"/>
  <c r="BF233" i="18"/>
  <c r="T233" i="18"/>
  <c r="R233" i="18"/>
  <c r="P233" i="18"/>
  <c r="BI229" i="18"/>
  <c r="BH229" i="18"/>
  <c r="BG229" i="18"/>
  <c r="BF229" i="18"/>
  <c r="T229" i="18"/>
  <c r="R229" i="18"/>
  <c r="P229" i="18"/>
  <c r="BI221" i="18"/>
  <c r="BH221" i="18"/>
  <c r="BG221" i="18"/>
  <c r="BF221" i="18"/>
  <c r="T221" i="18"/>
  <c r="R221" i="18"/>
  <c r="P221" i="18"/>
  <c r="BI215" i="18"/>
  <c r="BH215" i="18"/>
  <c r="BG215" i="18"/>
  <c r="BF215" i="18"/>
  <c r="T215" i="18"/>
  <c r="R215" i="18"/>
  <c r="P215" i="18"/>
  <c r="BI208" i="18"/>
  <c r="BH208" i="18"/>
  <c r="BG208" i="18"/>
  <c r="BF208" i="18"/>
  <c r="T208" i="18"/>
  <c r="R208" i="18"/>
  <c r="P208" i="18"/>
  <c r="BI202" i="18"/>
  <c r="BH202" i="18"/>
  <c r="BG202" i="18"/>
  <c r="BF202" i="18"/>
  <c r="T202" i="18"/>
  <c r="R202" i="18"/>
  <c r="P202" i="18"/>
  <c r="BI196" i="18"/>
  <c r="BH196" i="18"/>
  <c r="BG196" i="18"/>
  <c r="BF196" i="18"/>
  <c r="T196" i="18"/>
  <c r="R196" i="18"/>
  <c r="P196" i="18"/>
  <c r="BI190" i="18"/>
  <c r="BH190" i="18"/>
  <c r="BG190" i="18"/>
  <c r="BF190" i="18"/>
  <c r="T190" i="18"/>
  <c r="R190" i="18"/>
  <c r="P190" i="18"/>
  <c r="BI185" i="18"/>
  <c r="BH185" i="18"/>
  <c r="BG185" i="18"/>
  <c r="BF185" i="18"/>
  <c r="T185" i="18"/>
  <c r="R185" i="18"/>
  <c r="P185" i="18"/>
  <c r="BI179" i="18"/>
  <c r="BH179" i="18"/>
  <c r="BG179" i="18"/>
  <c r="BF179" i="18"/>
  <c r="T179" i="18"/>
  <c r="R179" i="18"/>
  <c r="P179" i="18"/>
  <c r="BI175" i="18"/>
  <c r="BH175" i="18"/>
  <c r="BG175" i="18"/>
  <c r="BF175" i="18"/>
  <c r="T175" i="18"/>
  <c r="R175" i="18"/>
  <c r="P175" i="18"/>
  <c r="BI169" i="18"/>
  <c r="BH169" i="18"/>
  <c r="BG169" i="18"/>
  <c r="BF169" i="18"/>
  <c r="T169" i="18"/>
  <c r="R169" i="18"/>
  <c r="P169" i="18"/>
  <c r="BI162" i="18"/>
  <c r="BH162" i="18"/>
  <c r="BG162" i="18"/>
  <c r="BF162" i="18"/>
  <c r="T162" i="18"/>
  <c r="R162" i="18"/>
  <c r="P162" i="18"/>
  <c r="BI155" i="18"/>
  <c r="BH155" i="18"/>
  <c r="BG155" i="18"/>
  <c r="BF155" i="18"/>
  <c r="T155" i="18"/>
  <c r="R155" i="18"/>
  <c r="P155" i="18"/>
  <c r="BI148" i="18"/>
  <c r="BH148" i="18"/>
  <c r="BG148" i="18"/>
  <c r="BF148" i="18"/>
  <c r="T148" i="18"/>
  <c r="R148" i="18"/>
  <c r="P148" i="18"/>
  <c r="BI145" i="18"/>
  <c r="BH145" i="18"/>
  <c r="BG145" i="18"/>
  <c r="BF145" i="18"/>
  <c r="T145" i="18"/>
  <c r="R145" i="18"/>
  <c r="P145" i="18"/>
  <c r="BI142" i="18"/>
  <c r="BH142" i="18"/>
  <c r="BG142" i="18"/>
  <c r="BF142" i="18"/>
  <c r="T142" i="18"/>
  <c r="R142" i="18"/>
  <c r="P142" i="18"/>
  <c r="BI138" i="18"/>
  <c r="BH138" i="18"/>
  <c r="BG138" i="18"/>
  <c r="BF138" i="18"/>
  <c r="T138" i="18"/>
  <c r="R138" i="18"/>
  <c r="P138" i="18"/>
  <c r="BI134" i="18"/>
  <c r="BH134" i="18"/>
  <c r="BG134" i="18"/>
  <c r="BF134" i="18"/>
  <c r="T134" i="18"/>
  <c r="R134" i="18"/>
  <c r="P134" i="18"/>
  <c r="BI127" i="18"/>
  <c r="BH127" i="18"/>
  <c r="BG127" i="18"/>
  <c r="BF127" i="18"/>
  <c r="T127" i="18"/>
  <c r="R127" i="18"/>
  <c r="P127" i="18"/>
  <c r="BI122" i="18"/>
  <c r="BH122" i="18"/>
  <c r="BG122" i="18"/>
  <c r="BF122" i="18"/>
  <c r="T122" i="18"/>
  <c r="R122" i="18"/>
  <c r="P122" i="18"/>
  <c r="BI117" i="18"/>
  <c r="BH117" i="18"/>
  <c r="BG117" i="18"/>
  <c r="BF117" i="18"/>
  <c r="T117" i="18"/>
  <c r="R117" i="18"/>
  <c r="P117" i="18"/>
  <c r="BI112" i="18"/>
  <c r="BH112" i="18"/>
  <c r="BG112" i="18"/>
  <c r="BF112" i="18"/>
  <c r="T112" i="18"/>
  <c r="R112" i="18"/>
  <c r="P112" i="18"/>
  <c r="BI107" i="18"/>
  <c r="BH107" i="18"/>
  <c r="BG107" i="18"/>
  <c r="BF107" i="18"/>
  <c r="T107" i="18"/>
  <c r="R107" i="18"/>
  <c r="P107" i="18"/>
  <c r="BI100" i="18"/>
  <c r="BH100" i="18"/>
  <c r="BG100" i="18"/>
  <c r="BF100" i="18"/>
  <c r="T100" i="18"/>
  <c r="R100" i="18"/>
  <c r="P100" i="18"/>
  <c r="BI95" i="18"/>
  <c r="BH95" i="18"/>
  <c r="BG95" i="18"/>
  <c r="BF95" i="18"/>
  <c r="T95" i="18"/>
  <c r="T89" i="18" s="1"/>
  <c r="T88" i="18" s="1"/>
  <c r="R95" i="18"/>
  <c r="R89" i="18" s="1"/>
  <c r="R88" i="18" s="1"/>
  <c r="P95" i="18"/>
  <c r="P89" i="18" s="1"/>
  <c r="P88" i="18" s="1"/>
  <c r="BI90" i="18"/>
  <c r="BH90" i="18"/>
  <c r="BG90" i="18"/>
  <c r="BF90" i="18"/>
  <c r="T90" i="18"/>
  <c r="R90" i="18"/>
  <c r="P90" i="18"/>
  <c r="J83" i="18"/>
  <c r="F83" i="18"/>
  <c r="F81" i="18"/>
  <c r="E79" i="18"/>
  <c r="J54" i="18"/>
  <c r="F54" i="18"/>
  <c r="F52" i="18"/>
  <c r="E50" i="18"/>
  <c r="J24" i="18"/>
  <c r="E24" i="18"/>
  <c r="J55" i="18" s="1"/>
  <c r="J23" i="18"/>
  <c r="J18" i="18"/>
  <c r="E18" i="18"/>
  <c r="F55" i="18"/>
  <c r="J17" i="18"/>
  <c r="J12" i="18"/>
  <c r="J52" i="18" s="1"/>
  <c r="E7" i="18"/>
  <c r="E48" i="18" s="1"/>
  <c r="J37" i="17"/>
  <c r="J36" i="17"/>
  <c r="AY71" i="1" s="1"/>
  <c r="J35" i="17"/>
  <c r="AX71" i="1"/>
  <c r="BI354" i="17"/>
  <c r="BH354" i="17"/>
  <c r="BG354" i="17"/>
  <c r="BF354" i="17"/>
  <c r="T354" i="17"/>
  <c r="T353" i="17"/>
  <c r="R354" i="17"/>
  <c r="R353" i="17"/>
  <c r="P354" i="17"/>
  <c r="P353" i="17" s="1"/>
  <c r="BI344" i="17"/>
  <c r="BH344" i="17"/>
  <c r="BG344" i="17"/>
  <c r="BF344" i="17"/>
  <c r="T344" i="17"/>
  <c r="R344" i="17"/>
  <c r="P344" i="17"/>
  <c r="BI335" i="17"/>
  <c r="BH335" i="17"/>
  <c r="BG335" i="17"/>
  <c r="BF335" i="17"/>
  <c r="T335" i="17"/>
  <c r="R335" i="17"/>
  <c r="P335" i="17"/>
  <c r="BI326" i="17"/>
  <c r="BH326" i="17"/>
  <c r="BG326" i="17"/>
  <c r="BF326" i="17"/>
  <c r="T326" i="17"/>
  <c r="R326" i="17"/>
  <c r="P326" i="17"/>
  <c r="BI316" i="17"/>
  <c r="BH316" i="17"/>
  <c r="BG316" i="17"/>
  <c r="BF316" i="17"/>
  <c r="T316" i="17"/>
  <c r="T315" i="17" s="1"/>
  <c r="R316" i="17"/>
  <c r="R315" i="17"/>
  <c r="P316" i="17"/>
  <c r="P315" i="17" s="1"/>
  <c r="BI313" i="17"/>
  <c r="BH313" i="17"/>
  <c r="BG313" i="17"/>
  <c r="BF313" i="17"/>
  <c r="T313" i="17"/>
  <c r="R313" i="17"/>
  <c r="P313" i="17"/>
  <c r="BI308" i="17"/>
  <c r="BH308" i="17"/>
  <c r="BG308" i="17"/>
  <c r="BF308" i="17"/>
  <c r="T308" i="17"/>
  <c r="R308" i="17"/>
  <c r="P308" i="17"/>
  <c r="BI303" i="17"/>
  <c r="BH303" i="17"/>
  <c r="BG303" i="17"/>
  <c r="BF303" i="17"/>
  <c r="T303" i="17"/>
  <c r="R303" i="17"/>
  <c r="P303" i="17"/>
  <c r="BI295" i="17"/>
  <c r="BH295" i="17"/>
  <c r="BG295" i="17"/>
  <c r="BF295" i="17"/>
  <c r="T295" i="17"/>
  <c r="R295" i="17"/>
  <c r="P295" i="17"/>
  <c r="BI292" i="17"/>
  <c r="BH292" i="17"/>
  <c r="BG292" i="17"/>
  <c r="BF292" i="17"/>
  <c r="T292" i="17"/>
  <c r="R292" i="17"/>
  <c r="P292" i="17"/>
  <c r="BI288" i="17"/>
  <c r="BH288" i="17"/>
  <c r="BG288" i="17"/>
  <c r="BF288" i="17"/>
  <c r="T288" i="17"/>
  <c r="R288" i="17"/>
  <c r="P288" i="17"/>
  <c r="BI284" i="17"/>
  <c r="BH284" i="17"/>
  <c r="BG284" i="17"/>
  <c r="BF284" i="17"/>
  <c r="T284" i="17"/>
  <c r="R284" i="17"/>
  <c r="P284" i="17"/>
  <c r="BI280" i="17"/>
  <c r="BH280" i="17"/>
  <c r="BG280" i="17"/>
  <c r="BF280" i="17"/>
  <c r="T280" i="17"/>
  <c r="R280" i="17"/>
  <c r="P280" i="17"/>
  <c r="BI275" i="17"/>
  <c r="BH275" i="17"/>
  <c r="BG275" i="17"/>
  <c r="BF275" i="17"/>
  <c r="T275" i="17"/>
  <c r="R275" i="17"/>
  <c r="P275" i="17"/>
  <c r="BI270" i="17"/>
  <c r="BH270" i="17"/>
  <c r="BG270" i="17"/>
  <c r="BF270" i="17"/>
  <c r="T270" i="17"/>
  <c r="R270" i="17"/>
  <c r="P270" i="17"/>
  <c r="BI266" i="17"/>
  <c r="BH266" i="17"/>
  <c r="BG266" i="17"/>
  <c r="BF266" i="17"/>
  <c r="T266" i="17"/>
  <c r="T265" i="17" s="1"/>
  <c r="R266" i="17"/>
  <c r="R265" i="17"/>
  <c r="P266" i="17"/>
  <c r="P265" i="17" s="1"/>
  <c r="BI260" i="17"/>
  <c r="BH260" i="17"/>
  <c r="BG260" i="17"/>
  <c r="BF260" i="17"/>
  <c r="T260" i="17"/>
  <c r="R260" i="17"/>
  <c r="P260" i="17"/>
  <c r="BI254" i="17"/>
  <c r="BH254" i="17"/>
  <c r="BG254" i="17"/>
  <c r="BF254" i="17"/>
  <c r="T254" i="17"/>
  <c r="R254" i="17"/>
  <c r="P254" i="17"/>
  <c r="BI249" i="17"/>
  <c r="BH249" i="17"/>
  <c r="BG249" i="17"/>
  <c r="BF249" i="17"/>
  <c r="T249" i="17"/>
  <c r="R249" i="17"/>
  <c r="P249" i="17"/>
  <c r="BI243" i="17"/>
  <c r="BH243" i="17"/>
  <c r="BG243" i="17"/>
  <c r="BF243" i="17"/>
  <c r="T243" i="17"/>
  <c r="R243" i="17"/>
  <c r="P243" i="17"/>
  <c r="BI237" i="17"/>
  <c r="BH237" i="17"/>
  <c r="BG237" i="17"/>
  <c r="BF237" i="17"/>
  <c r="T237" i="17"/>
  <c r="R237" i="17"/>
  <c r="P237" i="17"/>
  <c r="BI231" i="17"/>
  <c r="BH231" i="17"/>
  <c r="BG231" i="17"/>
  <c r="BF231" i="17"/>
  <c r="T231" i="17"/>
  <c r="R231" i="17"/>
  <c r="P231" i="17"/>
  <c r="BI224" i="17"/>
  <c r="BH224" i="17"/>
  <c r="BG224" i="17"/>
  <c r="BF224" i="17"/>
  <c r="T224" i="17"/>
  <c r="R224" i="17"/>
  <c r="P224" i="17"/>
  <c r="BI218" i="17"/>
  <c r="BH218" i="17"/>
  <c r="BG218" i="17"/>
  <c r="BF218" i="17"/>
  <c r="T218" i="17"/>
  <c r="R218" i="17"/>
  <c r="P218" i="17"/>
  <c r="BI211" i="17"/>
  <c r="BH211" i="17"/>
  <c r="BG211" i="17"/>
  <c r="BF211" i="17"/>
  <c r="T211" i="17"/>
  <c r="R211" i="17"/>
  <c r="P211" i="17"/>
  <c r="BI204" i="17"/>
  <c r="BH204" i="17"/>
  <c r="BG204" i="17"/>
  <c r="BF204" i="17"/>
  <c r="T204" i="17"/>
  <c r="R204" i="17"/>
  <c r="P204" i="17"/>
  <c r="BI197" i="17"/>
  <c r="BH197" i="17"/>
  <c r="BG197" i="17"/>
  <c r="BF197" i="17"/>
  <c r="T197" i="17"/>
  <c r="R197" i="17"/>
  <c r="P197" i="17"/>
  <c r="BI191" i="17"/>
  <c r="BH191" i="17"/>
  <c r="BG191" i="17"/>
  <c r="BF191" i="17"/>
  <c r="T191" i="17"/>
  <c r="R191" i="17"/>
  <c r="P191" i="17"/>
  <c r="BI185" i="17"/>
  <c r="BH185" i="17"/>
  <c r="BG185" i="17"/>
  <c r="BF185" i="17"/>
  <c r="T185" i="17"/>
  <c r="R185" i="17"/>
  <c r="P185" i="17"/>
  <c r="BI178" i="17"/>
  <c r="BH178" i="17"/>
  <c r="BG178" i="17"/>
  <c r="BF178" i="17"/>
  <c r="T178" i="17"/>
  <c r="R178" i="17"/>
  <c r="P178" i="17"/>
  <c r="BI171" i="17"/>
  <c r="BH171" i="17"/>
  <c r="BG171" i="17"/>
  <c r="BF171" i="17"/>
  <c r="T171" i="17"/>
  <c r="R171" i="17"/>
  <c r="P171" i="17"/>
  <c r="BI164" i="17"/>
  <c r="BH164" i="17"/>
  <c r="BG164" i="17"/>
  <c r="BF164" i="17"/>
  <c r="T164" i="17"/>
  <c r="R164" i="17"/>
  <c r="P164" i="17"/>
  <c r="BI157" i="17"/>
  <c r="BH157" i="17"/>
  <c r="BG157" i="17"/>
  <c r="BF157" i="17"/>
  <c r="T157" i="17"/>
  <c r="R157" i="17"/>
  <c r="P157" i="17"/>
  <c r="BI151" i="17"/>
  <c r="BH151" i="17"/>
  <c r="BG151" i="17"/>
  <c r="BF151" i="17"/>
  <c r="T151" i="17"/>
  <c r="R151" i="17"/>
  <c r="P151" i="17"/>
  <c r="BI144" i="17"/>
  <c r="BH144" i="17"/>
  <c r="BG144" i="17"/>
  <c r="BF144" i="17"/>
  <c r="T144" i="17"/>
  <c r="R144" i="17"/>
  <c r="P144" i="17"/>
  <c r="BI137" i="17"/>
  <c r="BH137" i="17"/>
  <c r="BG137" i="17"/>
  <c r="BF137" i="17"/>
  <c r="T137" i="17"/>
  <c r="R137" i="17"/>
  <c r="P137" i="17"/>
  <c r="BI130" i="17"/>
  <c r="BH130" i="17"/>
  <c r="BG130" i="17"/>
  <c r="BF130" i="17"/>
  <c r="T130" i="17"/>
  <c r="R130" i="17"/>
  <c r="P130" i="17"/>
  <c r="BI119" i="17"/>
  <c r="BH119" i="17"/>
  <c r="BG119" i="17"/>
  <c r="BF119" i="17"/>
  <c r="T119" i="17"/>
  <c r="R119" i="17"/>
  <c r="P119" i="17"/>
  <c r="BI113" i="17"/>
  <c r="BH113" i="17"/>
  <c r="BG113" i="17"/>
  <c r="BF113" i="17"/>
  <c r="T113" i="17"/>
  <c r="R113" i="17"/>
  <c r="P113" i="17"/>
  <c r="BI106" i="17"/>
  <c r="BH106" i="17"/>
  <c r="BG106" i="17"/>
  <c r="BF106" i="17"/>
  <c r="T106" i="17"/>
  <c r="R106" i="17"/>
  <c r="P106" i="17"/>
  <c r="BI100" i="17"/>
  <c r="BH100" i="17"/>
  <c r="BG100" i="17"/>
  <c r="BF100" i="17"/>
  <c r="T100" i="17"/>
  <c r="R100" i="17"/>
  <c r="P100" i="17"/>
  <c r="BI94" i="17"/>
  <c r="BH94" i="17"/>
  <c r="BG94" i="17"/>
  <c r="BF94" i="17"/>
  <c r="T94" i="17"/>
  <c r="R94" i="17"/>
  <c r="P94" i="17"/>
  <c r="J87" i="17"/>
  <c r="F87" i="17"/>
  <c r="F85" i="17"/>
  <c r="E83" i="17"/>
  <c r="J54" i="17"/>
  <c r="F54" i="17"/>
  <c r="F52" i="17"/>
  <c r="E50" i="17"/>
  <c r="J24" i="17"/>
  <c r="E24" i="17"/>
  <c r="J55" i="17"/>
  <c r="J23" i="17"/>
  <c r="J18" i="17"/>
  <c r="E18" i="17"/>
  <c r="F88" i="17" s="1"/>
  <c r="J17" i="17"/>
  <c r="J12" i="17"/>
  <c r="J85" i="17"/>
  <c r="E7" i="17"/>
  <c r="E81" i="17" s="1"/>
  <c r="J37" i="16"/>
  <c r="J36" i="16"/>
  <c r="AY70" i="1"/>
  <c r="J35" i="16"/>
  <c r="AX70" i="1" s="1"/>
  <c r="BI233" i="16"/>
  <c r="BH233" i="16"/>
  <c r="BG233" i="16"/>
  <c r="BF233" i="16"/>
  <c r="T233" i="16"/>
  <c r="T232" i="16" s="1"/>
  <c r="R233" i="16"/>
  <c r="R232" i="16"/>
  <c r="P233" i="16"/>
  <c r="P232" i="16"/>
  <c r="BI230" i="16"/>
  <c r="BH230" i="16"/>
  <c r="BG230" i="16"/>
  <c r="BF230" i="16"/>
  <c r="T230" i="16"/>
  <c r="T229" i="16"/>
  <c r="R230" i="16"/>
  <c r="R229" i="16" s="1"/>
  <c r="P230" i="16"/>
  <c r="P229" i="16"/>
  <c r="BI218" i="16"/>
  <c r="BH218" i="16"/>
  <c r="BG218" i="16"/>
  <c r="BF218" i="16"/>
  <c r="T218" i="16"/>
  <c r="R218" i="16"/>
  <c r="P218" i="16"/>
  <c r="P206" i="16" s="1"/>
  <c r="BI207" i="16"/>
  <c r="BH207" i="16"/>
  <c r="BG207" i="16"/>
  <c r="BF207" i="16"/>
  <c r="T207" i="16"/>
  <c r="T206" i="16" s="1"/>
  <c r="R207" i="16"/>
  <c r="R206" i="16" s="1"/>
  <c r="P207" i="16"/>
  <c r="BI201" i="16"/>
  <c r="BH201" i="16"/>
  <c r="BG201" i="16"/>
  <c r="BF201" i="16"/>
  <c r="T201" i="16"/>
  <c r="R201" i="16"/>
  <c r="P201" i="16"/>
  <c r="BI194" i="16"/>
  <c r="BH194" i="16"/>
  <c r="BG194" i="16"/>
  <c r="BF194" i="16"/>
  <c r="T194" i="16"/>
  <c r="R194" i="16"/>
  <c r="P194" i="16"/>
  <c r="BI183" i="16"/>
  <c r="BH183" i="16"/>
  <c r="BG183" i="16"/>
  <c r="BF183" i="16"/>
  <c r="T183" i="16"/>
  <c r="R183" i="16"/>
  <c r="P183" i="16"/>
  <c r="BI172" i="16"/>
  <c r="BH172" i="16"/>
  <c r="BG172" i="16"/>
  <c r="BF172" i="16"/>
  <c r="T172" i="16"/>
  <c r="R172" i="16"/>
  <c r="P172" i="16"/>
  <c r="BI161" i="16"/>
  <c r="BH161" i="16"/>
  <c r="BG161" i="16"/>
  <c r="BF161" i="16"/>
  <c r="T161" i="16"/>
  <c r="R161" i="16"/>
  <c r="P161" i="16"/>
  <c r="BI155" i="16"/>
  <c r="BH155" i="16"/>
  <c r="BG155" i="16"/>
  <c r="BF155" i="16"/>
  <c r="T155" i="16"/>
  <c r="R155" i="16"/>
  <c r="P155" i="16"/>
  <c r="BI144" i="16"/>
  <c r="BH144" i="16"/>
  <c r="BG144" i="16"/>
  <c r="BF144" i="16"/>
  <c r="T144" i="16"/>
  <c r="R144" i="16"/>
  <c r="P144" i="16"/>
  <c r="BI133" i="16"/>
  <c r="BH133" i="16"/>
  <c r="BG133" i="16"/>
  <c r="BF133" i="16"/>
  <c r="T133" i="16"/>
  <c r="R133" i="16"/>
  <c r="P133" i="16"/>
  <c r="BI122" i="16"/>
  <c r="BH122" i="16"/>
  <c r="BG122" i="16"/>
  <c r="BF122" i="16"/>
  <c r="T122" i="16"/>
  <c r="R122" i="16"/>
  <c r="P122" i="16"/>
  <c r="BI110" i="16"/>
  <c r="BH110" i="16"/>
  <c r="BG110" i="16"/>
  <c r="BF110" i="16"/>
  <c r="T110" i="16"/>
  <c r="R110" i="16"/>
  <c r="P110" i="16"/>
  <c r="BI99" i="16"/>
  <c r="BH99" i="16"/>
  <c r="BG99" i="16"/>
  <c r="BF99" i="16"/>
  <c r="T99" i="16"/>
  <c r="R99" i="16"/>
  <c r="P99" i="16"/>
  <c r="BI88" i="16"/>
  <c r="BH88" i="16"/>
  <c r="BG88" i="16"/>
  <c r="BF88" i="16"/>
  <c r="T88" i="16"/>
  <c r="R88" i="16"/>
  <c r="P88" i="16"/>
  <c r="J81" i="16"/>
  <c r="F81" i="16"/>
  <c r="F79" i="16"/>
  <c r="E77" i="16"/>
  <c r="J54" i="16"/>
  <c r="F54" i="16"/>
  <c r="F52" i="16"/>
  <c r="E50" i="16"/>
  <c r="J24" i="16"/>
  <c r="E24" i="16"/>
  <c r="J82" i="16" s="1"/>
  <c r="J23" i="16"/>
  <c r="J18" i="16"/>
  <c r="E18" i="16"/>
  <c r="F82" i="16"/>
  <c r="J17" i="16"/>
  <c r="J12" i="16"/>
  <c r="J52" i="16" s="1"/>
  <c r="E7" i="16"/>
  <c r="E48" i="16" s="1"/>
  <c r="J39" i="15"/>
  <c r="J38" i="15"/>
  <c r="AY69" i="1" s="1"/>
  <c r="J37" i="15"/>
  <c r="AX69" i="1"/>
  <c r="BI393" i="15"/>
  <c r="BH393" i="15"/>
  <c r="BG393" i="15"/>
  <c r="BF393" i="15"/>
  <c r="T393" i="15"/>
  <c r="T392" i="15"/>
  <c r="R393" i="15"/>
  <c r="R392" i="15"/>
  <c r="P393" i="15"/>
  <c r="P392" i="15" s="1"/>
  <c r="BI376" i="15"/>
  <c r="BH376" i="15"/>
  <c r="BG376" i="15"/>
  <c r="BF376" i="15"/>
  <c r="T376" i="15"/>
  <c r="R376" i="15"/>
  <c r="P376" i="15"/>
  <c r="BI360" i="15"/>
  <c r="BH360" i="15"/>
  <c r="BG360" i="15"/>
  <c r="BF360" i="15"/>
  <c r="T360" i="15"/>
  <c r="R360" i="15"/>
  <c r="P360" i="15"/>
  <c r="BI344" i="15"/>
  <c r="BH344" i="15"/>
  <c r="BG344" i="15"/>
  <c r="BF344" i="15"/>
  <c r="T344" i="15"/>
  <c r="R344" i="15"/>
  <c r="P344" i="15"/>
  <c r="BI327" i="15"/>
  <c r="BH327" i="15"/>
  <c r="BG327" i="15"/>
  <c r="BF327" i="15"/>
  <c r="T327" i="15"/>
  <c r="T326" i="15" s="1"/>
  <c r="R327" i="15"/>
  <c r="R326" i="15"/>
  <c r="P327" i="15"/>
  <c r="P326" i="15" s="1"/>
  <c r="BI324" i="15"/>
  <c r="BH324" i="15"/>
  <c r="BG324" i="15"/>
  <c r="BF324" i="15"/>
  <c r="T324" i="15"/>
  <c r="R324" i="15"/>
  <c r="P324" i="15"/>
  <c r="BI318" i="15"/>
  <c r="BH318" i="15"/>
  <c r="BG318" i="15"/>
  <c r="BF318" i="15"/>
  <c r="T318" i="15"/>
  <c r="R318" i="15"/>
  <c r="P318" i="15"/>
  <c r="BI312" i="15"/>
  <c r="BH312" i="15"/>
  <c r="BG312" i="15"/>
  <c r="BF312" i="15"/>
  <c r="T312" i="15"/>
  <c r="R312" i="15"/>
  <c r="P312" i="15"/>
  <c r="BI303" i="15"/>
  <c r="BH303" i="15"/>
  <c r="BG303" i="15"/>
  <c r="BF303" i="15"/>
  <c r="T303" i="15"/>
  <c r="R303" i="15"/>
  <c r="P303" i="15"/>
  <c r="BI297" i="15"/>
  <c r="BH297" i="15"/>
  <c r="BG297" i="15"/>
  <c r="BF297" i="15"/>
  <c r="T297" i="15"/>
  <c r="R297" i="15"/>
  <c r="P297" i="15"/>
  <c r="BI291" i="15"/>
  <c r="BH291" i="15"/>
  <c r="BG291" i="15"/>
  <c r="BF291" i="15"/>
  <c r="T291" i="15"/>
  <c r="R291" i="15"/>
  <c r="P291" i="15"/>
  <c r="BI285" i="15"/>
  <c r="BH285" i="15"/>
  <c r="BG285" i="15"/>
  <c r="BF285" i="15"/>
  <c r="T285" i="15"/>
  <c r="R285" i="15"/>
  <c r="P285" i="15"/>
  <c r="BI279" i="15"/>
  <c r="BH279" i="15"/>
  <c r="BG279" i="15"/>
  <c r="BF279" i="15"/>
  <c r="T279" i="15"/>
  <c r="R279" i="15"/>
  <c r="P279" i="15"/>
  <c r="BI275" i="15"/>
  <c r="BH275" i="15"/>
  <c r="BG275" i="15"/>
  <c r="BF275" i="15"/>
  <c r="T275" i="15"/>
  <c r="T274" i="15" s="1"/>
  <c r="R275" i="15"/>
  <c r="R274" i="15"/>
  <c r="P275" i="15"/>
  <c r="P274" i="15" s="1"/>
  <c r="BI269" i="15"/>
  <c r="BH269" i="15"/>
  <c r="BG269" i="15"/>
  <c r="BF269" i="15"/>
  <c r="T269" i="15"/>
  <c r="R269" i="15"/>
  <c r="P269" i="15"/>
  <c r="BI264" i="15"/>
  <c r="BH264" i="15"/>
  <c r="BG264" i="15"/>
  <c r="BF264" i="15"/>
  <c r="T264" i="15"/>
  <c r="R264" i="15"/>
  <c r="P264" i="15"/>
  <c r="BI258" i="15"/>
  <c r="BH258" i="15"/>
  <c r="BG258" i="15"/>
  <c r="BF258" i="15"/>
  <c r="T258" i="15"/>
  <c r="R258" i="15"/>
  <c r="P258" i="15"/>
  <c r="BI252" i="15"/>
  <c r="BH252" i="15"/>
  <c r="BG252" i="15"/>
  <c r="BF252" i="15"/>
  <c r="T252" i="15"/>
  <c r="R252" i="15"/>
  <c r="P252" i="15"/>
  <c r="BI239" i="15"/>
  <c r="BH239" i="15"/>
  <c r="BG239" i="15"/>
  <c r="BF239" i="15"/>
  <c r="T239" i="15"/>
  <c r="R239" i="15"/>
  <c r="P239" i="15"/>
  <c r="BI226" i="15"/>
  <c r="BH226" i="15"/>
  <c r="BG226" i="15"/>
  <c r="BF226" i="15"/>
  <c r="T226" i="15"/>
  <c r="R226" i="15"/>
  <c r="P226" i="15"/>
  <c r="BI220" i="15"/>
  <c r="BH220" i="15"/>
  <c r="BG220" i="15"/>
  <c r="BF220" i="15"/>
  <c r="T220" i="15"/>
  <c r="R220" i="15"/>
  <c r="P220" i="15"/>
  <c r="BI206" i="15"/>
  <c r="BH206" i="15"/>
  <c r="BG206" i="15"/>
  <c r="BF206" i="15"/>
  <c r="T206" i="15"/>
  <c r="R206" i="15"/>
  <c r="P206" i="15"/>
  <c r="BI193" i="15"/>
  <c r="BH193" i="15"/>
  <c r="BG193" i="15"/>
  <c r="BF193" i="15"/>
  <c r="T193" i="15"/>
  <c r="R193" i="15"/>
  <c r="P193" i="15"/>
  <c r="BI180" i="15"/>
  <c r="BH180" i="15"/>
  <c r="BG180" i="15"/>
  <c r="BF180" i="15"/>
  <c r="T180" i="15"/>
  <c r="R180" i="15"/>
  <c r="P180" i="15"/>
  <c r="BI173" i="15"/>
  <c r="BH173" i="15"/>
  <c r="BG173" i="15"/>
  <c r="BF173" i="15"/>
  <c r="T173" i="15"/>
  <c r="R173" i="15"/>
  <c r="P173" i="15"/>
  <c r="BI166" i="15"/>
  <c r="BH166" i="15"/>
  <c r="BG166" i="15"/>
  <c r="BF166" i="15"/>
  <c r="T166" i="15"/>
  <c r="R166" i="15"/>
  <c r="P166" i="15"/>
  <c r="BI155" i="15"/>
  <c r="BH155" i="15"/>
  <c r="BG155" i="15"/>
  <c r="BF155" i="15"/>
  <c r="T155" i="15"/>
  <c r="R155" i="15"/>
  <c r="P155" i="15"/>
  <c r="BI142" i="15"/>
  <c r="BH142" i="15"/>
  <c r="BG142" i="15"/>
  <c r="BF142" i="15"/>
  <c r="T142" i="15"/>
  <c r="R142" i="15"/>
  <c r="P142" i="15"/>
  <c r="BI131" i="15"/>
  <c r="BH131" i="15"/>
  <c r="BG131" i="15"/>
  <c r="BF131" i="15"/>
  <c r="T131" i="15"/>
  <c r="R131" i="15"/>
  <c r="P131" i="15"/>
  <c r="BI118" i="15"/>
  <c r="BH118" i="15"/>
  <c r="BG118" i="15"/>
  <c r="BF118" i="15"/>
  <c r="T118" i="15"/>
  <c r="R118" i="15"/>
  <c r="P118" i="15"/>
  <c r="BI110" i="15"/>
  <c r="BH110" i="15"/>
  <c r="BG110" i="15"/>
  <c r="BF110" i="15"/>
  <c r="T110" i="15"/>
  <c r="R110" i="15"/>
  <c r="P110" i="15"/>
  <c r="BI104" i="15"/>
  <c r="BH104" i="15"/>
  <c r="BG104" i="15"/>
  <c r="BF104" i="15"/>
  <c r="T104" i="15"/>
  <c r="R104" i="15"/>
  <c r="R97" i="15" s="1"/>
  <c r="P104" i="15"/>
  <c r="BI98" i="15"/>
  <c r="BH98" i="15"/>
  <c r="BG98" i="15"/>
  <c r="BF98" i="15"/>
  <c r="T98" i="15"/>
  <c r="R98" i="15"/>
  <c r="P98" i="15"/>
  <c r="P97" i="15" s="1"/>
  <c r="J91" i="15"/>
  <c r="F91" i="15"/>
  <c r="F89" i="15"/>
  <c r="E87" i="15"/>
  <c r="J58" i="15"/>
  <c r="F58" i="15"/>
  <c r="F56" i="15"/>
  <c r="E54" i="15"/>
  <c r="J26" i="15"/>
  <c r="E26" i="15"/>
  <c r="J92" i="15" s="1"/>
  <c r="J25" i="15"/>
  <c r="J20" i="15"/>
  <c r="E20" i="15"/>
  <c r="F92" i="15" s="1"/>
  <c r="J19" i="15"/>
  <c r="J14" i="15"/>
  <c r="J56" i="15"/>
  <c r="E7" i="15"/>
  <c r="E83" i="15" s="1"/>
  <c r="J39" i="14"/>
  <c r="J38" i="14"/>
  <c r="AY68" i="1" s="1"/>
  <c r="J37" i="14"/>
  <c r="AX68" i="1"/>
  <c r="BI284" i="14"/>
  <c r="BH284" i="14"/>
  <c r="BG284" i="14"/>
  <c r="BF284" i="14"/>
  <c r="T284" i="14"/>
  <c r="T283" i="14"/>
  <c r="R284" i="14"/>
  <c r="R283" i="14" s="1"/>
  <c r="P284" i="14"/>
  <c r="P283" i="14"/>
  <c r="BI276" i="14"/>
  <c r="BH276" i="14"/>
  <c r="BG276" i="14"/>
  <c r="BF276" i="14"/>
  <c r="T276" i="14"/>
  <c r="R276" i="14"/>
  <c r="P276" i="14"/>
  <c r="BI269" i="14"/>
  <c r="BH269" i="14"/>
  <c r="BG269" i="14"/>
  <c r="BF269" i="14"/>
  <c r="T269" i="14"/>
  <c r="R269" i="14"/>
  <c r="P269" i="14"/>
  <c r="BI262" i="14"/>
  <c r="BH262" i="14"/>
  <c r="BG262" i="14"/>
  <c r="BF262" i="14"/>
  <c r="T262" i="14"/>
  <c r="R262" i="14"/>
  <c r="P262" i="14"/>
  <c r="BI254" i="14"/>
  <c r="BH254" i="14"/>
  <c r="BG254" i="14"/>
  <c r="BF254" i="14"/>
  <c r="T254" i="14"/>
  <c r="T253" i="14" s="1"/>
  <c r="R254" i="14"/>
  <c r="R253" i="14"/>
  <c r="P254" i="14"/>
  <c r="P253" i="14"/>
  <c r="BI251" i="14"/>
  <c r="BH251" i="14"/>
  <c r="BG251" i="14"/>
  <c r="BF251" i="14"/>
  <c r="T251" i="14"/>
  <c r="R251" i="14"/>
  <c r="P251" i="14"/>
  <c r="BI245" i="14"/>
  <c r="BH245" i="14"/>
  <c r="BG245" i="14"/>
  <c r="BF245" i="14"/>
  <c r="T245" i="14"/>
  <c r="R245" i="14"/>
  <c r="P245" i="14"/>
  <c r="BI239" i="14"/>
  <c r="BH239" i="14"/>
  <c r="BG239" i="14"/>
  <c r="BF239" i="14"/>
  <c r="T239" i="14"/>
  <c r="R239" i="14"/>
  <c r="P239" i="14"/>
  <c r="BI230" i="14"/>
  <c r="BH230" i="14"/>
  <c r="BG230" i="14"/>
  <c r="BF230" i="14"/>
  <c r="T230" i="14"/>
  <c r="R230" i="14"/>
  <c r="P230" i="14"/>
  <c r="BI226" i="14"/>
  <c r="BH226" i="14"/>
  <c r="BG226" i="14"/>
  <c r="BF226" i="14"/>
  <c r="T226" i="14"/>
  <c r="T225" i="14"/>
  <c r="R226" i="14"/>
  <c r="R225" i="14"/>
  <c r="P226" i="14"/>
  <c r="P225" i="14" s="1"/>
  <c r="BI218" i="14"/>
  <c r="BH218" i="14"/>
  <c r="BG218" i="14"/>
  <c r="BF218" i="14"/>
  <c r="T218" i="14"/>
  <c r="T210" i="14" s="1"/>
  <c r="R218" i="14"/>
  <c r="R210" i="14"/>
  <c r="P218" i="14"/>
  <c r="BI211" i="14"/>
  <c r="BH211" i="14"/>
  <c r="BG211" i="14"/>
  <c r="BF211" i="14"/>
  <c r="T211" i="14"/>
  <c r="R211" i="14"/>
  <c r="P211" i="14"/>
  <c r="P210" i="14" s="1"/>
  <c r="BI203" i="14"/>
  <c r="BH203" i="14"/>
  <c r="BG203" i="14"/>
  <c r="BF203" i="14"/>
  <c r="T203" i="14"/>
  <c r="R203" i="14"/>
  <c r="P203" i="14"/>
  <c r="BI196" i="14"/>
  <c r="BH196" i="14"/>
  <c r="BG196" i="14"/>
  <c r="BF196" i="14"/>
  <c r="T196" i="14"/>
  <c r="R196" i="14"/>
  <c r="P196" i="14"/>
  <c r="BI189" i="14"/>
  <c r="BH189" i="14"/>
  <c r="BG189" i="14"/>
  <c r="BF189" i="14"/>
  <c r="T189" i="14"/>
  <c r="R189" i="14"/>
  <c r="P189" i="14"/>
  <c r="BI183" i="14"/>
  <c r="BH183" i="14"/>
  <c r="BG183" i="14"/>
  <c r="BF183" i="14"/>
  <c r="T183" i="14"/>
  <c r="R183" i="14"/>
  <c r="P183" i="14"/>
  <c r="BI177" i="14"/>
  <c r="BH177" i="14"/>
  <c r="BG177" i="14"/>
  <c r="BF177" i="14"/>
  <c r="T177" i="14"/>
  <c r="R177" i="14"/>
  <c r="P177" i="14"/>
  <c r="BI170" i="14"/>
  <c r="BH170" i="14"/>
  <c r="BG170" i="14"/>
  <c r="BF170" i="14"/>
  <c r="T170" i="14"/>
  <c r="R170" i="14"/>
  <c r="P170" i="14"/>
  <c r="BI163" i="14"/>
  <c r="BH163" i="14"/>
  <c r="BG163" i="14"/>
  <c r="BF163" i="14"/>
  <c r="T163" i="14"/>
  <c r="R163" i="14"/>
  <c r="P163" i="14"/>
  <c r="BI156" i="14"/>
  <c r="BH156" i="14"/>
  <c r="BG156" i="14"/>
  <c r="BF156" i="14"/>
  <c r="T156" i="14"/>
  <c r="R156" i="14"/>
  <c r="P156" i="14"/>
  <c r="BI148" i="14"/>
  <c r="BH148" i="14"/>
  <c r="BG148" i="14"/>
  <c r="BF148" i="14"/>
  <c r="T148" i="14"/>
  <c r="R148" i="14"/>
  <c r="P148" i="14"/>
  <c r="BI141" i="14"/>
  <c r="BH141" i="14"/>
  <c r="BG141" i="14"/>
  <c r="BF141" i="14"/>
  <c r="T141" i="14"/>
  <c r="R141" i="14"/>
  <c r="P141" i="14"/>
  <c r="BI134" i="14"/>
  <c r="BH134" i="14"/>
  <c r="BG134" i="14"/>
  <c r="BF134" i="14"/>
  <c r="T134" i="14"/>
  <c r="R134" i="14"/>
  <c r="P134" i="14"/>
  <c r="BI127" i="14"/>
  <c r="BH127" i="14"/>
  <c r="BG127" i="14"/>
  <c r="BF127" i="14"/>
  <c r="T127" i="14"/>
  <c r="R127" i="14"/>
  <c r="P127" i="14"/>
  <c r="BI120" i="14"/>
  <c r="BH120" i="14"/>
  <c r="BG120" i="14"/>
  <c r="BF120" i="14"/>
  <c r="T120" i="14"/>
  <c r="R120" i="14"/>
  <c r="P120" i="14"/>
  <c r="BI111" i="14"/>
  <c r="BH111" i="14"/>
  <c r="BG111" i="14"/>
  <c r="BF111" i="14"/>
  <c r="T111" i="14"/>
  <c r="R111" i="14"/>
  <c r="P111" i="14"/>
  <c r="BI105" i="14"/>
  <c r="BH105" i="14"/>
  <c r="BG105" i="14"/>
  <c r="BF105" i="14"/>
  <c r="T105" i="14"/>
  <c r="R105" i="14"/>
  <c r="P105" i="14"/>
  <c r="BI99" i="14"/>
  <c r="BH99" i="14"/>
  <c r="BG99" i="14"/>
  <c r="BF99" i="14"/>
  <c r="T99" i="14"/>
  <c r="R99" i="14"/>
  <c r="P99" i="14"/>
  <c r="J92" i="14"/>
  <c r="F92" i="14"/>
  <c r="F90" i="14"/>
  <c r="E88" i="14"/>
  <c r="J58" i="14"/>
  <c r="F58" i="14"/>
  <c r="F56" i="14"/>
  <c r="E54" i="14"/>
  <c r="J26" i="14"/>
  <c r="E26" i="14"/>
  <c r="J93" i="14"/>
  <c r="J25" i="14"/>
  <c r="J20" i="14"/>
  <c r="E20" i="14"/>
  <c r="F59" i="14" s="1"/>
  <c r="J19" i="14"/>
  <c r="J14" i="14"/>
  <c r="J56" i="14"/>
  <c r="E7" i="14"/>
  <c r="E84" i="14"/>
  <c r="J39" i="13"/>
  <c r="J38" i="13"/>
  <c r="AY67" i="1"/>
  <c r="J37" i="13"/>
  <c r="AX67" i="1"/>
  <c r="BI289" i="13"/>
  <c r="BH289" i="13"/>
  <c r="BG289" i="13"/>
  <c r="BF289" i="13"/>
  <c r="T289" i="13"/>
  <c r="T288" i="13" s="1"/>
  <c r="R289" i="13"/>
  <c r="R288" i="13" s="1"/>
  <c r="P289" i="13"/>
  <c r="P288" i="13"/>
  <c r="BI281" i="13"/>
  <c r="BH281" i="13"/>
  <c r="BG281" i="13"/>
  <c r="BF281" i="13"/>
  <c r="T281" i="13"/>
  <c r="R281" i="13"/>
  <c r="P281" i="13"/>
  <c r="BI274" i="13"/>
  <c r="BH274" i="13"/>
  <c r="BG274" i="13"/>
  <c r="BF274" i="13"/>
  <c r="T274" i="13"/>
  <c r="R274" i="13"/>
  <c r="P274" i="13"/>
  <c r="BI267" i="13"/>
  <c r="BH267" i="13"/>
  <c r="BG267" i="13"/>
  <c r="BF267" i="13"/>
  <c r="T267" i="13"/>
  <c r="R267" i="13"/>
  <c r="P267" i="13"/>
  <c r="BI259" i="13"/>
  <c r="BH259" i="13"/>
  <c r="BG259" i="13"/>
  <c r="BF259" i="13"/>
  <c r="T259" i="13"/>
  <c r="T258" i="13"/>
  <c r="R259" i="13"/>
  <c r="R258" i="13" s="1"/>
  <c r="P259" i="13"/>
  <c r="P258" i="13"/>
  <c r="BI256" i="13"/>
  <c r="BH256" i="13"/>
  <c r="BG256" i="13"/>
  <c r="BF256" i="13"/>
  <c r="T256" i="13"/>
  <c r="R256" i="13"/>
  <c r="P256" i="13"/>
  <c r="BI250" i="13"/>
  <c r="BH250" i="13"/>
  <c r="BG250" i="13"/>
  <c r="BF250" i="13"/>
  <c r="T250" i="13"/>
  <c r="R250" i="13"/>
  <c r="P250" i="13"/>
  <c r="BI244" i="13"/>
  <c r="BH244" i="13"/>
  <c r="BG244" i="13"/>
  <c r="BF244" i="13"/>
  <c r="T244" i="13"/>
  <c r="R244" i="13"/>
  <c r="P244" i="13"/>
  <c r="BI235" i="13"/>
  <c r="BH235" i="13"/>
  <c r="BG235" i="13"/>
  <c r="BF235" i="13"/>
  <c r="T235" i="13"/>
  <c r="R235" i="13"/>
  <c r="P235" i="13"/>
  <c r="BI231" i="13"/>
  <c r="BH231" i="13"/>
  <c r="BG231" i="13"/>
  <c r="BF231" i="13"/>
  <c r="T231" i="13"/>
  <c r="T230" i="13" s="1"/>
  <c r="R231" i="13"/>
  <c r="R230" i="13"/>
  <c r="P231" i="13"/>
  <c r="P230" i="13"/>
  <c r="BI219" i="13"/>
  <c r="BH219" i="13"/>
  <c r="BG219" i="13"/>
  <c r="BF219" i="13"/>
  <c r="T219" i="13"/>
  <c r="T207" i="13"/>
  <c r="R219" i="13"/>
  <c r="P219" i="13"/>
  <c r="BI208" i="13"/>
  <c r="BH208" i="13"/>
  <c r="BG208" i="13"/>
  <c r="BF208" i="13"/>
  <c r="T208" i="13"/>
  <c r="R208" i="13"/>
  <c r="R207" i="13" s="1"/>
  <c r="P208" i="13"/>
  <c r="P207" i="13" s="1"/>
  <c r="BI196" i="13"/>
  <c r="BH196" i="13"/>
  <c r="BG196" i="13"/>
  <c r="BF196" i="13"/>
  <c r="T196" i="13"/>
  <c r="R196" i="13"/>
  <c r="P196" i="13"/>
  <c r="BI185" i="13"/>
  <c r="BH185" i="13"/>
  <c r="BG185" i="13"/>
  <c r="BF185" i="13"/>
  <c r="T185" i="13"/>
  <c r="R185" i="13"/>
  <c r="P185" i="13"/>
  <c r="BI174" i="13"/>
  <c r="BH174" i="13"/>
  <c r="BG174" i="13"/>
  <c r="BF174" i="13"/>
  <c r="T174" i="13"/>
  <c r="R174" i="13"/>
  <c r="P174" i="13"/>
  <c r="BI164" i="13"/>
  <c r="BH164" i="13"/>
  <c r="BG164" i="13"/>
  <c r="BF164" i="13"/>
  <c r="T164" i="13"/>
  <c r="R164" i="13"/>
  <c r="P164" i="13"/>
  <c r="BI154" i="13"/>
  <c r="BH154" i="13"/>
  <c r="BG154" i="13"/>
  <c r="BF154" i="13"/>
  <c r="T154" i="13"/>
  <c r="R154" i="13"/>
  <c r="P154" i="13"/>
  <c r="BI143" i="13"/>
  <c r="BH143" i="13"/>
  <c r="BG143" i="13"/>
  <c r="BF143" i="13"/>
  <c r="T143" i="13"/>
  <c r="R143" i="13"/>
  <c r="P143" i="13"/>
  <c r="BI134" i="13"/>
  <c r="BH134" i="13"/>
  <c r="BG134" i="13"/>
  <c r="BF134" i="13"/>
  <c r="T134" i="13"/>
  <c r="R134" i="13"/>
  <c r="P134" i="13"/>
  <c r="BI123" i="13"/>
  <c r="BH123" i="13"/>
  <c r="BG123" i="13"/>
  <c r="BF123" i="13"/>
  <c r="T123" i="13"/>
  <c r="R123" i="13"/>
  <c r="P123" i="13"/>
  <c r="BI110" i="13"/>
  <c r="BH110" i="13"/>
  <c r="BG110" i="13"/>
  <c r="BF110" i="13"/>
  <c r="T110" i="13"/>
  <c r="R110" i="13"/>
  <c r="P110" i="13"/>
  <c r="BI104" i="13"/>
  <c r="BH104" i="13"/>
  <c r="BG104" i="13"/>
  <c r="BF104" i="13"/>
  <c r="T104" i="13"/>
  <c r="T97" i="13" s="1"/>
  <c r="R104" i="13"/>
  <c r="P104" i="13"/>
  <c r="BI98" i="13"/>
  <c r="BH98" i="13"/>
  <c r="BG98" i="13"/>
  <c r="BF98" i="13"/>
  <c r="T98" i="13"/>
  <c r="R98" i="13"/>
  <c r="P98" i="13"/>
  <c r="P97" i="13" s="1"/>
  <c r="J91" i="13"/>
  <c r="F91" i="13"/>
  <c r="F89" i="13"/>
  <c r="E87" i="13"/>
  <c r="J58" i="13"/>
  <c r="F58" i="13"/>
  <c r="F56" i="13"/>
  <c r="E54" i="13"/>
  <c r="J26" i="13"/>
  <c r="E26" i="13"/>
  <c r="J59" i="13" s="1"/>
  <c r="J25" i="13"/>
  <c r="J20" i="13"/>
  <c r="E20" i="13"/>
  <c r="F92" i="13"/>
  <c r="J19" i="13"/>
  <c r="J14" i="13"/>
  <c r="J56" i="13"/>
  <c r="E7" i="13"/>
  <c r="E83" i="13" s="1"/>
  <c r="AY66" i="1"/>
  <c r="J39" i="12"/>
  <c r="J38" i="12"/>
  <c r="J37" i="12"/>
  <c r="AX66" i="1" s="1"/>
  <c r="BI254" i="12"/>
  <c r="BH254" i="12"/>
  <c r="BG254" i="12"/>
  <c r="BF254" i="12"/>
  <c r="T254" i="12"/>
  <c r="T253" i="12" s="1"/>
  <c r="R254" i="12"/>
  <c r="R253" i="12"/>
  <c r="P254" i="12"/>
  <c r="P253" i="12" s="1"/>
  <c r="BI251" i="12"/>
  <c r="BH251" i="12"/>
  <c r="BG251" i="12"/>
  <c r="BF251" i="12"/>
  <c r="T251" i="12"/>
  <c r="T250" i="12"/>
  <c r="R251" i="12"/>
  <c r="R250" i="12" s="1"/>
  <c r="P251" i="12"/>
  <c r="P250" i="12"/>
  <c r="BI239" i="12"/>
  <c r="BH239" i="12"/>
  <c r="BG239" i="12"/>
  <c r="BF239" i="12"/>
  <c r="T239" i="12"/>
  <c r="R239" i="12"/>
  <c r="R227" i="12"/>
  <c r="P239" i="12"/>
  <c r="P227" i="12" s="1"/>
  <c r="BI228" i="12"/>
  <c r="BH228" i="12"/>
  <c r="BG228" i="12"/>
  <c r="BF228" i="12"/>
  <c r="T228" i="12"/>
  <c r="T227" i="12" s="1"/>
  <c r="R228" i="12"/>
  <c r="P228" i="12"/>
  <c r="BI216" i="12"/>
  <c r="BH216" i="12"/>
  <c r="BG216" i="12"/>
  <c r="BF216" i="12"/>
  <c r="T216" i="12"/>
  <c r="R216" i="12"/>
  <c r="P216" i="12"/>
  <c r="BI205" i="12"/>
  <c r="BH205" i="12"/>
  <c r="BG205" i="12"/>
  <c r="BF205" i="12"/>
  <c r="T205" i="12"/>
  <c r="R205" i="12"/>
  <c r="P205" i="12"/>
  <c r="BI194" i="12"/>
  <c r="BH194" i="12"/>
  <c r="BG194" i="12"/>
  <c r="BF194" i="12"/>
  <c r="T194" i="12"/>
  <c r="R194" i="12"/>
  <c r="P194" i="12"/>
  <c r="BI188" i="12"/>
  <c r="BH188" i="12"/>
  <c r="BG188" i="12"/>
  <c r="BF188" i="12"/>
  <c r="T188" i="12"/>
  <c r="R188" i="12"/>
  <c r="P188" i="12"/>
  <c r="BI182" i="12"/>
  <c r="BH182" i="12"/>
  <c r="BG182" i="12"/>
  <c r="BF182" i="12"/>
  <c r="T182" i="12"/>
  <c r="R182" i="12"/>
  <c r="P182" i="12"/>
  <c r="BI173" i="12"/>
  <c r="BH173" i="12"/>
  <c r="BG173" i="12"/>
  <c r="BF173" i="12"/>
  <c r="T173" i="12"/>
  <c r="R173" i="12"/>
  <c r="P173" i="12"/>
  <c r="BI162" i="12"/>
  <c r="BH162" i="12"/>
  <c r="BG162" i="12"/>
  <c r="BF162" i="12"/>
  <c r="T162" i="12"/>
  <c r="R162" i="12"/>
  <c r="P162" i="12"/>
  <c r="BI151" i="12"/>
  <c r="BH151" i="12"/>
  <c r="BG151" i="12"/>
  <c r="BF151" i="12"/>
  <c r="T151" i="12"/>
  <c r="R151" i="12"/>
  <c r="P151" i="12"/>
  <c r="BI140" i="12"/>
  <c r="BH140" i="12"/>
  <c r="BG140" i="12"/>
  <c r="BF140" i="12"/>
  <c r="T140" i="12"/>
  <c r="R140" i="12"/>
  <c r="P140" i="12"/>
  <c r="BI131" i="12"/>
  <c r="BH131" i="12"/>
  <c r="BG131" i="12"/>
  <c r="BF131" i="12"/>
  <c r="T131" i="12"/>
  <c r="R131" i="12"/>
  <c r="P131" i="12"/>
  <c r="BI123" i="12"/>
  <c r="BH123" i="12"/>
  <c r="BG123" i="12"/>
  <c r="BF123" i="12"/>
  <c r="T123" i="12"/>
  <c r="R123" i="12"/>
  <c r="P123" i="12"/>
  <c r="BI115" i="12"/>
  <c r="BH115" i="12"/>
  <c r="BG115" i="12"/>
  <c r="BF115" i="12"/>
  <c r="T115" i="12"/>
  <c r="R115" i="12"/>
  <c r="P115" i="12"/>
  <c r="BI107" i="12"/>
  <c r="BH107" i="12"/>
  <c r="BG107" i="12"/>
  <c r="BF107" i="12"/>
  <c r="T107" i="12"/>
  <c r="R107" i="12"/>
  <c r="P107" i="12"/>
  <c r="BI101" i="12"/>
  <c r="BH101" i="12"/>
  <c r="BG101" i="12"/>
  <c r="BF101" i="12"/>
  <c r="T101" i="12"/>
  <c r="R101" i="12"/>
  <c r="P101" i="12"/>
  <c r="BI95" i="12"/>
  <c r="BH95" i="12"/>
  <c r="BG95" i="12"/>
  <c r="BF95" i="12"/>
  <c r="T95" i="12"/>
  <c r="R95" i="12"/>
  <c r="P95" i="12"/>
  <c r="J88" i="12"/>
  <c r="F88" i="12"/>
  <c r="F86" i="12"/>
  <c r="E84" i="12"/>
  <c r="J58" i="12"/>
  <c r="F58" i="12"/>
  <c r="F56" i="12"/>
  <c r="E54" i="12"/>
  <c r="J26" i="12"/>
  <c r="E26" i="12"/>
  <c r="J89" i="12" s="1"/>
  <c r="J25" i="12"/>
  <c r="J20" i="12"/>
  <c r="E20" i="12"/>
  <c r="F89" i="12" s="1"/>
  <c r="J19" i="12"/>
  <c r="J14" i="12"/>
  <c r="J86" i="12"/>
  <c r="E7" i="12"/>
  <c r="E50" i="12" s="1"/>
  <c r="J39" i="11"/>
  <c r="J38" i="11"/>
  <c r="AY65" i="1"/>
  <c r="J37" i="11"/>
  <c r="AX65" i="1"/>
  <c r="BI204" i="11"/>
  <c r="BH204" i="11"/>
  <c r="BG204" i="11"/>
  <c r="BF204" i="11"/>
  <c r="T204" i="11"/>
  <c r="T203" i="11"/>
  <c r="R204" i="11"/>
  <c r="R203" i="11" s="1"/>
  <c r="P204" i="11"/>
  <c r="P203" i="11"/>
  <c r="BI196" i="11"/>
  <c r="BH196" i="11"/>
  <c r="BG196" i="11"/>
  <c r="BF196" i="11"/>
  <c r="T196" i="11"/>
  <c r="R196" i="11"/>
  <c r="P196" i="11"/>
  <c r="BI189" i="11"/>
  <c r="BH189" i="11"/>
  <c r="BG189" i="11"/>
  <c r="BF189" i="11"/>
  <c r="T189" i="11"/>
  <c r="R189" i="11"/>
  <c r="P189" i="11"/>
  <c r="BI182" i="11"/>
  <c r="BH182" i="11"/>
  <c r="BG182" i="11"/>
  <c r="BF182" i="11"/>
  <c r="T182" i="11"/>
  <c r="R182" i="11"/>
  <c r="P182" i="11"/>
  <c r="BI174" i="11"/>
  <c r="BH174" i="11"/>
  <c r="BG174" i="11"/>
  <c r="BF174" i="11"/>
  <c r="T174" i="11"/>
  <c r="T173" i="11" s="1"/>
  <c r="R174" i="11"/>
  <c r="R173" i="11"/>
  <c r="P174" i="11"/>
  <c r="P173" i="11"/>
  <c r="BI171" i="11"/>
  <c r="BH171" i="11"/>
  <c r="BG171" i="11"/>
  <c r="BF171" i="11"/>
  <c r="T171" i="11"/>
  <c r="R171" i="11"/>
  <c r="P171" i="11"/>
  <c r="BI165" i="11"/>
  <c r="BH165" i="11"/>
  <c r="BG165" i="11"/>
  <c r="BF165" i="11"/>
  <c r="T165" i="11"/>
  <c r="R165" i="11"/>
  <c r="P165" i="11"/>
  <c r="BI159" i="11"/>
  <c r="BH159" i="11"/>
  <c r="BG159" i="11"/>
  <c r="BF159" i="11"/>
  <c r="T159" i="11"/>
  <c r="R159" i="11"/>
  <c r="P159" i="11"/>
  <c r="BI150" i="11"/>
  <c r="BH150" i="11"/>
  <c r="BG150" i="11"/>
  <c r="BF150" i="11"/>
  <c r="T150" i="11"/>
  <c r="R150" i="11"/>
  <c r="P150" i="11"/>
  <c r="BI146" i="11"/>
  <c r="BH146" i="11"/>
  <c r="BG146" i="11"/>
  <c r="BF146" i="11"/>
  <c r="T146" i="11"/>
  <c r="T145" i="11"/>
  <c r="R146" i="11"/>
  <c r="R145" i="11"/>
  <c r="P146" i="11"/>
  <c r="P145" i="11" s="1"/>
  <c r="BI132" i="11"/>
  <c r="BH132" i="11"/>
  <c r="BG132" i="11"/>
  <c r="BF132" i="11"/>
  <c r="T132" i="11"/>
  <c r="R132" i="11"/>
  <c r="P132" i="11"/>
  <c r="BI120" i="11"/>
  <c r="BH120" i="11"/>
  <c r="BG120" i="11"/>
  <c r="BF120" i="11"/>
  <c r="T120" i="11"/>
  <c r="R120" i="11"/>
  <c r="P120" i="11"/>
  <c r="BI108" i="11"/>
  <c r="BH108" i="11"/>
  <c r="BG108" i="11"/>
  <c r="BF108" i="11"/>
  <c r="T108" i="11"/>
  <c r="R108" i="11"/>
  <c r="P108" i="11"/>
  <c r="BI96" i="11"/>
  <c r="BH96" i="11"/>
  <c r="BG96" i="11"/>
  <c r="BF96" i="11"/>
  <c r="T96" i="11"/>
  <c r="R96" i="11"/>
  <c r="P96" i="11"/>
  <c r="J89" i="11"/>
  <c r="F89" i="11"/>
  <c r="F87" i="11"/>
  <c r="E85" i="11"/>
  <c r="J58" i="11"/>
  <c r="F58" i="11"/>
  <c r="F56" i="11"/>
  <c r="E54" i="11"/>
  <c r="J26" i="11"/>
  <c r="E26" i="11"/>
  <c r="J90" i="11"/>
  <c r="J25" i="11"/>
  <c r="J20" i="11"/>
  <c r="E20" i="11"/>
  <c r="F59" i="11" s="1"/>
  <c r="J19" i="11"/>
  <c r="J14" i="11"/>
  <c r="J56" i="11"/>
  <c r="E7" i="11"/>
  <c r="E50" i="11" s="1"/>
  <c r="J39" i="10"/>
  <c r="J38" i="10"/>
  <c r="AY64" i="1"/>
  <c r="J37" i="10"/>
  <c r="AX64" i="1"/>
  <c r="BI458" i="10"/>
  <c r="BH458" i="10"/>
  <c r="BG458" i="10"/>
  <c r="BF458" i="10"/>
  <c r="T458" i="10"/>
  <c r="T457" i="10"/>
  <c r="R458" i="10"/>
  <c r="R457" i="10" s="1"/>
  <c r="P458" i="10"/>
  <c r="P457" i="10"/>
  <c r="BI450" i="10"/>
  <c r="BH450" i="10"/>
  <c r="BG450" i="10"/>
  <c r="BF450" i="10"/>
  <c r="T450" i="10"/>
  <c r="R450" i="10"/>
  <c r="P450" i="10"/>
  <c r="BI443" i="10"/>
  <c r="BH443" i="10"/>
  <c r="BG443" i="10"/>
  <c r="BF443" i="10"/>
  <c r="T443" i="10"/>
  <c r="R443" i="10"/>
  <c r="P443" i="10"/>
  <c r="BI436" i="10"/>
  <c r="BH436" i="10"/>
  <c r="BG436" i="10"/>
  <c r="BF436" i="10"/>
  <c r="T436" i="10"/>
  <c r="R436" i="10"/>
  <c r="P436" i="10"/>
  <c r="BI428" i="10"/>
  <c r="BH428" i="10"/>
  <c r="BG428" i="10"/>
  <c r="BF428" i="10"/>
  <c r="T428" i="10"/>
  <c r="T427" i="10" s="1"/>
  <c r="R428" i="10"/>
  <c r="R427" i="10"/>
  <c r="P428" i="10"/>
  <c r="P427" i="10"/>
  <c r="BI425" i="10"/>
  <c r="BH425" i="10"/>
  <c r="BG425" i="10"/>
  <c r="BF425" i="10"/>
  <c r="T425" i="10"/>
  <c r="R425" i="10"/>
  <c r="P425" i="10"/>
  <c r="BI419" i="10"/>
  <c r="BH419" i="10"/>
  <c r="BG419" i="10"/>
  <c r="BF419" i="10"/>
  <c r="T419" i="10"/>
  <c r="R419" i="10"/>
  <c r="P419" i="10"/>
  <c r="BI413" i="10"/>
  <c r="BH413" i="10"/>
  <c r="BG413" i="10"/>
  <c r="BF413" i="10"/>
  <c r="T413" i="10"/>
  <c r="R413" i="10"/>
  <c r="P413" i="10"/>
  <c r="BI404" i="10"/>
  <c r="BH404" i="10"/>
  <c r="BG404" i="10"/>
  <c r="BF404" i="10"/>
  <c r="T404" i="10"/>
  <c r="R404" i="10"/>
  <c r="P404" i="10"/>
  <c r="BI400" i="10"/>
  <c r="BH400" i="10"/>
  <c r="BG400" i="10"/>
  <c r="BF400" i="10"/>
  <c r="T400" i="10"/>
  <c r="T399" i="10"/>
  <c r="R400" i="10"/>
  <c r="R399" i="10"/>
  <c r="P400" i="10"/>
  <c r="P399" i="10" s="1"/>
  <c r="BI384" i="10"/>
  <c r="BH384" i="10"/>
  <c r="BG384" i="10"/>
  <c r="BF384" i="10"/>
  <c r="T384" i="10"/>
  <c r="R384" i="10"/>
  <c r="P384" i="10"/>
  <c r="BI369" i="10"/>
  <c r="BH369" i="10"/>
  <c r="BG369" i="10"/>
  <c r="BF369" i="10"/>
  <c r="T369" i="10"/>
  <c r="R369" i="10"/>
  <c r="P369" i="10"/>
  <c r="BI354" i="10"/>
  <c r="BH354" i="10"/>
  <c r="BG354" i="10"/>
  <c r="BF354" i="10"/>
  <c r="T354" i="10"/>
  <c r="R354" i="10"/>
  <c r="P354" i="10"/>
  <c r="BI347" i="10"/>
  <c r="BH347" i="10"/>
  <c r="BG347" i="10"/>
  <c r="BF347" i="10"/>
  <c r="T347" i="10"/>
  <c r="R347" i="10"/>
  <c r="P347" i="10"/>
  <c r="BI340" i="10"/>
  <c r="BH340" i="10"/>
  <c r="BG340" i="10"/>
  <c r="BF340" i="10"/>
  <c r="T340" i="10"/>
  <c r="R340" i="10"/>
  <c r="P340" i="10"/>
  <c r="BI331" i="10"/>
  <c r="BH331" i="10"/>
  <c r="BG331" i="10"/>
  <c r="BF331" i="10"/>
  <c r="T331" i="10"/>
  <c r="R331" i="10"/>
  <c r="P331" i="10"/>
  <c r="BI316" i="10"/>
  <c r="BH316" i="10"/>
  <c r="BG316" i="10"/>
  <c r="BF316" i="10"/>
  <c r="T316" i="10"/>
  <c r="R316" i="10"/>
  <c r="P316" i="10"/>
  <c r="BI307" i="10"/>
  <c r="BH307" i="10"/>
  <c r="BG307" i="10"/>
  <c r="BF307" i="10"/>
  <c r="T307" i="10"/>
  <c r="R307" i="10"/>
  <c r="P307" i="10"/>
  <c r="BI292" i="10"/>
  <c r="BH292" i="10"/>
  <c r="BG292" i="10"/>
  <c r="BF292" i="10"/>
  <c r="T292" i="10"/>
  <c r="R292" i="10"/>
  <c r="P292" i="10"/>
  <c r="BI284" i="10"/>
  <c r="BH284" i="10"/>
  <c r="BG284" i="10"/>
  <c r="BF284" i="10"/>
  <c r="T284" i="10"/>
  <c r="R284" i="10"/>
  <c r="P284" i="10"/>
  <c r="BI273" i="10"/>
  <c r="BH273" i="10"/>
  <c r="BG273" i="10"/>
  <c r="BF273" i="10"/>
  <c r="T273" i="10"/>
  <c r="R273" i="10"/>
  <c r="P273" i="10"/>
  <c r="BI262" i="10"/>
  <c r="BH262" i="10"/>
  <c r="BG262" i="10"/>
  <c r="BF262" i="10"/>
  <c r="T262" i="10"/>
  <c r="R262" i="10"/>
  <c r="P262" i="10"/>
  <c r="BI247" i="10"/>
  <c r="BH247" i="10"/>
  <c r="BG247" i="10"/>
  <c r="BF247" i="10"/>
  <c r="T247" i="10"/>
  <c r="R247" i="10"/>
  <c r="P247" i="10"/>
  <c r="BI232" i="10"/>
  <c r="BH232" i="10"/>
  <c r="BG232" i="10"/>
  <c r="BF232" i="10"/>
  <c r="T232" i="10"/>
  <c r="R232" i="10"/>
  <c r="P232" i="10"/>
  <c r="BI217" i="10"/>
  <c r="BH217" i="10"/>
  <c r="BG217" i="10"/>
  <c r="BF217" i="10"/>
  <c r="T217" i="10"/>
  <c r="R217" i="10"/>
  <c r="P217" i="10"/>
  <c r="BI206" i="10"/>
  <c r="BH206" i="10"/>
  <c r="BG206" i="10"/>
  <c r="BF206" i="10"/>
  <c r="T206" i="10"/>
  <c r="R206" i="10"/>
  <c r="P206" i="10"/>
  <c r="BI198" i="10"/>
  <c r="BH198" i="10"/>
  <c r="BG198" i="10"/>
  <c r="BF198" i="10"/>
  <c r="T198" i="10"/>
  <c r="R198" i="10"/>
  <c r="P198" i="10"/>
  <c r="BI185" i="10"/>
  <c r="BH185" i="10"/>
  <c r="BG185" i="10"/>
  <c r="BF185" i="10"/>
  <c r="T185" i="10"/>
  <c r="R185" i="10"/>
  <c r="P185" i="10"/>
  <c r="BI172" i="10"/>
  <c r="BH172" i="10"/>
  <c r="BG172" i="10"/>
  <c r="BF172" i="10"/>
  <c r="T172" i="10"/>
  <c r="R172" i="10"/>
  <c r="P172" i="10"/>
  <c r="BI159" i="10"/>
  <c r="BH159" i="10"/>
  <c r="BG159" i="10"/>
  <c r="BF159" i="10"/>
  <c r="T159" i="10"/>
  <c r="R159" i="10"/>
  <c r="P159" i="10"/>
  <c r="BI146" i="10"/>
  <c r="BH146" i="10"/>
  <c r="BG146" i="10"/>
  <c r="BF146" i="10"/>
  <c r="T146" i="10"/>
  <c r="R146" i="10"/>
  <c r="P146" i="10"/>
  <c r="BI129" i="10"/>
  <c r="BH129" i="10"/>
  <c r="BG129" i="10"/>
  <c r="BF129" i="10"/>
  <c r="T129" i="10"/>
  <c r="R129" i="10"/>
  <c r="P129" i="10"/>
  <c r="BI114" i="10"/>
  <c r="BH114" i="10"/>
  <c r="BG114" i="10"/>
  <c r="BF114" i="10"/>
  <c r="T114" i="10"/>
  <c r="R114" i="10"/>
  <c r="P114" i="10"/>
  <c r="BI99" i="10"/>
  <c r="BH99" i="10"/>
  <c r="BG99" i="10"/>
  <c r="BF99" i="10"/>
  <c r="T99" i="10"/>
  <c r="R99" i="10"/>
  <c r="P99" i="10"/>
  <c r="J92" i="10"/>
  <c r="F92" i="10"/>
  <c r="F90" i="10"/>
  <c r="E88" i="10"/>
  <c r="J58" i="10"/>
  <c r="F58" i="10"/>
  <c r="F56" i="10"/>
  <c r="E54" i="10"/>
  <c r="J26" i="10"/>
  <c r="E26" i="10"/>
  <c r="J59" i="10"/>
  <c r="J25" i="10"/>
  <c r="J20" i="10"/>
  <c r="E20" i="10"/>
  <c r="F59" i="10" s="1"/>
  <c r="J19" i="10"/>
  <c r="J14" i="10"/>
  <c r="J56" i="10" s="1"/>
  <c r="E7" i="10"/>
  <c r="E50" i="10"/>
  <c r="J39" i="9"/>
  <c r="J38" i="9"/>
  <c r="AY63" i="1"/>
  <c r="J37" i="9"/>
  <c r="AX63" i="1" s="1"/>
  <c r="BI354" i="9"/>
  <c r="BH354" i="9"/>
  <c r="BG354" i="9"/>
  <c r="BF354" i="9"/>
  <c r="T354" i="9"/>
  <c r="T353" i="9" s="1"/>
  <c r="R354" i="9"/>
  <c r="R353" i="9" s="1"/>
  <c r="P354" i="9"/>
  <c r="P353" i="9"/>
  <c r="BI346" i="9"/>
  <c r="BH346" i="9"/>
  <c r="BG346" i="9"/>
  <c r="BF346" i="9"/>
  <c r="T346" i="9"/>
  <c r="R346" i="9"/>
  <c r="P346" i="9"/>
  <c r="BI339" i="9"/>
  <c r="BH339" i="9"/>
  <c r="BG339" i="9"/>
  <c r="BF339" i="9"/>
  <c r="T339" i="9"/>
  <c r="R339" i="9"/>
  <c r="P339" i="9"/>
  <c r="BI332" i="9"/>
  <c r="BH332" i="9"/>
  <c r="BG332" i="9"/>
  <c r="BF332" i="9"/>
  <c r="T332" i="9"/>
  <c r="R332" i="9"/>
  <c r="P332" i="9"/>
  <c r="BI324" i="9"/>
  <c r="BH324" i="9"/>
  <c r="BG324" i="9"/>
  <c r="BF324" i="9"/>
  <c r="T324" i="9"/>
  <c r="T323" i="9" s="1"/>
  <c r="R324" i="9"/>
  <c r="R323" i="9" s="1"/>
  <c r="P324" i="9"/>
  <c r="P323" i="9" s="1"/>
  <c r="BI321" i="9"/>
  <c r="BH321" i="9"/>
  <c r="BG321" i="9"/>
  <c r="BF321" i="9"/>
  <c r="T321" i="9"/>
  <c r="R321" i="9"/>
  <c r="P321" i="9"/>
  <c r="BI315" i="9"/>
  <c r="BH315" i="9"/>
  <c r="BG315" i="9"/>
  <c r="BF315" i="9"/>
  <c r="T315" i="9"/>
  <c r="R315" i="9"/>
  <c r="P315" i="9"/>
  <c r="BI309" i="9"/>
  <c r="BH309" i="9"/>
  <c r="BG309" i="9"/>
  <c r="BF309" i="9"/>
  <c r="T309" i="9"/>
  <c r="R309" i="9"/>
  <c r="P309" i="9"/>
  <c r="BI300" i="9"/>
  <c r="BH300" i="9"/>
  <c r="BG300" i="9"/>
  <c r="BF300" i="9"/>
  <c r="T300" i="9"/>
  <c r="R300" i="9"/>
  <c r="P300" i="9"/>
  <c r="BI296" i="9"/>
  <c r="BH296" i="9"/>
  <c r="BG296" i="9"/>
  <c r="BF296" i="9"/>
  <c r="T296" i="9"/>
  <c r="T295" i="9"/>
  <c r="R296" i="9"/>
  <c r="R295" i="9" s="1"/>
  <c r="P296" i="9"/>
  <c r="P295" i="9"/>
  <c r="BI288" i="9"/>
  <c r="BH288" i="9"/>
  <c r="BG288" i="9"/>
  <c r="BF288" i="9"/>
  <c r="T288" i="9"/>
  <c r="R288" i="9"/>
  <c r="P288" i="9"/>
  <c r="BI281" i="9"/>
  <c r="BH281" i="9"/>
  <c r="BG281" i="9"/>
  <c r="BF281" i="9"/>
  <c r="T281" i="9"/>
  <c r="R281" i="9"/>
  <c r="P281" i="9"/>
  <c r="BI273" i="9"/>
  <c r="BH273" i="9"/>
  <c r="BG273" i="9"/>
  <c r="BF273" i="9"/>
  <c r="T273" i="9"/>
  <c r="R273" i="9"/>
  <c r="P273" i="9"/>
  <c r="BI266" i="9"/>
  <c r="BH266" i="9"/>
  <c r="BG266" i="9"/>
  <c r="BF266" i="9"/>
  <c r="T266" i="9"/>
  <c r="R266" i="9"/>
  <c r="P266" i="9"/>
  <c r="BI259" i="9"/>
  <c r="BH259" i="9"/>
  <c r="BG259" i="9"/>
  <c r="BF259" i="9"/>
  <c r="T259" i="9"/>
  <c r="R259" i="9"/>
  <c r="P259" i="9"/>
  <c r="BI253" i="9"/>
  <c r="BH253" i="9"/>
  <c r="BG253" i="9"/>
  <c r="BF253" i="9"/>
  <c r="T253" i="9"/>
  <c r="R253" i="9"/>
  <c r="P253" i="9"/>
  <c r="BI247" i="9"/>
  <c r="BH247" i="9"/>
  <c r="BG247" i="9"/>
  <c r="BF247" i="9"/>
  <c r="T247" i="9"/>
  <c r="R247" i="9"/>
  <c r="P247" i="9"/>
  <c r="BI240" i="9"/>
  <c r="BH240" i="9"/>
  <c r="BG240" i="9"/>
  <c r="BF240" i="9"/>
  <c r="T240" i="9"/>
  <c r="R240" i="9"/>
  <c r="P240" i="9"/>
  <c r="BI231" i="9"/>
  <c r="BH231" i="9"/>
  <c r="BG231" i="9"/>
  <c r="BF231" i="9"/>
  <c r="T231" i="9"/>
  <c r="R231" i="9"/>
  <c r="P231" i="9"/>
  <c r="BI224" i="9"/>
  <c r="BH224" i="9"/>
  <c r="BG224" i="9"/>
  <c r="BF224" i="9"/>
  <c r="T224" i="9"/>
  <c r="R224" i="9"/>
  <c r="P224" i="9"/>
  <c r="BI216" i="9"/>
  <c r="BH216" i="9"/>
  <c r="BG216" i="9"/>
  <c r="BF216" i="9"/>
  <c r="T216" i="9"/>
  <c r="R216" i="9"/>
  <c r="P216" i="9"/>
  <c r="BI208" i="9"/>
  <c r="BH208" i="9"/>
  <c r="BG208" i="9"/>
  <c r="BF208" i="9"/>
  <c r="T208" i="9"/>
  <c r="R208" i="9"/>
  <c r="P208" i="9"/>
  <c r="BI200" i="9"/>
  <c r="BH200" i="9"/>
  <c r="BG200" i="9"/>
  <c r="BF200" i="9"/>
  <c r="T200" i="9"/>
  <c r="R200" i="9"/>
  <c r="P200" i="9"/>
  <c r="BI191" i="9"/>
  <c r="BH191" i="9"/>
  <c r="BG191" i="9"/>
  <c r="BF191" i="9"/>
  <c r="T191" i="9"/>
  <c r="R191" i="9"/>
  <c r="P191" i="9"/>
  <c r="BI182" i="9"/>
  <c r="BH182" i="9"/>
  <c r="BG182" i="9"/>
  <c r="BF182" i="9"/>
  <c r="T182" i="9"/>
  <c r="R182" i="9"/>
  <c r="P182" i="9"/>
  <c r="BI173" i="9"/>
  <c r="BH173" i="9"/>
  <c r="BG173" i="9"/>
  <c r="BF173" i="9"/>
  <c r="T173" i="9"/>
  <c r="R173" i="9"/>
  <c r="P173" i="9"/>
  <c r="BI166" i="9"/>
  <c r="BH166" i="9"/>
  <c r="BG166" i="9"/>
  <c r="BF166" i="9"/>
  <c r="T166" i="9"/>
  <c r="R166" i="9"/>
  <c r="P166" i="9"/>
  <c r="BI158" i="9"/>
  <c r="BH158" i="9"/>
  <c r="BG158" i="9"/>
  <c r="BF158" i="9"/>
  <c r="T158" i="9"/>
  <c r="R158" i="9"/>
  <c r="P158" i="9"/>
  <c r="BI149" i="9"/>
  <c r="BH149" i="9"/>
  <c r="BG149" i="9"/>
  <c r="BF149" i="9"/>
  <c r="T149" i="9"/>
  <c r="R149" i="9"/>
  <c r="P149" i="9"/>
  <c r="BI140" i="9"/>
  <c r="BH140" i="9"/>
  <c r="BG140" i="9"/>
  <c r="BF140" i="9"/>
  <c r="T140" i="9"/>
  <c r="R140" i="9"/>
  <c r="P140" i="9"/>
  <c r="BI131" i="9"/>
  <c r="BH131" i="9"/>
  <c r="BG131" i="9"/>
  <c r="BF131" i="9"/>
  <c r="T131" i="9"/>
  <c r="R131" i="9"/>
  <c r="P131" i="9"/>
  <c r="BI122" i="9"/>
  <c r="BH122" i="9"/>
  <c r="BG122" i="9"/>
  <c r="BF122" i="9"/>
  <c r="T122" i="9"/>
  <c r="R122" i="9"/>
  <c r="P122" i="9"/>
  <c r="BI114" i="9"/>
  <c r="BH114" i="9"/>
  <c r="BG114" i="9"/>
  <c r="BF114" i="9"/>
  <c r="T114" i="9"/>
  <c r="R114" i="9"/>
  <c r="P114" i="9"/>
  <c r="BI107" i="9"/>
  <c r="BH107" i="9"/>
  <c r="BG107" i="9"/>
  <c r="BF107" i="9"/>
  <c r="T107" i="9"/>
  <c r="R107" i="9"/>
  <c r="P107" i="9"/>
  <c r="BI100" i="9"/>
  <c r="BH100" i="9"/>
  <c r="BG100" i="9"/>
  <c r="BF100" i="9"/>
  <c r="T100" i="9"/>
  <c r="R100" i="9"/>
  <c r="P100" i="9"/>
  <c r="J93" i="9"/>
  <c r="F93" i="9"/>
  <c r="F91" i="9"/>
  <c r="E89" i="9"/>
  <c r="J58" i="9"/>
  <c r="F58" i="9"/>
  <c r="F56" i="9"/>
  <c r="E54" i="9"/>
  <c r="J26" i="9"/>
  <c r="E26" i="9"/>
  <c r="J94" i="9" s="1"/>
  <c r="J25" i="9"/>
  <c r="J20" i="9"/>
  <c r="E20" i="9"/>
  <c r="F59" i="9" s="1"/>
  <c r="J19" i="9"/>
  <c r="J14" i="9"/>
  <c r="J91" i="9" s="1"/>
  <c r="E7" i="9"/>
  <c r="E50" i="9"/>
  <c r="J39" i="8"/>
  <c r="J38" i="8"/>
  <c r="AY62" i="1" s="1"/>
  <c r="J37" i="8"/>
  <c r="AX62" i="1" s="1"/>
  <c r="BI192" i="8"/>
  <c r="BH192" i="8"/>
  <c r="BG192" i="8"/>
  <c r="BF192" i="8"/>
  <c r="T192" i="8"/>
  <c r="T191" i="8"/>
  <c r="R192" i="8"/>
  <c r="R191" i="8" s="1"/>
  <c r="P192" i="8"/>
  <c r="P191" i="8" s="1"/>
  <c r="BI183" i="8"/>
  <c r="BH183" i="8"/>
  <c r="BG183" i="8"/>
  <c r="BF183" i="8"/>
  <c r="T183" i="8"/>
  <c r="R183" i="8"/>
  <c r="P183" i="8"/>
  <c r="BI175" i="8"/>
  <c r="BH175" i="8"/>
  <c r="BG175" i="8"/>
  <c r="BF175" i="8"/>
  <c r="T175" i="8"/>
  <c r="R175" i="8"/>
  <c r="P175" i="8"/>
  <c r="BI167" i="8"/>
  <c r="BH167" i="8"/>
  <c r="BG167" i="8"/>
  <c r="BF167" i="8"/>
  <c r="T167" i="8"/>
  <c r="R167" i="8"/>
  <c r="P167" i="8"/>
  <c r="BI158" i="8"/>
  <c r="BH158" i="8"/>
  <c r="BG158" i="8"/>
  <c r="BF158" i="8"/>
  <c r="T158" i="8"/>
  <c r="T157" i="8"/>
  <c r="R158" i="8"/>
  <c r="R157" i="8" s="1"/>
  <c r="P158" i="8"/>
  <c r="P157" i="8" s="1"/>
  <c r="BI155" i="8"/>
  <c r="BH155" i="8"/>
  <c r="BG155" i="8"/>
  <c r="BF155" i="8"/>
  <c r="T155" i="8"/>
  <c r="R155" i="8"/>
  <c r="P155" i="8"/>
  <c r="BI150" i="8"/>
  <c r="BH150" i="8"/>
  <c r="BG150" i="8"/>
  <c r="BF150" i="8"/>
  <c r="T150" i="8"/>
  <c r="R150" i="8"/>
  <c r="P150" i="8"/>
  <c r="BI145" i="8"/>
  <c r="BH145" i="8"/>
  <c r="BG145" i="8"/>
  <c r="BF145" i="8"/>
  <c r="T145" i="8"/>
  <c r="R145" i="8"/>
  <c r="P145" i="8"/>
  <c r="BI140" i="8"/>
  <c r="BH140" i="8"/>
  <c r="BG140" i="8"/>
  <c r="BF140" i="8"/>
  <c r="T140" i="8"/>
  <c r="R140" i="8"/>
  <c r="P140" i="8"/>
  <c r="BI130" i="8"/>
  <c r="BH130" i="8"/>
  <c r="BG130" i="8"/>
  <c r="BF130" i="8"/>
  <c r="T130" i="8"/>
  <c r="R130" i="8"/>
  <c r="P130" i="8"/>
  <c r="BI126" i="8"/>
  <c r="BH126" i="8"/>
  <c r="BG126" i="8"/>
  <c r="BF126" i="8"/>
  <c r="T126" i="8"/>
  <c r="T125" i="8" s="1"/>
  <c r="R126" i="8"/>
  <c r="R125" i="8" s="1"/>
  <c r="P126" i="8"/>
  <c r="P125" i="8" s="1"/>
  <c r="BI117" i="8"/>
  <c r="BH117" i="8"/>
  <c r="BG117" i="8"/>
  <c r="BF117" i="8"/>
  <c r="T117" i="8"/>
  <c r="R117" i="8"/>
  <c r="P117" i="8"/>
  <c r="BI110" i="8"/>
  <c r="BH110" i="8"/>
  <c r="BG110" i="8"/>
  <c r="BF110" i="8"/>
  <c r="T110" i="8"/>
  <c r="R110" i="8"/>
  <c r="P110" i="8"/>
  <c r="BI103" i="8"/>
  <c r="BH103" i="8"/>
  <c r="BG103" i="8"/>
  <c r="BF103" i="8"/>
  <c r="T103" i="8"/>
  <c r="R103" i="8"/>
  <c r="P103" i="8"/>
  <c r="BI96" i="8"/>
  <c r="BH96" i="8"/>
  <c r="BG96" i="8"/>
  <c r="BF96" i="8"/>
  <c r="T96" i="8"/>
  <c r="R96" i="8"/>
  <c r="P96" i="8"/>
  <c r="J89" i="8"/>
  <c r="F89" i="8"/>
  <c r="F87" i="8"/>
  <c r="E85" i="8"/>
  <c r="J58" i="8"/>
  <c r="F58" i="8"/>
  <c r="F56" i="8"/>
  <c r="E54" i="8"/>
  <c r="J26" i="8"/>
  <c r="E26" i="8"/>
  <c r="J59" i="8" s="1"/>
  <c r="J25" i="8"/>
  <c r="J20" i="8"/>
  <c r="E20" i="8"/>
  <c r="F59" i="8" s="1"/>
  <c r="J19" i="8"/>
  <c r="J14" i="8"/>
  <c r="J56" i="8" s="1"/>
  <c r="E7" i="8"/>
  <c r="E50" i="8" s="1"/>
  <c r="J39" i="7"/>
  <c r="J38" i="7"/>
  <c r="AY61" i="1" s="1"/>
  <c r="J37" i="7"/>
  <c r="AX61" i="1"/>
  <c r="BI282" i="7"/>
  <c r="BH282" i="7"/>
  <c r="BG282" i="7"/>
  <c r="BF282" i="7"/>
  <c r="T282" i="7"/>
  <c r="T281" i="7"/>
  <c r="R282" i="7"/>
  <c r="R281" i="7" s="1"/>
  <c r="P282" i="7"/>
  <c r="P281" i="7" s="1"/>
  <c r="BI275" i="7"/>
  <c r="BH275" i="7"/>
  <c r="BG275" i="7"/>
  <c r="BF275" i="7"/>
  <c r="T275" i="7"/>
  <c r="R275" i="7"/>
  <c r="P275" i="7"/>
  <c r="BI269" i="7"/>
  <c r="BH269" i="7"/>
  <c r="BG269" i="7"/>
  <c r="BF269" i="7"/>
  <c r="T269" i="7"/>
  <c r="R269" i="7"/>
  <c r="P269" i="7"/>
  <c r="BI263" i="7"/>
  <c r="BH263" i="7"/>
  <c r="BG263" i="7"/>
  <c r="BF263" i="7"/>
  <c r="T263" i="7"/>
  <c r="R263" i="7"/>
  <c r="P263" i="7"/>
  <c r="BI256" i="7"/>
  <c r="BH256" i="7"/>
  <c r="BG256" i="7"/>
  <c r="BF256" i="7"/>
  <c r="T256" i="7"/>
  <c r="T255" i="7" s="1"/>
  <c r="R256" i="7"/>
  <c r="R255" i="7" s="1"/>
  <c r="P256" i="7"/>
  <c r="P255" i="7" s="1"/>
  <c r="BI253" i="7"/>
  <c r="BH253" i="7"/>
  <c r="BG253" i="7"/>
  <c r="BF253" i="7"/>
  <c r="T253" i="7"/>
  <c r="R253" i="7"/>
  <c r="P253" i="7"/>
  <c r="BI248" i="7"/>
  <c r="BH248" i="7"/>
  <c r="BG248" i="7"/>
  <c r="BF248" i="7"/>
  <c r="T248" i="7"/>
  <c r="R248" i="7"/>
  <c r="P248" i="7"/>
  <c r="BI243" i="7"/>
  <c r="BH243" i="7"/>
  <c r="BG243" i="7"/>
  <c r="BF243" i="7"/>
  <c r="T243" i="7"/>
  <c r="R243" i="7"/>
  <c r="P243" i="7"/>
  <c r="BI235" i="7"/>
  <c r="BH235" i="7"/>
  <c r="BG235" i="7"/>
  <c r="BF235" i="7"/>
  <c r="T235" i="7"/>
  <c r="R235" i="7"/>
  <c r="P235" i="7"/>
  <c r="BI231" i="7"/>
  <c r="BH231" i="7"/>
  <c r="BG231" i="7"/>
  <c r="BF231" i="7"/>
  <c r="T231" i="7"/>
  <c r="T230" i="7" s="1"/>
  <c r="R231" i="7"/>
  <c r="R230" i="7" s="1"/>
  <c r="P231" i="7"/>
  <c r="P230" i="7" s="1"/>
  <c r="BI221" i="7"/>
  <c r="BH221" i="7"/>
  <c r="BG221" i="7"/>
  <c r="BF221" i="7"/>
  <c r="T221" i="7"/>
  <c r="R221" i="7"/>
  <c r="P221" i="7"/>
  <c r="BI212" i="7"/>
  <c r="BH212" i="7"/>
  <c r="BG212" i="7"/>
  <c r="BF212" i="7"/>
  <c r="T212" i="7"/>
  <c r="T211" i="7" s="1"/>
  <c r="R212" i="7"/>
  <c r="R211" i="7" s="1"/>
  <c r="P212" i="7"/>
  <c r="P211" i="7" s="1"/>
  <c r="BI202" i="7"/>
  <c r="BH202" i="7"/>
  <c r="BG202" i="7"/>
  <c r="BF202" i="7"/>
  <c r="T202" i="7"/>
  <c r="R202" i="7"/>
  <c r="P202" i="7"/>
  <c r="BI193" i="7"/>
  <c r="BH193" i="7"/>
  <c r="BG193" i="7"/>
  <c r="BF193" i="7"/>
  <c r="T193" i="7"/>
  <c r="R193" i="7"/>
  <c r="P193" i="7"/>
  <c r="BI184" i="7"/>
  <c r="BH184" i="7"/>
  <c r="BG184" i="7"/>
  <c r="BF184" i="7"/>
  <c r="T184" i="7"/>
  <c r="R184" i="7"/>
  <c r="P184" i="7"/>
  <c r="BI178" i="7"/>
  <c r="BH178" i="7"/>
  <c r="BG178" i="7"/>
  <c r="BF178" i="7"/>
  <c r="T178" i="7"/>
  <c r="R178" i="7"/>
  <c r="P178" i="7"/>
  <c r="BI172" i="7"/>
  <c r="BH172" i="7"/>
  <c r="BG172" i="7"/>
  <c r="BF172" i="7"/>
  <c r="T172" i="7"/>
  <c r="R172" i="7"/>
  <c r="P172" i="7"/>
  <c r="BI163" i="7"/>
  <c r="BH163" i="7"/>
  <c r="BG163" i="7"/>
  <c r="BF163" i="7"/>
  <c r="T163" i="7"/>
  <c r="R163" i="7"/>
  <c r="P163" i="7"/>
  <c r="BI154" i="7"/>
  <c r="BH154" i="7"/>
  <c r="BG154" i="7"/>
  <c r="BF154" i="7"/>
  <c r="T154" i="7"/>
  <c r="R154" i="7"/>
  <c r="P154" i="7"/>
  <c r="BI145" i="7"/>
  <c r="BH145" i="7"/>
  <c r="BG145" i="7"/>
  <c r="BF145" i="7"/>
  <c r="T145" i="7"/>
  <c r="R145" i="7"/>
  <c r="P145" i="7"/>
  <c r="BI137" i="7"/>
  <c r="BH137" i="7"/>
  <c r="BG137" i="7"/>
  <c r="BF137" i="7"/>
  <c r="T137" i="7"/>
  <c r="R137" i="7"/>
  <c r="P137" i="7"/>
  <c r="BI131" i="7"/>
  <c r="BH131" i="7"/>
  <c r="BG131" i="7"/>
  <c r="BF131" i="7"/>
  <c r="T131" i="7"/>
  <c r="R131" i="7"/>
  <c r="P131" i="7"/>
  <c r="BI125" i="7"/>
  <c r="BH125" i="7"/>
  <c r="BG125" i="7"/>
  <c r="BF125" i="7"/>
  <c r="T125" i="7"/>
  <c r="R125" i="7"/>
  <c r="P125" i="7"/>
  <c r="BI119" i="7"/>
  <c r="BH119" i="7"/>
  <c r="BG119" i="7"/>
  <c r="BF119" i="7"/>
  <c r="T119" i="7"/>
  <c r="R119" i="7"/>
  <c r="P119" i="7"/>
  <c r="BI112" i="7"/>
  <c r="BH112" i="7"/>
  <c r="BG112" i="7"/>
  <c r="BF112" i="7"/>
  <c r="T112" i="7"/>
  <c r="R112" i="7"/>
  <c r="P112" i="7"/>
  <c r="BI105" i="7"/>
  <c r="BH105" i="7"/>
  <c r="BG105" i="7"/>
  <c r="BF105" i="7"/>
  <c r="T105" i="7"/>
  <c r="R105" i="7"/>
  <c r="P105" i="7"/>
  <c r="BI98" i="7"/>
  <c r="BH98" i="7"/>
  <c r="BG98" i="7"/>
  <c r="BF98" i="7"/>
  <c r="T98" i="7"/>
  <c r="R98" i="7"/>
  <c r="P98" i="7"/>
  <c r="J91" i="7"/>
  <c r="F91" i="7"/>
  <c r="F89" i="7"/>
  <c r="E87" i="7"/>
  <c r="J58" i="7"/>
  <c r="F58" i="7"/>
  <c r="F56" i="7"/>
  <c r="E54" i="7"/>
  <c r="J26" i="7"/>
  <c r="E26" i="7"/>
  <c r="J59" i="7" s="1"/>
  <c r="J25" i="7"/>
  <c r="J20" i="7"/>
  <c r="E20" i="7"/>
  <c r="F92" i="7"/>
  <c r="J19" i="7"/>
  <c r="J14" i="7"/>
  <c r="J56" i="7" s="1"/>
  <c r="E7" i="7"/>
  <c r="E50" i="7" s="1"/>
  <c r="T360" i="6"/>
  <c r="R360" i="6"/>
  <c r="J39" i="6"/>
  <c r="J38" i="6"/>
  <c r="AY60" i="1"/>
  <c r="J37" i="6"/>
  <c r="AX60" i="1" s="1"/>
  <c r="BI435" i="6"/>
  <c r="BH435" i="6"/>
  <c r="BG435" i="6"/>
  <c r="BF435" i="6"/>
  <c r="T435" i="6"/>
  <c r="T434" i="6" s="1"/>
  <c r="R435" i="6"/>
  <c r="R434" i="6" s="1"/>
  <c r="P435" i="6"/>
  <c r="P434" i="6"/>
  <c r="BI416" i="6"/>
  <c r="BH416" i="6"/>
  <c r="BG416" i="6"/>
  <c r="BF416" i="6"/>
  <c r="T416" i="6"/>
  <c r="R416" i="6"/>
  <c r="P416" i="6"/>
  <c r="BI398" i="6"/>
  <c r="BH398" i="6"/>
  <c r="BG398" i="6"/>
  <c r="BF398" i="6"/>
  <c r="T398" i="6"/>
  <c r="R398" i="6"/>
  <c r="P398" i="6"/>
  <c r="BI380" i="6"/>
  <c r="BH380" i="6"/>
  <c r="BG380" i="6"/>
  <c r="BF380" i="6"/>
  <c r="T380" i="6"/>
  <c r="R380" i="6"/>
  <c r="P380" i="6"/>
  <c r="BI361" i="6"/>
  <c r="BH361" i="6"/>
  <c r="BG361" i="6"/>
  <c r="BF361" i="6"/>
  <c r="T361" i="6"/>
  <c r="R361" i="6"/>
  <c r="P361" i="6"/>
  <c r="P360" i="6" s="1"/>
  <c r="BI358" i="6"/>
  <c r="BH358" i="6"/>
  <c r="BG358" i="6"/>
  <c r="BF358" i="6"/>
  <c r="T358" i="6"/>
  <c r="R358" i="6"/>
  <c r="P358" i="6"/>
  <c r="BI352" i="6"/>
  <c r="BH352" i="6"/>
  <c r="BG352" i="6"/>
  <c r="BF352" i="6"/>
  <c r="T352" i="6"/>
  <c r="R352" i="6"/>
  <c r="P352" i="6"/>
  <c r="BI347" i="6"/>
  <c r="BH347" i="6"/>
  <c r="BG347" i="6"/>
  <c r="BF347" i="6"/>
  <c r="T347" i="6"/>
  <c r="R347" i="6"/>
  <c r="P347" i="6"/>
  <c r="BI341" i="6"/>
  <c r="BH341" i="6"/>
  <c r="BG341" i="6"/>
  <c r="BF341" i="6"/>
  <c r="T341" i="6"/>
  <c r="R341" i="6"/>
  <c r="P341" i="6"/>
  <c r="BI330" i="6"/>
  <c r="BH330" i="6"/>
  <c r="BG330" i="6"/>
  <c r="BF330" i="6"/>
  <c r="T330" i="6"/>
  <c r="R330" i="6"/>
  <c r="P330" i="6"/>
  <c r="BI324" i="6"/>
  <c r="BH324" i="6"/>
  <c r="BG324" i="6"/>
  <c r="BF324" i="6"/>
  <c r="T324" i="6"/>
  <c r="R324" i="6"/>
  <c r="P324" i="6"/>
  <c r="BI318" i="6"/>
  <c r="BH318" i="6"/>
  <c r="BG318" i="6"/>
  <c r="BF318" i="6"/>
  <c r="T318" i="6"/>
  <c r="R318" i="6"/>
  <c r="P318" i="6"/>
  <c r="BI312" i="6"/>
  <c r="BH312" i="6"/>
  <c r="BG312" i="6"/>
  <c r="BF312" i="6"/>
  <c r="T312" i="6"/>
  <c r="R312" i="6"/>
  <c r="P312" i="6"/>
  <c r="BI306" i="6"/>
  <c r="BH306" i="6"/>
  <c r="BG306" i="6"/>
  <c r="BF306" i="6"/>
  <c r="T306" i="6"/>
  <c r="R306" i="6"/>
  <c r="P306" i="6"/>
  <c r="BI302" i="6"/>
  <c r="BH302" i="6"/>
  <c r="BG302" i="6"/>
  <c r="BF302" i="6"/>
  <c r="T302" i="6"/>
  <c r="T301" i="6" s="1"/>
  <c r="R302" i="6"/>
  <c r="R301" i="6" s="1"/>
  <c r="P302" i="6"/>
  <c r="P301" i="6" s="1"/>
  <c r="BI296" i="6"/>
  <c r="BH296" i="6"/>
  <c r="BG296" i="6"/>
  <c r="BF296" i="6"/>
  <c r="T296" i="6"/>
  <c r="R296" i="6"/>
  <c r="P296" i="6"/>
  <c r="BI291" i="6"/>
  <c r="BH291" i="6"/>
  <c r="BG291" i="6"/>
  <c r="BF291" i="6"/>
  <c r="T291" i="6"/>
  <c r="R291" i="6"/>
  <c r="P291" i="6"/>
  <c r="BI285" i="6"/>
  <c r="BH285" i="6"/>
  <c r="BG285" i="6"/>
  <c r="BF285" i="6"/>
  <c r="T285" i="6"/>
  <c r="R285" i="6"/>
  <c r="P285" i="6"/>
  <c r="BI279" i="6"/>
  <c r="BH279" i="6"/>
  <c r="BG279" i="6"/>
  <c r="BF279" i="6"/>
  <c r="T279" i="6"/>
  <c r="R279" i="6"/>
  <c r="P279" i="6"/>
  <c r="BI264" i="6"/>
  <c r="BH264" i="6"/>
  <c r="BG264" i="6"/>
  <c r="BF264" i="6"/>
  <c r="T264" i="6"/>
  <c r="R264" i="6"/>
  <c r="P264" i="6"/>
  <c r="BI249" i="6"/>
  <c r="BH249" i="6"/>
  <c r="BG249" i="6"/>
  <c r="BF249" i="6"/>
  <c r="T249" i="6"/>
  <c r="R249" i="6"/>
  <c r="P249" i="6"/>
  <c r="BI243" i="6"/>
  <c r="BH243" i="6"/>
  <c r="BG243" i="6"/>
  <c r="BF243" i="6"/>
  <c r="T243" i="6"/>
  <c r="R243" i="6"/>
  <c r="P243" i="6"/>
  <c r="BI227" i="6"/>
  <c r="BH227" i="6"/>
  <c r="BG227" i="6"/>
  <c r="BF227" i="6"/>
  <c r="T227" i="6"/>
  <c r="R227" i="6"/>
  <c r="P227" i="6"/>
  <c r="BI212" i="6"/>
  <c r="BH212" i="6"/>
  <c r="BG212" i="6"/>
  <c r="BF212" i="6"/>
  <c r="T212" i="6"/>
  <c r="R212" i="6"/>
  <c r="P212" i="6"/>
  <c r="BI197" i="6"/>
  <c r="BH197" i="6"/>
  <c r="BG197" i="6"/>
  <c r="BF197" i="6"/>
  <c r="T197" i="6"/>
  <c r="R197" i="6"/>
  <c r="P197" i="6"/>
  <c r="BI190" i="6"/>
  <c r="BH190" i="6"/>
  <c r="BG190" i="6"/>
  <c r="BF190" i="6"/>
  <c r="T190" i="6"/>
  <c r="R190" i="6"/>
  <c r="P190" i="6"/>
  <c r="BI183" i="6"/>
  <c r="BH183" i="6"/>
  <c r="BG183" i="6"/>
  <c r="BF183" i="6"/>
  <c r="T183" i="6"/>
  <c r="R183" i="6"/>
  <c r="P183" i="6"/>
  <c r="BI168" i="6"/>
  <c r="BH168" i="6"/>
  <c r="BG168" i="6"/>
  <c r="BF168" i="6"/>
  <c r="T168" i="6"/>
  <c r="R168" i="6"/>
  <c r="P168" i="6"/>
  <c r="BI153" i="6"/>
  <c r="BH153" i="6"/>
  <c r="BG153" i="6"/>
  <c r="BF153" i="6"/>
  <c r="T153" i="6"/>
  <c r="R153" i="6"/>
  <c r="P153" i="6"/>
  <c r="BI142" i="6"/>
  <c r="BH142" i="6"/>
  <c r="BG142" i="6"/>
  <c r="BF142" i="6"/>
  <c r="T142" i="6"/>
  <c r="R142" i="6"/>
  <c r="P142" i="6"/>
  <c r="BI127" i="6"/>
  <c r="BH127" i="6"/>
  <c r="BG127" i="6"/>
  <c r="BF127" i="6"/>
  <c r="T127" i="6"/>
  <c r="R127" i="6"/>
  <c r="P127" i="6"/>
  <c r="BI118" i="6"/>
  <c r="BH118" i="6"/>
  <c r="BG118" i="6"/>
  <c r="BF118" i="6"/>
  <c r="T118" i="6"/>
  <c r="R118" i="6"/>
  <c r="P118" i="6"/>
  <c r="BI108" i="6"/>
  <c r="BH108" i="6"/>
  <c r="BG108" i="6"/>
  <c r="BF108" i="6"/>
  <c r="T108" i="6"/>
  <c r="R108" i="6"/>
  <c r="P108" i="6"/>
  <c r="BI98" i="6"/>
  <c r="BH98" i="6"/>
  <c r="BG98" i="6"/>
  <c r="BF98" i="6"/>
  <c r="T98" i="6"/>
  <c r="R98" i="6"/>
  <c r="P98" i="6"/>
  <c r="J91" i="6"/>
  <c r="F91" i="6"/>
  <c r="F89" i="6"/>
  <c r="E87" i="6"/>
  <c r="J58" i="6"/>
  <c r="F58" i="6"/>
  <c r="F56" i="6"/>
  <c r="E54" i="6"/>
  <c r="J26" i="6"/>
  <c r="E26" i="6"/>
  <c r="J92" i="6" s="1"/>
  <c r="J25" i="6"/>
  <c r="J20" i="6"/>
  <c r="E20" i="6"/>
  <c r="F92" i="6"/>
  <c r="J19" i="6"/>
  <c r="J14" i="6"/>
  <c r="J89" i="6"/>
  <c r="E7" i="6"/>
  <c r="E83" i="6" s="1"/>
  <c r="J39" i="5"/>
  <c r="J38" i="5"/>
  <c r="AY59" i="1" s="1"/>
  <c r="J37" i="5"/>
  <c r="AX59" i="1" s="1"/>
  <c r="BI416" i="5"/>
  <c r="BH416" i="5"/>
  <c r="BG416" i="5"/>
  <c r="BF416" i="5"/>
  <c r="T416" i="5"/>
  <c r="T415" i="5" s="1"/>
  <c r="R416" i="5"/>
  <c r="R415" i="5" s="1"/>
  <c r="P416" i="5"/>
  <c r="P415" i="5" s="1"/>
  <c r="BI404" i="5"/>
  <c r="BH404" i="5"/>
  <c r="BG404" i="5"/>
  <c r="BF404" i="5"/>
  <c r="T404" i="5"/>
  <c r="R404" i="5"/>
  <c r="P404" i="5"/>
  <c r="BI393" i="5"/>
  <c r="BH393" i="5"/>
  <c r="BG393" i="5"/>
  <c r="BF393" i="5"/>
  <c r="T393" i="5"/>
  <c r="R393" i="5"/>
  <c r="P393" i="5"/>
  <c r="BI382" i="5"/>
  <c r="BH382" i="5"/>
  <c r="BG382" i="5"/>
  <c r="BF382" i="5"/>
  <c r="T382" i="5"/>
  <c r="R382" i="5"/>
  <c r="P382" i="5"/>
  <c r="BI370" i="5"/>
  <c r="BH370" i="5"/>
  <c r="BG370" i="5"/>
  <c r="BF370" i="5"/>
  <c r="T370" i="5"/>
  <c r="T369" i="5" s="1"/>
  <c r="R370" i="5"/>
  <c r="R369" i="5" s="1"/>
  <c r="P370" i="5"/>
  <c r="P369" i="5"/>
  <c r="BI367" i="5"/>
  <c r="BH367" i="5"/>
  <c r="BG367" i="5"/>
  <c r="BF367" i="5"/>
  <c r="T367" i="5"/>
  <c r="R367" i="5"/>
  <c r="P367" i="5"/>
  <c r="BI361" i="5"/>
  <c r="BH361" i="5"/>
  <c r="BG361" i="5"/>
  <c r="BF361" i="5"/>
  <c r="T361" i="5"/>
  <c r="R361" i="5"/>
  <c r="P361" i="5"/>
  <c r="BI355" i="5"/>
  <c r="BH355" i="5"/>
  <c r="BG355" i="5"/>
  <c r="BF355" i="5"/>
  <c r="T355" i="5"/>
  <c r="R355" i="5"/>
  <c r="P355" i="5"/>
  <c r="BI349" i="5"/>
  <c r="BH349" i="5"/>
  <c r="BG349" i="5"/>
  <c r="BF349" i="5"/>
  <c r="T349" i="5"/>
  <c r="R349" i="5"/>
  <c r="P349" i="5"/>
  <c r="BI343" i="5"/>
  <c r="BH343" i="5"/>
  <c r="BG343" i="5"/>
  <c r="BF343" i="5"/>
  <c r="T343" i="5"/>
  <c r="R343" i="5"/>
  <c r="P343" i="5"/>
  <c r="BI339" i="5"/>
  <c r="BH339" i="5"/>
  <c r="BG339" i="5"/>
  <c r="BF339" i="5"/>
  <c r="T339" i="5"/>
  <c r="T338" i="5" s="1"/>
  <c r="R339" i="5"/>
  <c r="R338" i="5" s="1"/>
  <c r="P339" i="5"/>
  <c r="P338" i="5"/>
  <c r="BI333" i="5"/>
  <c r="BH333" i="5"/>
  <c r="BG333" i="5"/>
  <c r="BF333" i="5"/>
  <c r="T333" i="5"/>
  <c r="R333" i="5"/>
  <c r="P333" i="5"/>
  <c r="BI328" i="5"/>
  <c r="BH328" i="5"/>
  <c r="BG328" i="5"/>
  <c r="BF328" i="5"/>
  <c r="T328" i="5"/>
  <c r="R328" i="5"/>
  <c r="P328" i="5"/>
  <c r="BI322" i="5"/>
  <c r="BH322" i="5"/>
  <c r="BG322" i="5"/>
  <c r="BF322" i="5"/>
  <c r="T322" i="5"/>
  <c r="R322" i="5"/>
  <c r="P322" i="5"/>
  <c r="BI316" i="5"/>
  <c r="BH316" i="5"/>
  <c r="BG316" i="5"/>
  <c r="BF316" i="5"/>
  <c r="T316" i="5"/>
  <c r="R316" i="5"/>
  <c r="P316" i="5"/>
  <c r="BI301" i="5"/>
  <c r="BH301" i="5"/>
  <c r="BG301" i="5"/>
  <c r="BF301" i="5"/>
  <c r="T301" i="5"/>
  <c r="R301" i="5"/>
  <c r="P301" i="5"/>
  <c r="BI286" i="5"/>
  <c r="BH286" i="5"/>
  <c r="BG286" i="5"/>
  <c r="BF286" i="5"/>
  <c r="T286" i="5"/>
  <c r="R286" i="5"/>
  <c r="P286" i="5"/>
  <c r="BI280" i="5"/>
  <c r="BH280" i="5"/>
  <c r="BG280" i="5"/>
  <c r="BF280" i="5"/>
  <c r="T280" i="5"/>
  <c r="R280" i="5"/>
  <c r="P280" i="5"/>
  <c r="BI264" i="5"/>
  <c r="BH264" i="5"/>
  <c r="BG264" i="5"/>
  <c r="BF264" i="5"/>
  <c r="T264" i="5"/>
  <c r="R264" i="5"/>
  <c r="P264" i="5"/>
  <c r="BI249" i="5"/>
  <c r="BH249" i="5"/>
  <c r="BG249" i="5"/>
  <c r="BF249" i="5"/>
  <c r="T249" i="5"/>
  <c r="R249" i="5"/>
  <c r="P249" i="5"/>
  <c r="BI234" i="5"/>
  <c r="BH234" i="5"/>
  <c r="BG234" i="5"/>
  <c r="BF234" i="5"/>
  <c r="T234" i="5"/>
  <c r="R234" i="5"/>
  <c r="P234" i="5"/>
  <c r="BI228" i="5"/>
  <c r="BH228" i="5"/>
  <c r="BG228" i="5"/>
  <c r="BF228" i="5"/>
  <c r="T228" i="5"/>
  <c r="R228" i="5"/>
  <c r="P228" i="5"/>
  <c r="BI222" i="5"/>
  <c r="BH222" i="5"/>
  <c r="BG222" i="5"/>
  <c r="BF222" i="5"/>
  <c r="T222" i="5"/>
  <c r="R222" i="5"/>
  <c r="P222" i="5"/>
  <c r="BI207" i="5"/>
  <c r="BH207" i="5"/>
  <c r="BG207" i="5"/>
  <c r="BF207" i="5"/>
  <c r="T207" i="5"/>
  <c r="R207" i="5"/>
  <c r="P207" i="5"/>
  <c r="BI192" i="5"/>
  <c r="BH192" i="5"/>
  <c r="BG192" i="5"/>
  <c r="BF192" i="5"/>
  <c r="T192" i="5"/>
  <c r="R192" i="5"/>
  <c r="P192" i="5"/>
  <c r="BI181" i="5"/>
  <c r="BH181" i="5"/>
  <c r="BG181" i="5"/>
  <c r="BF181" i="5"/>
  <c r="T181" i="5"/>
  <c r="R181" i="5"/>
  <c r="P181" i="5"/>
  <c r="BI166" i="5"/>
  <c r="BH166" i="5"/>
  <c r="BG166" i="5"/>
  <c r="BF166" i="5"/>
  <c r="T166" i="5"/>
  <c r="R166" i="5"/>
  <c r="P166" i="5"/>
  <c r="BI156" i="5"/>
  <c r="BH156" i="5"/>
  <c r="BG156" i="5"/>
  <c r="BF156" i="5"/>
  <c r="T156" i="5"/>
  <c r="R156" i="5"/>
  <c r="P156" i="5"/>
  <c r="BI150" i="5"/>
  <c r="BH150" i="5"/>
  <c r="BG150" i="5"/>
  <c r="BF150" i="5"/>
  <c r="T150" i="5"/>
  <c r="R150" i="5"/>
  <c r="P150" i="5"/>
  <c r="BI143" i="5"/>
  <c r="BH143" i="5"/>
  <c r="BG143" i="5"/>
  <c r="BF143" i="5"/>
  <c r="T143" i="5"/>
  <c r="R143" i="5"/>
  <c r="P143" i="5"/>
  <c r="BI136" i="5"/>
  <c r="BH136" i="5"/>
  <c r="BG136" i="5"/>
  <c r="BF136" i="5"/>
  <c r="T136" i="5"/>
  <c r="R136" i="5"/>
  <c r="P136" i="5"/>
  <c r="BI130" i="5"/>
  <c r="BH130" i="5"/>
  <c r="BG130" i="5"/>
  <c r="BF130" i="5"/>
  <c r="T130" i="5"/>
  <c r="R130" i="5"/>
  <c r="P130" i="5"/>
  <c r="BI123" i="5"/>
  <c r="BH123" i="5"/>
  <c r="BG123" i="5"/>
  <c r="BF123" i="5"/>
  <c r="T123" i="5"/>
  <c r="R123" i="5"/>
  <c r="P123" i="5"/>
  <c r="BI111" i="5"/>
  <c r="BH111" i="5"/>
  <c r="BG111" i="5"/>
  <c r="BF111" i="5"/>
  <c r="T111" i="5"/>
  <c r="R111" i="5"/>
  <c r="P111" i="5"/>
  <c r="BI105" i="5"/>
  <c r="BH105" i="5"/>
  <c r="BG105" i="5"/>
  <c r="BF105" i="5"/>
  <c r="T105" i="5"/>
  <c r="R105" i="5"/>
  <c r="P105" i="5"/>
  <c r="BI99" i="5"/>
  <c r="BH99" i="5"/>
  <c r="BG99" i="5"/>
  <c r="BF99" i="5"/>
  <c r="T99" i="5"/>
  <c r="R99" i="5"/>
  <c r="P99" i="5"/>
  <c r="J92" i="5"/>
  <c r="F92" i="5"/>
  <c r="F90" i="5"/>
  <c r="E88" i="5"/>
  <c r="J58" i="5"/>
  <c r="F58" i="5"/>
  <c r="F56" i="5"/>
  <c r="E54" i="5"/>
  <c r="J26" i="5"/>
  <c r="E26" i="5"/>
  <c r="J59" i="5" s="1"/>
  <c r="J25" i="5"/>
  <c r="J20" i="5"/>
  <c r="E20" i="5"/>
  <c r="F59" i="5" s="1"/>
  <c r="J19" i="5"/>
  <c r="J14" i="5"/>
  <c r="J90" i="5" s="1"/>
  <c r="E7" i="5"/>
  <c r="E84" i="5"/>
  <c r="J39" i="4"/>
  <c r="J38" i="4"/>
  <c r="AY58" i="1" s="1"/>
  <c r="J37" i="4"/>
  <c r="AX58" i="1" s="1"/>
  <c r="BI263" i="4"/>
  <c r="BH263" i="4"/>
  <c r="BG263" i="4"/>
  <c r="BF263" i="4"/>
  <c r="T263" i="4"/>
  <c r="T262" i="4"/>
  <c r="R263" i="4"/>
  <c r="R262" i="4" s="1"/>
  <c r="P263" i="4"/>
  <c r="P262" i="4"/>
  <c r="BI260" i="4"/>
  <c r="BH260" i="4"/>
  <c r="BG260" i="4"/>
  <c r="BF260" i="4"/>
  <c r="T260" i="4"/>
  <c r="T259" i="4"/>
  <c r="R260" i="4"/>
  <c r="R259" i="4"/>
  <c r="P260" i="4"/>
  <c r="P259" i="4" s="1"/>
  <c r="BI246" i="4"/>
  <c r="BH246" i="4"/>
  <c r="BG246" i="4"/>
  <c r="BF246" i="4"/>
  <c r="T246" i="4"/>
  <c r="R246" i="4"/>
  <c r="P246" i="4"/>
  <c r="BI233" i="4"/>
  <c r="BH233" i="4"/>
  <c r="BG233" i="4"/>
  <c r="BF233" i="4"/>
  <c r="T233" i="4"/>
  <c r="R233" i="4"/>
  <c r="P233" i="4"/>
  <c r="BI219" i="4"/>
  <c r="BH219" i="4"/>
  <c r="BG219" i="4"/>
  <c r="BF219" i="4"/>
  <c r="T219" i="4"/>
  <c r="R219" i="4"/>
  <c r="P219" i="4"/>
  <c r="BI206" i="4"/>
  <c r="BH206" i="4"/>
  <c r="BG206" i="4"/>
  <c r="BF206" i="4"/>
  <c r="T206" i="4"/>
  <c r="R206" i="4"/>
  <c r="P206" i="4"/>
  <c r="BI193" i="4"/>
  <c r="BH193" i="4"/>
  <c r="BG193" i="4"/>
  <c r="BF193" i="4"/>
  <c r="T193" i="4"/>
  <c r="R193" i="4"/>
  <c r="P193" i="4"/>
  <c r="BI187" i="4"/>
  <c r="BH187" i="4"/>
  <c r="BG187" i="4"/>
  <c r="BF187" i="4"/>
  <c r="T187" i="4"/>
  <c r="R187" i="4"/>
  <c r="P187" i="4"/>
  <c r="BI181" i="4"/>
  <c r="BH181" i="4"/>
  <c r="BG181" i="4"/>
  <c r="BF181" i="4"/>
  <c r="T181" i="4"/>
  <c r="R181" i="4"/>
  <c r="P181" i="4"/>
  <c r="BI168" i="4"/>
  <c r="BH168" i="4"/>
  <c r="BG168" i="4"/>
  <c r="BF168" i="4"/>
  <c r="T168" i="4"/>
  <c r="R168" i="4"/>
  <c r="P168" i="4"/>
  <c r="BI155" i="4"/>
  <c r="BH155" i="4"/>
  <c r="BG155" i="4"/>
  <c r="BF155" i="4"/>
  <c r="T155" i="4"/>
  <c r="R155" i="4"/>
  <c r="P155" i="4"/>
  <c r="BI144" i="4"/>
  <c r="BH144" i="4"/>
  <c r="BG144" i="4"/>
  <c r="BF144" i="4"/>
  <c r="T144" i="4"/>
  <c r="R144" i="4"/>
  <c r="P144" i="4"/>
  <c r="BI131" i="4"/>
  <c r="BH131" i="4"/>
  <c r="BG131" i="4"/>
  <c r="BF131" i="4"/>
  <c r="T131" i="4"/>
  <c r="R131" i="4"/>
  <c r="P131" i="4"/>
  <c r="BI122" i="4"/>
  <c r="BH122" i="4"/>
  <c r="BG122" i="4"/>
  <c r="BF122" i="4"/>
  <c r="T122" i="4"/>
  <c r="T113" i="4"/>
  <c r="R122" i="4"/>
  <c r="P122" i="4"/>
  <c r="BI114" i="4"/>
  <c r="BH114" i="4"/>
  <c r="BG114" i="4"/>
  <c r="BF114" i="4"/>
  <c r="T114" i="4"/>
  <c r="R114" i="4"/>
  <c r="R113" i="4" s="1"/>
  <c r="P114" i="4"/>
  <c r="P113" i="4" s="1"/>
  <c r="BI107" i="4"/>
  <c r="BH107" i="4"/>
  <c r="BG107" i="4"/>
  <c r="BF107" i="4"/>
  <c r="T107" i="4"/>
  <c r="R107" i="4"/>
  <c r="P107" i="4"/>
  <c r="BI101" i="4"/>
  <c r="BH101" i="4"/>
  <c r="BG101" i="4"/>
  <c r="BF101" i="4"/>
  <c r="T101" i="4"/>
  <c r="R101" i="4"/>
  <c r="P101" i="4"/>
  <c r="BI95" i="4"/>
  <c r="BH95" i="4"/>
  <c r="BG95" i="4"/>
  <c r="BF95" i="4"/>
  <c r="T95" i="4"/>
  <c r="R95" i="4"/>
  <c r="P95" i="4"/>
  <c r="J88" i="4"/>
  <c r="F88" i="4"/>
  <c r="F86" i="4"/>
  <c r="E84" i="4"/>
  <c r="J58" i="4"/>
  <c r="F58" i="4"/>
  <c r="F56" i="4"/>
  <c r="E54" i="4"/>
  <c r="J26" i="4"/>
  <c r="E26" i="4"/>
  <c r="J59" i="4" s="1"/>
  <c r="J25" i="4"/>
  <c r="J20" i="4"/>
  <c r="E20" i="4"/>
  <c r="F89" i="4" s="1"/>
  <c r="J19" i="4"/>
  <c r="J14" i="4"/>
  <c r="J56" i="4" s="1"/>
  <c r="E7" i="4"/>
  <c r="E50" i="4"/>
  <c r="J39" i="3"/>
  <c r="J38" i="3"/>
  <c r="AY57" i="1" s="1"/>
  <c r="J37" i="3"/>
  <c r="AX57" i="1"/>
  <c r="BI177" i="3"/>
  <c r="BH177" i="3"/>
  <c r="BG177" i="3"/>
  <c r="BF177" i="3"/>
  <c r="T177" i="3"/>
  <c r="T176" i="3" s="1"/>
  <c r="R177" i="3"/>
  <c r="R176" i="3" s="1"/>
  <c r="P177" i="3"/>
  <c r="P176" i="3" s="1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58" i="3"/>
  <c r="BH158" i="3"/>
  <c r="BG158" i="3"/>
  <c r="BF158" i="3"/>
  <c r="T158" i="3"/>
  <c r="R158" i="3"/>
  <c r="P158" i="3"/>
  <c r="BI151" i="3"/>
  <c r="BH151" i="3"/>
  <c r="BG151" i="3"/>
  <c r="BF151" i="3"/>
  <c r="T151" i="3"/>
  <c r="T150" i="3" s="1"/>
  <c r="R151" i="3"/>
  <c r="R150" i="3"/>
  <c r="P151" i="3"/>
  <c r="P150" i="3" s="1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R138" i="3"/>
  <c r="P138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T125" i="3"/>
  <c r="R126" i="3"/>
  <c r="R125" i="3" s="1"/>
  <c r="P126" i="3"/>
  <c r="P125" i="3"/>
  <c r="BI117" i="3"/>
  <c r="BH117" i="3"/>
  <c r="BG117" i="3"/>
  <c r="BF117" i="3"/>
  <c r="T117" i="3"/>
  <c r="R117" i="3"/>
  <c r="P117" i="3"/>
  <c r="BI110" i="3"/>
  <c r="BH110" i="3"/>
  <c r="BG110" i="3"/>
  <c r="BF110" i="3"/>
  <c r="T110" i="3"/>
  <c r="R110" i="3"/>
  <c r="P110" i="3"/>
  <c r="BI103" i="3"/>
  <c r="BH103" i="3"/>
  <c r="BG103" i="3"/>
  <c r="BF103" i="3"/>
  <c r="T103" i="3"/>
  <c r="R103" i="3"/>
  <c r="P103" i="3"/>
  <c r="BI96" i="3"/>
  <c r="BH96" i="3"/>
  <c r="BG96" i="3"/>
  <c r="BF96" i="3"/>
  <c r="T96" i="3"/>
  <c r="R96" i="3"/>
  <c r="P96" i="3"/>
  <c r="J89" i="3"/>
  <c r="F89" i="3"/>
  <c r="F87" i="3"/>
  <c r="E85" i="3"/>
  <c r="J58" i="3"/>
  <c r="F58" i="3"/>
  <c r="F56" i="3"/>
  <c r="E54" i="3"/>
  <c r="J26" i="3"/>
  <c r="E26" i="3"/>
  <c r="J90" i="3" s="1"/>
  <c r="J25" i="3"/>
  <c r="J20" i="3"/>
  <c r="E20" i="3"/>
  <c r="F59" i="3" s="1"/>
  <c r="J19" i="3"/>
  <c r="J14" i="3"/>
  <c r="J87" i="3" s="1"/>
  <c r="E7" i="3"/>
  <c r="E50" i="3"/>
  <c r="J37" i="2"/>
  <c r="J36" i="2"/>
  <c r="AY55" i="1" s="1"/>
  <c r="J35" i="2"/>
  <c r="AX55" i="1"/>
  <c r="BI287" i="2"/>
  <c r="BH287" i="2"/>
  <c r="BG287" i="2"/>
  <c r="BF287" i="2"/>
  <c r="T287" i="2"/>
  <c r="T286" i="2" s="1"/>
  <c r="R287" i="2"/>
  <c r="R286" i="2" s="1"/>
  <c r="P287" i="2"/>
  <c r="P286" i="2" s="1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T280" i="2"/>
  <c r="R281" i="2"/>
  <c r="R280" i="2" s="1"/>
  <c r="P281" i="2"/>
  <c r="P280" i="2" s="1"/>
  <c r="BI274" i="2"/>
  <c r="BH274" i="2"/>
  <c r="BG274" i="2"/>
  <c r="BF274" i="2"/>
  <c r="T274" i="2"/>
  <c r="T273" i="2" s="1"/>
  <c r="R274" i="2"/>
  <c r="R273" i="2"/>
  <c r="P274" i="2"/>
  <c r="P273" i="2" s="1"/>
  <c r="BI259" i="2"/>
  <c r="BH259" i="2"/>
  <c r="BG259" i="2"/>
  <c r="BF259" i="2"/>
  <c r="T259" i="2"/>
  <c r="R259" i="2"/>
  <c r="P259" i="2"/>
  <c r="BI234" i="2"/>
  <c r="BH234" i="2"/>
  <c r="BG234" i="2"/>
  <c r="BF234" i="2"/>
  <c r="T234" i="2"/>
  <c r="R234" i="2"/>
  <c r="P234" i="2"/>
  <c r="BI224" i="2"/>
  <c r="BH224" i="2"/>
  <c r="BG224" i="2"/>
  <c r="BF224" i="2"/>
  <c r="T224" i="2"/>
  <c r="R224" i="2"/>
  <c r="P224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185" i="2"/>
  <c r="BH185" i="2"/>
  <c r="BG185" i="2"/>
  <c r="BF185" i="2"/>
  <c r="T185" i="2"/>
  <c r="R185" i="2"/>
  <c r="P185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39" i="2"/>
  <c r="BH139" i="2"/>
  <c r="BG139" i="2"/>
  <c r="BF139" i="2"/>
  <c r="T139" i="2"/>
  <c r="R139" i="2"/>
  <c r="P139" i="2"/>
  <c r="BI122" i="2"/>
  <c r="BH122" i="2"/>
  <c r="BG122" i="2"/>
  <c r="BF122" i="2"/>
  <c r="T122" i="2"/>
  <c r="R122" i="2"/>
  <c r="P122" i="2"/>
  <c r="BI109" i="2"/>
  <c r="BH109" i="2"/>
  <c r="BG109" i="2"/>
  <c r="BF109" i="2"/>
  <c r="T109" i="2"/>
  <c r="R109" i="2"/>
  <c r="P109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BI89" i="2"/>
  <c r="BH89" i="2"/>
  <c r="BG89" i="2"/>
  <c r="BF89" i="2"/>
  <c r="T89" i="2"/>
  <c r="R89" i="2"/>
  <c r="P89" i="2"/>
  <c r="J82" i="2"/>
  <c r="F82" i="2"/>
  <c r="F80" i="2"/>
  <c r="E78" i="2"/>
  <c r="J54" i="2"/>
  <c r="F54" i="2"/>
  <c r="F52" i="2"/>
  <c r="E50" i="2"/>
  <c r="J24" i="2"/>
  <c r="E24" i="2"/>
  <c r="J83" i="2" s="1"/>
  <c r="J23" i="2"/>
  <c r="J18" i="2"/>
  <c r="E18" i="2"/>
  <c r="F83" i="2" s="1"/>
  <c r="J17" i="2"/>
  <c r="J12" i="2"/>
  <c r="J80" i="2" s="1"/>
  <c r="E7" i="2"/>
  <c r="E76" i="2" s="1"/>
  <c r="L50" i="1"/>
  <c r="AM50" i="1"/>
  <c r="AM49" i="1"/>
  <c r="L49" i="1"/>
  <c r="AM47" i="1"/>
  <c r="L47" i="1"/>
  <c r="L45" i="1"/>
  <c r="L44" i="1"/>
  <c r="BK83" i="19"/>
  <c r="BK179" i="18"/>
  <c r="J112" i="18"/>
  <c r="J90" i="18"/>
  <c r="J221" i="18"/>
  <c r="BK175" i="18"/>
  <c r="J313" i="17"/>
  <c r="J303" i="15"/>
  <c r="J204" i="17"/>
  <c r="J360" i="15"/>
  <c r="J131" i="15"/>
  <c r="J259" i="13"/>
  <c r="J140" i="12"/>
  <c r="J107" i="18"/>
  <c r="J218" i="14"/>
  <c r="BK219" i="13"/>
  <c r="J164" i="13"/>
  <c r="J108" i="11"/>
  <c r="BK114" i="10"/>
  <c r="BK321" i="9"/>
  <c r="J266" i="9"/>
  <c r="BK173" i="9"/>
  <c r="BK131" i="9"/>
  <c r="J175" i="8"/>
  <c r="J130" i="8"/>
  <c r="BK256" i="7"/>
  <c r="J231" i="7"/>
  <c r="BK137" i="7"/>
  <c r="BK358" i="6"/>
  <c r="BK168" i="6"/>
  <c r="BK416" i="5"/>
  <c r="BK349" i="5"/>
  <c r="BK316" i="5"/>
  <c r="BK234" i="5"/>
  <c r="BK181" i="4"/>
  <c r="BK114" i="4"/>
  <c r="J101" i="4"/>
  <c r="J103" i="3"/>
  <c r="BK211" i="2"/>
  <c r="BK155" i="18"/>
  <c r="BK254" i="17"/>
  <c r="BK178" i="17"/>
  <c r="J180" i="15"/>
  <c r="BK105" i="14"/>
  <c r="J231" i="13"/>
  <c r="BK104" i="13"/>
  <c r="J344" i="17"/>
  <c r="J148" i="14"/>
  <c r="BK96" i="11"/>
  <c r="J232" i="10"/>
  <c r="BK266" i="9"/>
  <c r="BK166" i="9"/>
  <c r="J126" i="8"/>
  <c r="BK231" i="7"/>
  <c r="J361" i="6"/>
  <c r="J122" i="2"/>
  <c r="J179" i="18"/>
  <c r="BK275" i="17"/>
  <c r="BK94" i="17"/>
  <c r="J284" i="14"/>
  <c r="BK163" i="14"/>
  <c r="J196" i="13"/>
  <c r="BK228" i="12"/>
  <c r="BK196" i="11"/>
  <c r="J174" i="11"/>
  <c r="J425" i="10"/>
  <c r="BK206" i="10"/>
  <c r="J296" i="9"/>
  <c r="J166" i="9"/>
  <c r="J158" i="8"/>
  <c r="BK416" i="6"/>
  <c r="J279" i="6"/>
  <c r="J168" i="6"/>
  <c r="BK361" i="5"/>
  <c r="J168" i="4"/>
  <c r="BK281" i="2"/>
  <c r="BK122" i="2"/>
  <c r="J94" i="2"/>
  <c r="J215" i="18"/>
  <c r="BK260" i="17"/>
  <c r="J218" i="16"/>
  <c r="BK376" i="15"/>
  <c r="J173" i="15"/>
  <c r="J245" i="14"/>
  <c r="J123" i="12"/>
  <c r="J182" i="11"/>
  <c r="J413" i="10"/>
  <c r="J262" i="10"/>
  <c r="BK332" i="9"/>
  <c r="BK253" i="9"/>
  <c r="BK208" i="9"/>
  <c r="BK125" i="7"/>
  <c r="BK361" i="6"/>
  <c r="BK360" i="6" s="1"/>
  <c r="J347" i="6"/>
  <c r="J286" i="5"/>
  <c r="BK181" i="5"/>
  <c r="BK99" i="5"/>
  <c r="J233" i="4"/>
  <c r="BK158" i="3"/>
  <c r="BK205" i="2"/>
  <c r="J254" i="17"/>
  <c r="BK137" i="17"/>
  <c r="BK344" i="15"/>
  <c r="J104" i="15"/>
  <c r="J127" i="14"/>
  <c r="J123" i="13"/>
  <c r="J340" i="10"/>
  <c r="J129" i="10"/>
  <c r="BK292" i="17"/>
  <c r="BK204" i="17"/>
  <c r="BK133" i="16"/>
  <c r="J269" i="15"/>
  <c r="BK155" i="15"/>
  <c r="BK256" i="13"/>
  <c r="J182" i="12"/>
  <c r="BK108" i="11"/>
  <c r="J400" i="10"/>
  <c r="J347" i="10"/>
  <c r="J114" i="10"/>
  <c r="J208" i="9"/>
  <c r="J100" i="9"/>
  <c r="J282" i="7"/>
  <c r="BK172" i="7"/>
  <c r="BK341" i="6"/>
  <c r="J212" i="6"/>
  <c r="BK339" i="5"/>
  <c r="J156" i="5"/>
  <c r="BK185" i="2"/>
  <c r="J162" i="18"/>
  <c r="BK226" i="15"/>
  <c r="J134" i="13"/>
  <c r="BK95" i="12"/>
  <c r="BK413" i="10"/>
  <c r="J404" i="10"/>
  <c r="BK240" i="9"/>
  <c r="J212" i="7"/>
  <c r="BK291" i="6"/>
  <c r="BK370" i="5"/>
  <c r="J138" i="3"/>
  <c r="BK99" i="2"/>
  <c r="BK221" i="18"/>
  <c r="J230" i="16"/>
  <c r="BK275" i="15"/>
  <c r="J166" i="15"/>
  <c r="BK110" i="13"/>
  <c r="BK132" i="11"/>
  <c r="J185" i="10"/>
  <c r="BK183" i="8"/>
  <c r="J131" i="7"/>
  <c r="J352" i="6"/>
  <c r="BK243" i="6"/>
  <c r="BK192" i="5"/>
  <c r="J282" i="18"/>
  <c r="BK193" i="15"/>
  <c r="J289" i="13"/>
  <c r="BK233" i="18"/>
  <c r="J100" i="18"/>
  <c r="J172" i="16"/>
  <c r="J175" i="18"/>
  <c r="J99" i="16"/>
  <c r="BK143" i="13"/>
  <c r="BK279" i="15"/>
  <c r="J256" i="13"/>
  <c r="J188" i="12"/>
  <c r="BK262" i="10"/>
  <c r="BK300" i="9"/>
  <c r="BK191" i="9"/>
  <c r="BK122" i="9"/>
  <c r="J183" i="8"/>
  <c r="BK126" i="8"/>
  <c r="J253" i="7"/>
  <c r="BK119" i="7"/>
  <c r="J98" i="6"/>
  <c r="J301" i="5"/>
  <c r="BK260" i="4"/>
  <c r="BK138" i="3"/>
  <c r="J205" i="2"/>
  <c r="J110" i="16"/>
  <c r="BK235" i="13"/>
  <c r="BK354" i="17"/>
  <c r="BK185" i="17"/>
  <c r="J276" i="14"/>
  <c r="BK292" i="10"/>
  <c r="BK224" i="9"/>
  <c r="J256" i="7"/>
  <c r="J190" i="6"/>
  <c r="BK170" i="3"/>
  <c r="J224" i="2"/>
  <c r="J130" i="17"/>
  <c r="BK218" i="14"/>
  <c r="BK101" i="12"/>
  <c r="J292" i="10"/>
  <c r="J122" i="9"/>
  <c r="J306" i="6"/>
  <c r="BK118" i="6"/>
  <c r="BK103" i="3"/>
  <c r="BK89" i="2"/>
  <c r="J237" i="17"/>
  <c r="BK360" i="15"/>
  <c r="BK189" i="14"/>
  <c r="J354" i="17"/>
  <c r="BK239" i="15"/>
  <c r="J96" i="11"/>
  <c r="J284" i="17"/>
  <c r="J155" i="16"/>
  <c r="J163" i="14"/>
  <c r="J419" i="10"/>
  <c r="BK400" i="10"/>
  <c r="J192" i="5"/>
  <c r="J187" i="4"/>
  <c r="J256" i="18"/>
  <c r="BK264" i="15"/>
  <c r="J436" i="10"/>
  <c r="J125" i="7"/>
  <c r="J131" i="4"/>
  <c r="J254" i="12"/>
  <c r="BK82" i="19"/>
  <c r="BK122" i="18"/>
  <c r="J196" i="18"/>
  <c r="J157" i="17"/>
  <c r="J155" i="18"/>
  <c r="J279" i="15"/>
  <c r="BK131" i="12"/>
  <c r="BK220" i="15"/>
  <c r="J174" i="13"/>
  <c r="J428" i="10"/>
  <c r="BK339" i="9"/>
  <c r="BK222" i="5"/>
  <c r="J95" i="4"/>
  <c r="BK229" i="18"/>
  <c r="BK231" i="17"/>
  <c r="J203" i="14"/>
  <c r="J291" i="18"/>
  <c r="J119" i="17"/>
  <c r="BK251" i="14"/>
  <c r="J315" i="9"/>
  <c r="J155" i="8"/>
  <c r="BK302" i="6"/>
  <c r="BK333" i="5"/>
  <c r="BK151" i="3"/>
  <c r="BK104" i="2"/>
  <c r="BK318" i="15"/>
  <c r="BK239" i="12"/>
  <c r="J443" i="10"/>
  <c r="J131" i="9"/>
  <c r="J435" i="6"/>
  <c r="J416" i="5"/>
  <c r="J158" i="3"/>
  <c r="J104" i="2"/>
  <c r="J185" i="17"/>
  <c r="J193" i="15"/>
  <c r="BK436" i="10"/>
  <c r="BK288" i="9"/>
  <c r="BK103" i="8"/>
  <c r="J358" i="6"/>
  <c r="BK212" i="6"/>
  <c r="J136" i="5"/>
  <c r="J143" i="3"/>
  <c r="BK272" i="18"/>
  <c r="J252" i="15"/>
  <c r="J196" i="11"/>
  <c r="J148" i="18"/>
  <c r="J270" i="17"/>
  <c r="J264" i="15"/>
  <c r="J450" i="10"/>
  <c r="J172" i="10"/>
  <c r="J200" i="9"/>
  <c r="J269" i="7"/>
  <c r="J291" i="6"/>
  <c r="J316" i="5"/>
  <c r="BK282" i="18"/>
  <c r="J150" i="11"/>
  <c r="BK150" i="8"/>
  <c r="BK285" i="6"/>
  <c r="BK130" i="5"/>
  <c r="J193" i="4"/>
  <c r="J276" i="18"/>
  <c r="J161" i="16"/>
  <c r="BK165" i="11"/>
  <c r="J163" i="7"/>
  <c r="BK288" i="18"/>
  <c r="J117" i="18"/>
  <c r="BK84" i="19"/>
  <c r="BK162" i="18"/>
  <c r="J202" i="18"/>
  <c r="J239" i="14"/>
  <c r="BK173" i="15"/>
  <c r="BK166" i="15"/>
  <c r="BK443" i="10"/>
  <c r="BK296" i="9"/>
  <c r="BK149" i="9"/>
  <c r="J167" i="8"/>
  <c r="BK263" i="7"/>
  <c r="J185" i="2"/>
  <c r="J171" i="17"/>
  <c r="J131" i="12"/>
  <c r="BK303" i="15"/>
  <c r="J196" i="14"/>
  <c r="BK194" i="12"/>
  <c r="J173" i="9"/>
  <c r="BK131" i="7"/>
  <c r="BK105" i="5"/>
  <c r="BK110" i="3"/>
  <c r="F35" i="19"/>
  <c r="J132" i="11"/>
  <c r="BK154" i="7"/>
  <c r="BK150" i="5"/>
  <c r="J114" i="4"/>
  <c r="BK109" i="2"/>
  <c r="BK288" i="17"/>
  <c r="BK164" i="17"/>
  <c r="J98" i="15"/>
  <c r="BK428" i="10"/>
  <c r="J300" i="9"/>
  <c r="BK117" i="8"/>
  <c r="BK279" i="6"/>
  <c r="J181" i="4"/>
  <c r="J120" i="11"/>
  <c r="J354" i="9"/>
  <c r="J117" i="8"/>
  <c r="BK197" i="6"/>
  <c r="J105" i="5"/>
  <c r="J288" i="18"/>
  <c r="J291" i="15"/>
  <c r="J99" i="14"/>
  <c r="J263" i="7"/>
  <c r="J333" i="5"/>
  <c r="BK166" i="5"/>
  <c r="J144" i="4"/>
  <c r="BK130" i="3"/>
  <c r="J178" i="17"/>
  <c r="BK180" i="15"/>
  <c r="BK316" i="10"/>
  <c r="J312" i="6"/>
  <c r="BK94" i="2"/>
  <c r="BK110" i="15"/>
  <c r="J100" i="17"/>
  <c r="J34" i="19"/>
  <c r="AW73" i="1"/>
  <c r="BK256" i="18"/>
  <c r="J260" i="17"/>
  <c r="J127" i="18"/>
  <c r="BK151" i="17"/>
  <c r="J141" i="14"/>
  <c r="J106" i="17"/>
  <c r="J156" i="14"/>
  <c r="BK100" i="18"/>
  <c r="J326" i="17"/>
  <c r="BK259" i="13"/>
  <c r="J206" i="15"/>
  <c r="J189" i="11"/>
  <c r="BK185" i="13"/>
  <c r="BK178" i="7"/>
  <c r="J127" i="6"/>
  <c r="J339" i="5"/>
  <c r="BK207" i="5"/>
  <c r="J285" i="2"/>
  <c r="J122" i="18"/>
  <c r="BK131" i="15"/>
  <c r="BK115" i="12"/>
  <c r="J243" i="17"/>
  <c r="J177" i="14"/>
  <c r="BK458" i="10"/>
  <c r="BK259" i="9"/>
  <c r="BK110" i="8"/>
  <c r="J119" i="7"/>
  <c r="BK143" i="5"/>
  <c r="BK159" i="2"/>
  <c r="J251" i="14"/>
  <c r="BK216" i="12"/>
  <c r="BK340" i="10"/>
  <c r="J259" i="9"/>
  <c r="BK105" i="7"/>
  <c r="BK153" i="6"/>
  <c r="BK144" i="4"/>
  <c r="BK380" i="6"/>
  <c r="J143" i="5"/>
  <c r="J99" i="2"/>
  <c r="BK393" i="15"/>
  <c r="J205" i="12"/>
  <c r="J142" i="18"/>
  <c r="J94" i="17"/>
  <c r="J104" i="13"/>
  <c r="BK369" i="10"/>
  <c r="J224" i="9"/>
  <c r="J184" i="7"/>
  <c r="BK142" i="6"/>
  <c r="J260" i="4"/>
  <c r="BK270" i="17"/>
  <c r="J341" i="6"/>
  <c r="BK123" i="5"/>
  <c r="BK131" i="4"/>
  <c r="J164" i="17"/>
  <c r="BK171" i="11"/>
  <c r="J149" i="9"/>
  <c r="J130" i="5"/>
  <c r="BK104" i="15"/>
  <c r="J84" i="19"/>
  <c r="BK262" i="18"/>
  <c r="BK138" i="18"/>
  <c r="BK344" i="17"/>
  <c r="BK215" i="18"/>
  <c r="J185" i="18"/>
  <c r="BK90" i="18"/>
  <c r="BK303" i="17"/>
  <c r="J88" i="16"/>
  <c r="BK226" i="14"/>
  <c r="BK191" i="17"/>
  <c r="J393" i="15"/>
  <c r="J220" i="15"/>
  <c r="BK141" i="14"/>
  <c r="J239" i="12"/>
  <c r="BK190" i="18"/>
  <c r="BK269" i="15"/>
  <c r="BK274" i="13"/>
  <c r="BK140" i="12"/>
  <c r="J369" i="10"/>
  <c r="BK185" i="10"/>
  <c r="J309" i="9"/>
  <c r="BK273" i="9"/>
  <c r="BK216" i="9"/>
  <c r="BK158" i="9"/>
  <c r="J107" i="9"/>
  <c r="BK140" i="8"/>
  <c r="BK282" i="7"/>
  <c r="BK235" i="7"/>
  <c r="BK163" i="7"/>
  <c r="BK318" i="6"/>
  <c r="J295" i="17"/>
  <c r="BK119" i="17"/>
  <c r="BK145" i="18"/>
  <c r="J120" i="14"/>
  <c r="BK202" i="18"/>
  <c r="BK196" i="14"/>
  <c r="BK182" i="12"/>
  <c r="J99" i="10"/>
  <c r="BK247" i="9"/>
  <c r="BK114" i="9"/>
  <c r="BK253" i="7"/>
  <c r="BK98" i="7"/>
  <c r="J118" i="6"/>
  <c r="BK343" i="5"/>
  <c r="J99" i="5"/>
  <c r="BK126" i="3"/>
  <c r="AS56" i="1"/>
  <c r="J231" i="17"/>
  <c r="BK262" i="14"/>
  <c r="J219" i="13"/>
  <c r="J114" i="9"/>
  <c r="J98" i="7"/>
  <c r="BK301" i="5"/>
  <c r="BK143" i="3"/>
  <c r="BK268" i="18"/>
  <c r="J254" i="14"/>
  <c r="BK154" i="13"/>
  <c r="J217" i="10"/>
  <c r="BK275" i="7"/>
  <c r="BK264" i="6"/>
  <c r="BK284" i="2"/>
  <c r="BK248" i="18"/>
  <c r="BK99" i="16"/>
  <c r="J146" i="11"/>
  <c r="J231" i="9"/>
  <c r="BK398" i="6"/>
  <c r="BK322" i="5"/>
  <c r="BK193" i="4"/>
  <c r="J297" i="15"/>
  <c r="BK162" i="12"/>
  <c r="J95" i="18"/>
  <c r="J275" i="15"/>
  <c r="BK404" i="10"/>
  <c r="J321" i="9"/>
  <c r="J202" i="7"/>
  <c r="J367" i="5"/>
  <c r="J219" i="4"/>
  <c r="BK134" i="14"/>
  <c r="J274" i="13"/>
  <c r="J343" i="5"/>
  <c r="BK111" i="5"/>
  <c r="BK95" i="4"/>
  <c r="J233" i="18"/>
  <c r="BK98" i="15"/>
  <c r="BK159" i="10"/>
  <c r="J330" i="6"/>
  <c r="BK355" i="5"/>
  <c r="BK230" i="16"/>
  <c r="J118" i="15"/>
  <c r="J154" i="13"/>
  <c r="BK194" i="16"/>
  <c r="BK148" i="18"/>
  <c r="BK134" i="18"/>
  <c r="J344" i="15"/>
  <c r="J224" i="17"/>
  <c r="BK258" i="15"/>
  <c r="BK174" i="11"/>
  <c r="J281" i="13"/>
  <c r="BK254" i="12"/>
  <c r="BK419" i="10"/>
  <c r="BK231" i="9"/>
  <c r="J140" i="9"/>
  <c r="J110" i="8"/>
  <c r="BK221" i="7"/>
  <c r="J183" i="6"/>
  <c r="J328" i="5"/>
  <c r="J155" i="4"/>
  <c r="J96" i="3"/>
  <c r="J211" i="2"/>
  <c r="J218" i="17"/>
  <c r="BK284" i="14"/>
  <c r="BK205" i="12"/>
  <c r="J308" i="17"/>
  <c r="BK245" i="14"/>
  <c r="BK450" i="10"/>
  <c r="BK100" i="9"/>
  <c r="BK212" i="7"/>
  <c r="J111" i="5"/>
  <c r="BK274" i="2"/>
  <c r="J144" i="17"/>
  <c r="J226" i="14"/>
  <c r="J151" i="12"/>
  <c r="BK129" i="10"/>
  <c r="J194" i="12"/>
  <c r="J273" i="10"/>
  <c r="BK96" i="8"/>
  <c r="BK352" i="6"/>
  <c r="BK249" i="5"/>
  <c r="BK287" i="2"/>
  <c r="BK88" i="16"/>
  <c r="J101" i="12"/>
  <c r="BK324" i="9"/>
  <c r="BK233" i="16"/>
  <c r="J110" i="13"/>
  <c r="BK146" i="10"/>
  <c r="BK107" i="9"/>
  <c r="J137" i="7"/>
  <c r="J166" i="5"/>
  <c r="BK308" i="17"/>
  <c r="J96" i="8"/>
  <c r="J150" i="5"/>
  <c r="J151" i="3"/>
  <c r="BK155" i="16"/>
  <c r="BK211" i="17"/>
  <c r="BK151" i="12"/>
  <c r="BK198" i="10"/>
  <c r="BK393" i="5"/>
  <c r="J280" i="5"/>
  <c r="BK249" i="17"/>
  <c r="J189" i="14"/>
  <c r="BK347" i="10"/>
  <c r="BK156" i="14"/>
  <c r="BK273" i="10"/>
  <c r="J140" i="8"/>
  <c r="J243" i="6"/>
  <c r="J170" i="3"/>
  <c r="BK164" i="2"/>
  <c r="BK284" i="17"/>
  <c r="BK291" i="15"/>
  <c r="BK189" i="11"/>
  <c r="BK247" i="10"/>
  <c r="J235" i="7"/>
  <c r="J153" i="6"/>
  <c r="J123" i="5"/>
  <c r="J281" i="2"/>
  <c r="BK110" i="16"/>
  <c r="BK177" i="14"/>
  <c r="J307" i="10"/>
  <c r="J327" i="15"/>
  <c r="BK182" i="11"/>
  <c r="J354" i="10"/>
  <c r="BK182" i="9"/>
  <c r="BK330" i="6"/>
  <c r="BK328" i="5"/>
  <c r="BK289" i="13"/>
  <c r="J251" i="12"/>
  <c r="J318" i="6"/>
  <c r="BK117" i="3"/>
  <c r="J258" i="15"/>
  <c r="BK231" i="13"/>
  <c r="J239" i="15"/>
  <c r="F36" i="19"/>
  <c r="BC73" i="1"/>
  <c r="BK95" i="18"/>
  <c r="BK117" i="18"/>
  <c r="BK130" i="17"/>
  <c r="BK280" i="17"/>
  <c r="BK122" i="16"/>
  <c r="J211" i="14"/>
  <c r="J228" i="12"/>
  <c r="BK100" i="17"/>
  <c r="BK170" i="14"/>
  <c r="BK251" i="12"/>
  <c r="BK307" i="10"/>
  <c r="J332" i="9"/>
  <c r="BK98" i="6"/>
  <c r="J370" i="5"/>
  <c r="BK286" i="5"/>
  <c r="BK156" i="5"/>
  <c r="J107" i="4"/>
  <c r="BK234" i="2"/>
  <c r="J134" i="18"/>
  <c r="J197" i="17"/>
  <c r="BK276" i="14"/>
  <c r="J162" i="12"/>
  <c r="J335" i="17"/>
  <c r="J303" i="17"/>
  <c r="BK183" i="16"/>
  <c r="J110" i="15"/>
  <c r="J134" i="14"/>
  <c r="BK188" i="12"/>
  <c r="J247" i="10"/>
  <c r="J191" i="9"/>
  <c r="BK243" i="7"/>
  <c r="J296" i="6"/>
  <c r="J393" i="5"/>
  <c r="BK122" i="4"/>
  <c r="J164" i="3"/>
  <c r="J126" i="3"/>
  <c r="J164" i="2"/>
  <c r="J151" i="17"/>
  <c r="BK207" i="16"/>
  <c r="BK230" i="14"/>
  <c r="BK164" i="13"/>
  <c r="J95" i="12"/>
  <c r="BK146" i="11"/>
  <c r="J281" i="9"/>
  <c r="BK200" i="9"/>
  <c r="BK202" i="7"/>
  <c r="BK324" i="6"/>
  <c r="BK227" i="6"/>
  <c r="BK136" i="5"/>
  <c r="BK164" i="3"/>
  <c r="BK139" i="2"/>
  <c r="J280" i="17"/>
  <c r="J207" i="16"/>
  <c r="BK142" i="15"/>
  <c r="J216" i="12"/>
  <c r="J316" i="10"/>
  <c r="J216" i="9"/>
  <c r="BK184" i="7"/>
  <c r="J142" i="6"/>
  <c r="J228" i="5"/>
  <c r="BK206" i="4"/>
  <c r="BK285" i="2"/>
  <c r="BK218" i="17"/>
  <c r="BK183" i="14"/>
  <c r="BK244" i="13"/>
  <c r="BK354" i="10"/>
  <c r="J138" i="18"/>
  <c r="BK144" i="17"/>
  <c r="BK324" i="15"/>
  <c r="J105" i="14"/>
  <c r="J159" i="11"/>
  <c r="BK384" i="10"/>
  <c r="J339" i="9"/>
  <c r="J192" i="8"/>
  <c r="J105" i="7"/>
  <c r="BK127" i="6"/>
  <c r="BK263" i="4"/>
  <c r="BK316" i="17"/>
  <c r="BK111" i="14"/>
  <c r="BK145" i="8"/>
  <c r="BK108" i="6"/>
  <c r="J207" i="5"/>
  <c r="J246" i="4"/>
  <c r="BK101" i="4"/>
  <c r="J109" i="2"/>
  <c r="J288" i="17"/>
  <c r="J226" i="15"/>
  <c r="J185" i="13"/>
  <c r="BK284" i="10"/>
  <c r="J221" i="7"/>
  <c r="J416" i="6"/>
  <c r="J249" i="6"/>
  <c r="BK228" i="5"/>
  <c r="BK291" i="18"/>
  <c r="BK206" i="15"/>
  <c r="J267" i="13"/>
  <c r="J137" i="17"/>
  <c r="BK295" i="17"/>
  <c r="F37" i="19"/>
  <c r="BD73" i="1"/>
  <c r="J82" i="19"/>
  <c r="J249" i="17"/>
  <c r="BK113" i="17"/>
  <c r="J242" i="18"/>
  <c r="J324" i="15"/>
  <c r="BK98" i="13"/>
  <c r="BK142" i="18"/>
  <c r="BK267" i="13"/>
  <c r="BK425" i="10"/>
  <c r="J324" i="9"/>
  <c r="J182" i="9"/>
  <c r="J145" i="8"/>
  <c r="J193" i="7"/>
  <c r="J197" i="6"/>
  <c r="J322" i="5"/>
  <c r="J274" i="2"/>
  <c r="BK243" i="17"/>
  <c r="J230" i="14"/>
  <c r="BK196" i="18"/>
  <c r="BK312" i="15"/>
  <c r="BK203" i="14"/>
  <c r="J198" i="10"/>
  <c r="BK183" i="6"/>
  <c r="BK177" i="3"/>
  <c r="BK259" i="2"/>
  <c r="BK107" i="18"/>
  <c r="J262" i="14"/>
  <c r="BK107" i="12"/>
  <c r="BK120" i="11"/>
  <c r="J273" i="9"/>
  <c r="J302" i="6"/>
  <c r="BK155" i="4"/>
  <c r="BK224" i="2"/>
  <c r="BK171" i="17"/>
  <c r="J170" i="14"/>
  <c r="J346" i="9"/>
  <c r="BK145" i="7"/>
  <c r="J355" i="5"/>
  <c r="BK187" i="4"/>
  <c r="BK335" i="17"/>
  <c r="J376" i="15"/>
  <c r="BK250" i="13"/>
  <c r="J331" i="10"/>
  <c r="BK106" i="17"/>
  <c r="BK127" i="18"/>
  <c r="J250" i="13"/>
  <c r="J234" i="5"/>
  <c r="BK233" i="4"/>
  <c r="J89" i="2"/>
  <c r="BK148" i="14"/>
  <c r="BK315" i="9"/>
  <c r="BK112" i="7"/>
  <c r="J222" i="5"/>
  <c r="J144" i="16"/>
  <c r="J235" i="13"/>
  <c r="J292" i="17"/>
  <c r="BK172" i="16"/>
  <c r="J268" i="18"/>
  <c r="BK313" i="17"/>
  <c r="BK112" i="18"/>
  <c r="J194" i="16"/>
  <c r="J201" i="16"/>
  <c r="J142" i="15"/>
  <c r="J173" i="12"/>
  <c r="J233" i="16"/>
  <c r="BK196" i="13"/>
  <c r="J243" i="7"/>
  <c r="J112" i="7"/>
  <c r="J264" i="6"/>
  <c r="BK404" i="5"/>
  <c r="BK201" i="16"/>
  <c r="BK254" i="14"/>
  <c r="BK208" i="18"/>
  <c r="J316" i="17"/>
  <c r="J113" i="17"/>
  <c r="J269" i="14"/>
  <c r="BK134" i="13"/>
  <c r="J458" i="10"/>
  <c r="J288" i="9"/>
  <c r="J247" i="9"/>
  <c r="BK269" i="7"/>
  <c r="BK312" i="6"/>
  <c r="J349" i="5"/>
  <c r="J148" i="3"/>
  <c r="J253" i="9"/>
  <c r="BK130" i="8"/>
  <c r="J398" i="6"/>
  <c r="BK382" i="5"/>
  <c r="J177" i="3"/>
  <c r="J234" i="2"/>
  <c r="J262" i="18"/>
  <c r="BK157" i="17"/>
  <c r="BK297" i="15"/>
  <c r="J143" i="13"/>
  <c r="BK159" i="11"/>
  <c r="J159" i="2"/>
  <c r="BK224" i="17"/>
  <c r="J318" i="15"/>
  <c r="BK99" i="14"/>
  <c r="J171" i="11"/>
  <c r="J208" i="18"/>
  <c r="J266" i="17"/>
  <c r="BK144" i="16"/>
  <c r="BK120" i="14"/>
  <c r="BK150" i="11"/>
  <c r="J284" i="10"/>
  <c r="BK309" i="9"/>
  <c r="J158" i="9"/>
  <c r="J275" i="7"/>
  <c r="BK172" i="10"/>
  <c r="BK296" i="6"/>
  <c r="BK264" i="5"/>
  <c r="J181" i="5"/>
  <c r="J263" i="4"/>
  <c r="BK148" i="3"/>
  <c r="J248" i="18"/>
  <c r="BK218" i="16"/>
  <c r="BK239" i="14"/>
  <c r="J384" i="10"/>
  <c r="J146" i="10"/>
  <c r="J178" i="7"/>
  <c r="J145" i="7"/>
  <c r="BK347" i="6"/>
  <c r="BK306" i="6"/>
  <c r="J249" i="5"/>
  <c r="J110" i="3"/>
  <c r="J133" i="16"/>
  <c r="BK127" i="14"/>
  <c r="BK123" i="12"/>
  <c r="BK161" i="16"/>
  <c r="J183" i="16"/>
  <c r="J83" i="19"/>
  <c r="J169" i="18"/>
  <c r="BK242" i="18"/>
  <c r="J229" i="18"/>
  <c r="J111" i="14"/>
  <c r="BK269" i="14"/>
  <c r="BK173" i="12"/>
  <c r="BK346" i="9"/>
  <c r="J240" i="9"/>
  <c r="BK155" i="8"/>
  <c r="J154" i="7"/>
  <c r="BK190" i="6"/>
  <c r="J382" i="5"/>
  <c r="J264" i="5"/>
  <c r="J122" i="4"/>
  <c r="J117" i="3"/>
  <c r="J139" i="2"/>
  <c r="J211" i="17"/>
  <c r="J244" i="13"/>
  <c r="J190" i="18"/>
  <c r="J191" i="17"/>
  <c r="BK118" i="15"/>
  <c r="J183" i="14"/>
  <c r="BK217" i="10"/>
  <c r="BK167" i="8"/>
  <c r="J380" i="6"/>
  <c r="BK107" i="4"/>
  <c r="BK96" i="3"/>
  <c r="BK169" i="18"/>
  <c r="J312" i="15"/>
  <c r="J115" i="12"/>
  <c r="J165" i="11"/>
  <c r="BK99" i="10"/>
  <c r="J172" i="7"/>
  <c r="BK331" i="10"/>
  <c r="BK140" i="9"/>
  <c r="BK249" i="6"/>
  <c r="BK168" i="4"/>
  <c r="BK197" i="17"/>
  <c r="BK276" i="18"/>
  <c r="BK237" i="17"/>
  <c r="BK211" i="14"/>
  <c r="J107" i="12"/>
  <c r="BK354" i="9"/>
  <c r="BK281" i="9"/>
  <c r="BK192" i="8"/>
  <c r="BK248" i="7"/>
  <c r="BK435" i="6"/>
  <c r="BK367" i="5"/>
  <c r="J206" i="4"/>
  <c r="J287" i="2"/>
  <c r="J145" i="18"/>
  <c r="J122" i="16"/>
  <c r="BK208" i="13"/>
  <c r="BK326" i="17"/>
  <c r="J155" i="15"/>
  <c r="J208" i="13"/>
  <c r="BK158" i="8"/>
  <c r="BK193" i="7"/>
  <c r="J404" i="5"/>
  <c r="J130" i="3"/>
  <c r="BK185" i="18"/>
  <c r="BK327" i="15"/>
  <c r="BK123" i="13"/>
  <c r="BK232" i="10"/>
  <c r="BK175" i="8"/>
  <c r="J285" i="6"/>
  <c r="J259" i="2"/>
  <c r="BK266" i="17"/>
  <c r="J285" i="15"/>
  <c r="BK204" i="11"/>
  <c r="J206" i="10"/>
  <c r="J248" i="7"/>
  <c r="J227" i="6"/>
  <c r="BK246" i="4"/>
  <c r="J204" i="11"/>
  <c r="J159" i="10"/>
  <c r="J150" i="8"/>
  <c r="J324" i="6"/>
  <c r="BK280" i="5"/>
  <c r="J275" i="17"/>
  <c r="BK281" i="13"/>
  <c r="J361" i="5"/>
  <c r="BK219" i="4"/>
  <c r="J272" i="18"/>
  <c r="J98" i="13"/>
  <c r="J103" i="8"/>
  <c r="J108" i="6"/>
  <c r="J284" i="2"/>
  <c r="BK252" i="15"/>
  <c r="BK174" i="13"/>
  <c r="BK285" i="15"/>
  <c r="T157" i="3" l="1"/>
  <c r="P81" i="19"/>
  <c r="P80" i="19"/>
  <c r="AU73" i="1"/>
  <c r="R81" i="19"/>
  <c r="R80" i="19"/>
  <c r="T97" i="15"/>
  <c r="R97" i="13"/>
  <c r="P219" i="15"/>
  <c r="R343" i="15"/>
  <c r="T163" i="17"/>
  <c r="T92" i="17" s="1"/>
  <c r="R294" i="17"/>
  <c r="P178" i="18"/>
  <c r="T178" i="18"/>
  <c r="T219" i="15"/>
  <c r="R163" i="17"/>
  <c r="P269" i="17"/>
  <c r="BK325" i="17"/>
  <c r="J325" i="17"/>
  <c r="J70" i="17" s="1"/>
  <c r="BK201" i="18"/>
  <c r="J201" i="18"/>
  <c r="J66" i="18"/>
  <c r="BK94" i="12"/>
  <c r="J94" i="12" s="1"/>
  <c r="J65" i="12" s="1"/>
  <c r="BK266" i="13"/>
  <c r="J266" i="13"/>
  <c r="J72" i="13"/>
  <c r="T98" i="14"/>
  <c r="R261" i="14"/>
  <c r="P278" i="15"/>
  <c r="BK121" i="16"/>
  <c r="J121" i="16"/>
  <c r="J62" i="16"/>
  <c r="BK106" i="18"/>
  <c r="BK105" i="18" s="1"/>
  <c r="J105" i="18" s="1"/>
  <c r="J62" i="18" s="1"/>
  <c r="T88" i="2"/>
  <c r="P283" i="2"/>
  <c r="BK95" i="3"/>
  <c r="J95" i="3"/>
  <c r="J65" i="3" s="1"/>
  <c r="P94" i="4"/>
  <c r="R232" i="4"/>
  <c r="T98" i="5"/>
  <c r="BK279" i="5"/>
  <c r="J279" i="5" s="1"/>
  <c r="J68" i="5" s="1"/>
  <c r="R97" i="6"/>
  <c r="T242" i="6"/>
  <c r="T379" i="6"/>
  <c r="T144" i="7"/>
  <c r="BK262" i="7"/>
  <c r="J262" i="7" s="1"/>
  <c r="J72" i="7" s="1"/>
  <c r="R166" i="8"/>
  <c r="R128" i="8" s="1"/>
  <c r="BK223" i="9"/>
  <c r="J223" i="9"/>
  <c r="J68" i="9" s="1"/>
  <c r="BK280" i="9"/>
  <c r="J280" i="9"/>
  <c r="J69" i="9"/>
  <c r="P299" i="9"/>
  <c r="BK145" i="10"/>
  <c r="J145" i="10"/>
  <c r="J66" i="10" s="1"/>
  <c r="P205" i="10"/>
  <c r="BK435" i="10"/>
  <c r="J435" i="10"/>
  <c r="J73" i="10"/>
  <c r="BK181" i="11"/>
  <c r="J181" i="11" s="1"/>
  <c r="J70" i="11" s="1"/>
  <c r="BK114" i="12"/>
  <c r="J114" i="12"/>
  <c r="J66" i="12"/>
  <c r="R98" i="14"/>
  <c r="R121" i="16"/>
  <c r="BK203" i="17"/>
  <c r="J203" i="17"/>
  <c r="J63" i="17"/>
  <c r="T269" i="17"/>
  <c r="T106" i="18"/>
  <c r="T105" i="18" s="1"/>
  <c r="BK178" i="18"/>
  <c r="J178" i="18"/>
  <c r="J65" i="18"/>
  <c r="R178" i="18"/>
  <c r="R201" i="18"/>
  <c r="R88" i="2"/>
  <c r="P95" i="3"/>
  <c r="P94" i="3"/>
  <c r="BK129" i="3"/>
  <c r="T129" i="3"/>
  <c r="T128" i="3" s="1"/>
  <c r="BK94" i="4"/>
  <c r="J94" i="4"/>
  <c r="J65" i="4"/>
  <c r="R94" i="4"/>
  <c r="P232" i="4"/>
  <c r="P98" i="5"/>
  <c r="T122" i="5"/>
  <c r="P279" i="5"/>
  <c r="R126" i="6"/>
  <c r="R305" i="6"/>
  <c r="R97" i="7"/>
  <c r="T262" i="7"/>
  <c r="P95" i="8"/>
  <c r="P94" i="8"/>
  <c r="T129" i="8"/>
  <c r="R165" i="9"/>
  <c r="P223" i="9"/>
  <c r="T280" i="9"/>
  <c r="R98" i="10"/>
  <c r="BK291" i="10"/>
  <c r="J291" i="10"/>
  <c r="J68" i="10"/>
  <c r="P403" i="10"/>
  <c r="T149" i="11"/>
  <c r="BK139" i="12"/>
  <c r="J139" i="12"/>
  <c r="J67" i="12"/>
  <c r="T266" i="13"/>
  <c r="P155" i="14"/>
  <c r="R219" i="15"/>
  <c r="P163" i="17"/>
  <c r="T294" i="17"/>
  <c r="R130" i="4"/>
  <c r="R165" i="5"/>
  <c r="BK97" i="6"/>
  <c r="T97" i="6"/>
  <c r="P242" i="6"/>
  <c r="R144" i="7"/>
  <c r="BK234" i="7"/>
  <c r="R95" i="8"/>
  <c r="R94" i="8"/>
  <c r="BK166" i="8"/>
  <c r="J166" i="8"/>
  <c r="J70" i="8" s="1"/>
  <c r="P99" i="9"/>
  <c r="T99" i="9"/>
  <c r="R121" i="9"/>
  <c r="R98" i="9" s="1"/>
  <c r="BK165" i="9"/>
  <c r="J165" i="9"/>
  <c r="J67" i="9"/>
  <c r="BK98" i="10"/>
  <c r="J98" i="10"/>
  <c r="J65" i="10"/>
  <c r="BK205" i="10"/>
  <c r="J205" i="10"/>
  <c r="J67" i="10" s="1"/>
  <c r="R403" i="10"/>
  <c r="P95" i="11"/>
  <c r="P94" i="11"/>
  <c r="T94" i="12"/>
  <c r="R122" i="13"/>
  <c r="R96" i="13"/>
  <c r="P266" i="13"/>
  <c r="T155" i="14"/>
  <c r="P261" i="14"/>
  <c r="P117" i="15"/>
  <c r="P96" i="15"/>
  <c r="P343" i="15"/>
  <c r="R87" i="16"/>
  <c r="R86" i="16"/>
  <c r="R85" i="16"/>
  <c r="P230" i="17"/>
  <c r="BK331" i="9"/>
  <c r="J331" i="9"/>
  <c r="J74" i="9" s="1"/>
  <c r="P145" i="10"/>
  <c r="R291" i="10"/>
  <c r="R435" i="10"/>
  <c r="T95" i="11"/>
  <c r="T94" i="11" s="1"/>
  <c r="R94" i="12"/>
  <c r="T114" i="12"/>
  <c r="R155" i="14"/>
  <c r="T261" i="14"/>
  <c r="T278" i="15"/>
  <c r="T87" i="16"/>
  <c r="T230" i="17"/>
  <c r="R210" i="2"/>
  <c r="BK283" i="2"/>
  <c r="J283" i="2" s="1"/>
  <c r="J65" i="2" s="1"/>
  <c r="R157" i="3"/>
  <c r="T94" i="4"/>
  <c r="T232" i="4"/>
  <c r="T165" i="5"/>
  <c r="P97" i="6"/>
  <c r="BK242" i="6"/>
  <c r="J242" i="6"/>
  <c r="J67" i="6" s="1"/>
  <c r="T305" i="6"/>
  <c r="T304" i="6"/>
  <c r="J360" i="6"/>
  <c r="J71" i="6"/>
  <c r="BK144" i="7"/>
  <c r="J144" i="7"/>
  <c r="J66" i="7"/>
  <c r="T234" i="7"/>
  <c r="T233" i="7" s="1"/>
  <c r="T95" i="7" s="1"/>
  <c r="R129" i="8"/>
  <c r="T165" i="9"/>
  <c r="R223" i="9"/>
  <c r="P280" i="9"/>
  <c r="BK299" i="9"/>
  <c r="J299" i="9"/>
  <c r="J72" i="9" s="1"/>
  <c r="R331" i="9"/>
  <c r="R298" i="9" s="1"/>
  <c r="T145" i="10"/>
  <c r="T291" i="10"/>
  <c r="T435" i="10"/>
  <c r="BK95" i="11"/>
  <c r="J95" i="11"/>
  <c r="J65" i="11" s="1"/>
  <c r="R181" i="11"/>
  <c r="P94" i="12"/>
  <c r="R114" i="12"/>
  <c r="R119" i="14"/>
  <c r="P229" i="14"/>
  <c r="P228" i="14"/>
  <c r="BK117" i="15"/>
  <c r="J117" i="15"/>
  <c r="J66" i="15" s="1"/>
  <c r="P121" i="16"/>
  <c r="BK230" i="17"/>
  <c r="J230" i="17" s="1"/>
  <c r="J64" i="17" s="1"/>
  <c r="R325" i="17"/>
  <c r="T201" i="18"/>
  <c r="P88" i="2"/>
  <c r="P87" i="2" s="1"/>
  <c r="P86" i="2" s="1"/>
  <c r="AU55" i="1" s="1"/>
  <c r="P210" i="2"/>
  <c r="R283" i="2"/>
  <c r="P130" i="4"/>
  <c r="BK122" i="5"/>
  <c r="J122" i="5" s="1"/>
  <c r="J66" i="5" s="1"/>
  <c r="P165" i="5"/>
  <c r="T126" i="6"/>
  <c r="BK305" i="6"/>
  <c r="P379" i="6"/>
  <c r="T97" i="7"/>
  <c r="T96" i="7"/>
  <c r="R262" i="7"/>
  <c r="BK95" i="8"/>
  <c r="J95" i="8" s="1"/>
  <c r="J65" i="8" s="1"/>
  <c r="P166" i="8"/>
  <c r="T299" i="9"/>
  <c r="P331" i="9"/>
  <c r="R145" i="10"/>
  <c r="P291" i="10"/>
  <c r="BK403" i="10"/>
  <c r="P435" i="10"/>
  <c r="BK149" i="11"/>
  <c r="T181" i="11"/>
  <c r="P114" i="12"/>
  <c r="R266" i="13"/>
  <c r="T119" i="14"/>
  <c r="BK261" i="14"/>
  <c r="J261" i="14"/>
  <c r="J73" i="14" s="1"/>
  <c r="T117" i="15"/>
  <c r="T96" i="15" s="1"/>
  <c r="P93" i="17"/>
  <c r="BK210" i="2"/>
  <c r="J210" i="2"/>
  <c r="J62" i="2" s="1"/>
  <c r="T283" i="2"/>
  <c r="R95" i="3"/>
  <c r="R94" i="3" s="1"/>
  <c r="P129" i="3"/>
  <c r="BK157" i="3"/>
  <c r="J157" i="3" s="1"/>
  <c r="J70" i="3" s="1"/>
  <c r="T130" i="4"/>
  <c r="BK98" i="5"/>
  <c r="R122" i="5"/>
  <c r="R97" i="5" s="1"/>
  <c r="R279" i="5"/>
  <c r="BK126" i="6"/>
  <c r="J126" i="6"/>
  <c r="J66" i="6" s="1"/>
  <c r="R242" i="6"/>
  <c r="R379" i="6"/>
  <c r="BK97" i="7"/>
  <c r="J97" i="7" s="1"/>
  <c r="J65" i="7" s="1"/>
  <c r="P97" i="7"/>
  <c r="R234" i="7"/>
  <c r="R233" i="7"/>
  <c r="BK129" i="8"/>
  <c r="T166" i="8"/>
  <c r="T223" i="9"/>
  <c r="R280" i="9"/>
  <c r="R299" i="9"/>
  <c r="P98" i="10"/>
  <c r="P97" i="10" s="1"/>
  <c r="T205" i="10"/>
  <c r="R149" i="11"/>
  <c r="R148" i="11"/>
  <c r="P234" i="13"/>
  <c r="P233" i="13"/>
  <c r="P119" i="14"/>
  <c r="BK229" i="14"/>
  <c r="J229" i="14" s="1"/>
  <c r="J71" i="14" s="1"/>
  <c r="R117" i="15"/>
  <c r="R96" i="15"/>
  <c r="T93" i="17"/>
  <c r="T203" i="17"/>
  <c r="P294" i="17"/>
  <c r="R139" i="12"/>
  <c r="T234" i="13"/>
  <c r="T233" i="13" s="1"/>
  <c r="P98" i="14"/>
  <c r="P97" i="14" s="1"/>
  <c r="P96" i="14" s="1"/>
  <c r="AU68" i="1" s="1"/>
  <c r="BK278" i="15"/>
  <c r="J278" i="15" s="1"/>
  <c r="J70" i="15" s="1"/>
  <c r="P87" i="16"/>
  <c r="P86" i="16"/>
  <c r="P85" i="16"/>
  <c r="AU70" i="1"/>
  <c r="BK163" i="17"/>
  <c r="J163" i="17"/>
  <c r="J62" i="17" s="1"/>
  <c r="P203" i="17"/>
  <c r="P325" i="17"/>
  <c r="BK81" i="19"/>
  <c r="J81" i="19" s="1"/>
  <c r="J60" i="19" s="1"/>
  <c r="BK88" i="2"/>
  <c r="J88" i="2"/>
  <c r="J61" i="2"/>
  <c r="T210" i="2"/>
  <c r="T95" i="3"/>
  <c r="T94" i="3"/>
  <c r="T93" i="3" s="1"/>
  <c r="R129" i="3"/>
  <c r="R128" i="3"/>
  <c r="P157" i="3"/>
  <c r="BK130" i="4"/>
  <c r="J130" i="4"/>
  <c r="J67" i="4"/>
  <c r="BK232" i="4"/>
  <c r="J232" i="4"/>
  <c r="J68" i="4"/>
  <c r="R98" i="5"/>
  <c r="P122" i="5"/>
  <c r="BK165" i="5"/>
  <c r="J165" i="5"/>
  <c r="J67" i="5" s="1"/>
  <c r="T279" i="5"/>
  <c r="BK342" i="5"/>
  <c r="J342" i="5"/>
  <c r="J71" i="5"/>
  <c r="P342" i="5"/>
  <c r="P341" i="5"/>
  <c r="R342" i="5"/>
  <c r="T342" i="5"/>
  <c r="BK381" i="5"/>
  <c r="J381" i="5" s="1"/>
  <c r="J73" i="5" s="1"/>
  <c r="P381" i="5"/>
  <c r="R381" i="5"/>
  <c r="T381" i="5"/>
  <c r="P126" i="6"/>
  <c r="P305" i="6"/>
  <c r="P304" i="6"/>
  <c r="BK379" i="6"/>
  <c r="J379" i="6" s="1"/>
  <c r="J72" i="6" s="1"/>
  <c r="P144" i="7"/>
  <c r="P234" i="7"/>
  <c r="P262" i="7"/>
  <c r="T95" i="8"/>
  <c r="T94" i="8"/>
  <c r="P129" i="8"/>
  <c r="P128" i="8"/>
  <c r="BK99" i="9"/>
  <c r="J99" i="9"/>
  <c r="J65" i="9"/>
  <c r="R99" i="9"/>
  <c r="BK121" i="9"/>
  <c r="J121" i="9"/>
  <c r="J66" i="9" s="1"/>
  <c r="P121" i="9"/>
  <c r="T121" i="9"/>
  <c r="P165" i="9"/>
  <c r="T331" i="9"/>
  <c r="T98" i="10"/>
  <c r="T97" i="10"/>
  <c r="R205" i="10"/>
  <c r="T403" i="10"/>
  <c r="T402" i="10" s="1"/>
  <c r="P181" i="11"/>
  <c r="T139" i="12"/>
  <c r="T122" i="13"/>
  <c r="T96" i="13"/>
  <c r="BK155" i="14"/>
  <c r="J155" i="14"/>
  <c r="J67" i="14"/>
  <c r="R229" i="14"/>
  <c r="R228" i="14" s="1"/>
  <c r="R278" i="15"/>
  <c r="R277" i="15" s="1"/>
  <c r="T121" i="16"/>
  <c r="R269" i="17"/>
  <c r="R268" i="17" s="1"/>
  <c r="R91" i="17" s="1"/>
  <c r="R95" i="11"/>
  <c r="R94" i="11" s="1"/>
  <c r="R93" i="11" s="1"/>
  <c r="P149" i="11"/>
  <c r="P148" i="11"/>
  <c r="P139" i="12"/>
  <c r="P122" i="13"/>
  <c r="P96" i="13"/>
  <c r="P95" i="13" s="1"/>
  <c r="AU67" i="1" s="1"/>
  <c r="BK234" i="13"/>
  <c r="J234" i="13" s="1"/>
  <c r="J70" i="13" s="1"/>
  <c r="BK119" i="14"/>
  <c r="J119" i="14"/>
  <c r="J66" i="14"/>
  <c r="T229" i="14"/>
  <c r="T228" i="14"/>
  <c r="BK219" i="15"/>
  <c r="J219" i="15"/>
  <c r="J67" i="15" s="1"/>
  <c r="T343" i="15"/>
  <c r="BK269" i="17"/>
  <c r="R106" i="18"/>
  <c r="R105" i="18" s="1"/>
  <c r="BK122" i="13"/>
  <c r="J122" i="13"/>
  <c r="J66" i="13"/>
  <c r="R234" i="13"/>
  <c r="R233" i="13"/>
  <c r="BK98" i="14"/>
  <c r="J98" i="14"/>
  <c r="J65" i="14" s="1"/>
  <c r="BK343" i="15"/>
  <c r="J343" i="15"/>
  <c r="J72" i="15" s="1"/>
  <c r="BK87" i="16"/>
  <c r="J87" i="16" s="1"/>
  <c r="J61" i="16" s="1"/>
  <c r="R93" i="17"/>
  <c r="R92" i="17"/>
  <c r="R203" i="17"/>
  <c r="BK294" i="17"/>
  <c r="J294" i="17" s="1"/>
  <c r="J68" i="17" s="1"/>
  <c r="P106" i="18"/>
  <c r="P105" i="18" s="1"/>
  <c r="BK93" i="17"/>
  <c r="J93" i="17" s="1"/>
  <c r="J61" i="17" s="1"/>
  <c r="R230" i="17"/>
  <c r="T325" i="17"/>
  <c r="P201" i="18"/>
  <c r="T81" i="19"/>
  <c r="T80" i="19"/>
  <c r="BE133" i="16"/>
  <c r="BE161" i="16"/>
  <c r="BE252" i="15"/>
  <c r="BE88" i="16"/>
  <c r="BE110" i="16"/>
  <c r="BE194" i="16"/>
  <c r="BK206" i="16"/>
  <c r="J206" i="16"/>
  <c r="J63" i="16"/>
  <c r="F55" i="17"/>
  <c r="BE106" i="17"/>
  <c r="BE151" i="17"/>
  <c r="BE164" i="17"/>
  <c r="BE138" i="18"/>
  <c r="BE148" i="18"/>
  <c r="BK145" i="11"/>
  <c r="J145" i="11"/>
  <c r="J66" i="11" s="1"/>
  <c r="BK173" i="11"/>
  <c r="J173" i="11"/>
  <c r="J69" i="11"/>
  <c r="F59" i="12"/>
  <c r="BE131" i="12"/>
  <c r="BE239" i="12"/>
  <c r="J92" i="13"/>
  <c r="BE123" i="13"/>
  <c r="BE111" i="14"/>
  <c r="BE134" i="14"/>
  <c r="BE148" i="14"/>
  <c r="J89" i="15"/>
  <c r="BE220" i="15"/>
  <c r="BK97" i="15"/>
  <c r="J97" i="15"/>
  <c r="J65" i="15"/>
  <c r="BK392" i="15"/>
  <c r="J392" i="15"/>
  <c r="J73" i="15" s="1"/>
  <c r="BE144" i="16"/>
  <c r="BE197" i="17"/>
  <c r="BE211" i="17"/>
  <c r="BE224" i="17"/>
  <c r="BE237" i="17"/>
  <c r="BE256" i="18"/>
  <c r="BE104" i="2"/>
  <c r="BE259" i="2"/>
  <c r="E81" i="3"/>
  <c r="BE164" i="3"/>
  <c r="J86" i="4"/>
  <c r="BE168" i="4"/>
  <c r="BE181" i="4"/>
  <c r="BE246" i="4"/>
  <c r="BK262" i="4"/>
  <c r="J262" i="4"/>
  <c r="J70" i="4" s="1"/>
  <c r="BE123" i="5"/>
  <c r="BE156" i="5"/>
  <c r="BE280" i="5"/>
  <c r="BE153" i="6"/>
  <c r="BE190" i="6"/>
  <c r="BE324" i="6"/>
  <c r="BE330" i="6"/>
  <c r="BE361" i="6"/>
  <c r="J89" i="7"/>
  <c r="J92" i="7"/>
  <c r="BE119" i="7"/>
  <c r="BE172" i="7"/>
  <c r="BE193" i="7"/>
  <c r="BE263" i="7"/>
  <c r="BK230" i="7"/>
  <c r="J230" i="7"/>
  <c r="J68" i="7" s="1"/>
  <c r="BE140" i="8"/>
  <c r="BK125" i="8"/>
  <c r="J125" i="8"/>
  <c r="J66" i="8"/>
  <c r="J56" i="9"/>
  <c r="F94" i="9"/>
  <c r="BE107" i="9"/>
  <c r="BE114" i="9"/>
  <c r="BE122" i="9"/>
  <c r="BE166" i="9"/>
  <c r="BE191" i="9"/>
  <c r="BE200" i="9"/>
  <c r="BE288" i="9"/>
  <c r="E84" i="10"/>
  <c r="BE99" i="10"/>
  <c r="BE114" i="10"/>
  <c r="BE331" i="10"/>
  <c r="BE347" i="10"/>
  <c r="BE425" i="10"/>
  <c r="BK399" i="10"/>
  <c r="J399" i="10"/>
  <c r="J69" i="10"/>
  <c r="F90" i="11"/>
  <c r="BE120" i="11"/>
  <c r="BE182" i="11"/>
  <c r="E80" i="12"/>
  <c r="BE216" i="12"/>
  <c r="BK253" i="12"/>
  <c r="J253" i="12" s="1"/>
  <c r="J70" i="12" s="1"/>
  <c r="J89" i="13"/>
  <c r="BE134" i="13"/>
  <c r="BE164" i="13"/>
  <c r="BE219" i="13"/>
  <c r="BE235" i="13"/>
  <c r="BK258" i="13"/>
  <c r="J258" i="13"/>
  <c r="J71" i="13" s="1"/>
  <c r="J90" i="14"/>
  <c r="BE127" i="14"/>
  <c r="F59" i="15"/>
  <c r="BE279" i="15"/>
  <c r="BE291" i="15"/>
  <c r="F55" i="16"/>
  <c r="BE230" i="16"/>
  <c r="BE233" i="16"/>
  <c r="J88" i="17"/>
  <c r="BE144" i="17"/>
  <c r="BE204" i="17"/>
  <c r="BE280" i="17"/>
  <c r="BE242" i="18"/>
  <c r="BE268" i="18"/>
  <c r="BE282" i="18"/>
  <c r="BK290" i="18"/>
  <c r="J290" i="18" s="1"/>
  <c r="J67" i="18" s="1"/>
  <c r="J52" i="19"/>
  <c r="BB73" i="1"/>
  <c r="BE139" i="2"/>
  <c r="BE143" i="3"/>
  <c r="BE158" i="3"/>
  <c r="BE170" i="3"/>
  <c r="BK125" i="3"/>
  <c r="J125" i="3"/>
  <c r="J66" i="3" s="1"/>
  <c r="BE122" i="4"/>
  <c r="BE206" i="4"/>
  <c r="BE219" i="4"/>
  <c r="BE260" i="4"/>
  <c r="BE263" i="4"/>
  <c r="BK113" i="4"/>
  <c r="J113" i="4" s="1"/>
  <c r="J66" i="4" s="1"/>
  <c r="E50" i="5"/>
  <c r="F93" i="5"/>
  <c r="BE105" i="5"/>
  <c r="BE111" i="5"/>
  <c r="BE143" i="5"/>
  <c r="BE150" i="5"/>
  <c r="BE249" i="5"/>
  <c r="BE301" i="5"/>
  <c r="BE333" i="5"/>
  <c r="BE183" i="6"/>
  <c r="BE98" i="7"/>
  <c r="BE112" i="7"/>
  <c r="BE100" i="9"/>
  <c r="BE149" i="9"/>
  <c r="BE158" i="9"/>
  <c r="BE316" i="10"/>
  <c r="BK457" i="10"/>
  <c r="J457" i="10" s="1"/>
  <c r="J74" i="10" s="1"/>
  <c r="J59" i="11"/>
  <c r="J56" i="12"/>
  <c r="BE251" i="12"/>
  <c r="F59" i="13"/>
  <c r="BE98" i="13"/>
  <c r="BE256" i="13"/>
  <c r="BE267" i="13"/>
  <c r="E50" i="14"/>
  <c r="BE120" i="14"/>
  <c r="BE203" i="14"/>
  <c r="BE211" i="14"/>
  <c r="BE239" i="14"/>
  <c r="BK225" i="14"/>
  <c r="J225" i="14"/>
  <c r="J69" i="14"/>
  <c r="BK253" i="14"/>
  <c r="J253" i="14"/>
  <c r="J72" i="14" s="1"/>
  <c r="BE173" i="15"/>
  <c r="BE193" i="15"/>
  <c r="BK274" i="15"/>
  <c r="J274" i="15"/>
  <c r="J68" i="15" s="1"/>
  <c r="J79" i="16"/>
  <c r="BE288" i="17"/>
  <c r="BE326" i="17"/>
  <c r="J84" i="18"/>
  <c r="BE134" i="18"/>
  <c r="BE169" i="18"/>
  <c r="BE229" i="18"/>
  <c r="BE248" i="18"/>
  <c r="BE291" i="18"/>
  <c r="F55" i="2"/>
  <c r="BE109" i="2"/>
  <c r="BE122" i="2"/>
  <c r="E80" i="4"/>
  <c r="BE95" i="4"/>
  <c r="BE114" i="4"/>
  <c r="J93" i="5"/>
  <c r="BE228" i="5"/>
  <c r="BE349" i="5"/>
  <c r="BE108" i="6"/>
  <c r="BE118" i="6"/>
  <c r="BE227" i="6"/>
  <c r="BE243" i="6"/>
  <c r="BE249" i="6"/>
  <c r="BE279" i="6"/>
  <c r="BE285" i="6"/>
  <c r="BE306" i="6"/>
  <c r="BE312" i="6"/>
  <c r="BE347" i="6"/>
  <c r="BE416" i="6"/>
  <c r="BK301" i="6"/>
  <c r="J301" i="6" s="1"/>
  <c r="J68" i="6" s="1"/>
  <c r="BE231" i="7"/>
  <c r="BE253" i="7"/>
  <c r="BK255" i="7"/>
  <c r="J255" i="7" s="1"/>
  <c r="J71" i="7" s="1"/>
  <c r="E81" i="8"/>
  <c r="F90" i="8"/>
  <c r="BE96" i="8"/>
  <c r="BE158" i="8"/>
  <c r="BE167" i="8"/>
  <c r="J59" i="9"/>
  <c r="BE140" i="9"/>
  <c r="BE224" i="9"/>
  <c r="BE231" i="9"/>
  <c r="BE315" i="9"/>
  <c r="BE354" i="9"/>
  <c r="BK295" i="9"/>
  <c r="J295" i="9"/>
  <c r="J70" i="9"/>
  <c r="BK323" i="9"/>
  <c r="J323" i="9" s="1"/>
  <c r="J73" i="9" s="1"/>
  <c r="BE129" i="10"/>
  <c r="BE172" i="10"/>
  <c r="BE232" i="10"/>
  <c r="BE273" i="10"/>
  <c r="BE307" i="10"/>
  <c r="BE413" i="10"/>
  <c r="E81" i="11"/>
  <c r="BE146" i="11"/>
  <c r="BE196" i="11"/>
  <c r="BK227" i="12"/>
  <c r="J227" i="12" s="1"/>
  <c r="J68" i="12" s="1"/>
  <c r="BE174" i="13"/>
  <c r="BE170" i="14"/>
  <c r="BE183" i="14"/>
  <c r="BE166" i="15"/>
  <c r="BE312" i="15"/>
  <c r="BE178" i="17"/>
  <c r="BE295" i="17"/>
  <c r="BE354" i="17"/>
  <c r="BE112" i="18"/>
  <c r="BE185" i="18"/>
  <c r="BE247" i="9"/>
  <c r="BK353" i="9"/>
  <c r="J353" i="9" s="1"/>
  <c r="J75" i="9" s="1"/>
  <c r="J93" i="10"/>
  <c r="BE400" i="10"/>
  <c r="BE404" i="10"/>
  <c r="BE419" i="10"/>
  <c r="J87" i="11"/>
  <c r="BE189" i="11"/>
  <c r="BE204" i="11"/>
  <c r="BE104" i="13"/>
  <c r="BE154" i="13"/>
  <c r="BE185" i="13"/>
  <c r="BE156" i="14"/>
  <c r="BE163" i="14"/>
  <c r="BE189" i="14"/>
  <c r="E50" i="15"/>
  <c r="BE303" i="15"/>
  <c r="BE324" i="15"/>
  <c r="BE376" i="15"/>
  <c r="BE393" i="15"/>
  <c r="J55" i="16"/>
  <c r="BE122" i="16"/>
  <c r="BE201" i="16"/>
  <c r="BE207" i="16"/>
  <c r="BE94" i="17"/>
  <c r="BE243" i="17"/>
  <c r="BE270" i="17"/>
  <c r="BE303" i="17"/>
  <c r="BK315" i="17"/>
  <c r="J315" i="17" s="1"/>
  <c r="J69" i="17" s="1"/>
  <c r="F84" i="18"/>
  <c r="BE234" i="2"/>
  <c r="BE274" i="2"/>
  <c r="BE284" i="2"/>
  <c r="BE285" i="2"/>
  <c r="BE287" i="2"/>
  <c r="BK286" i="2"/>
  <c r="J286" i="2"/>
  <c r="J66" i="2" s="1"/>
  <c r="J56" i="3"/>
  <c r="F90" i="3"/>
  <c r="BE138" i="3"/>
  <c r="BE151" i="3"/>
  <c r="BE177" i="3"/>
  <c r="F59" i="4"/>
  <c r="BE101" i="4"/>
  <c r="BE107" i="4"/>
  <c r="BE131" i="4"/>
  <c r="J56" i="5"/>
  <c r="BE207" i="5"/>
  <c r="BE264" i="5"/>
  <c r="BE367" i="5"/>
  <c r="BE197" i="6"/>
  <c r="BE318" i="6"/>
  <c r="E83" i="7"/>
  <c r="BE137" i="7"/>
  <c r="BE154" i="7"/>
  <c r="BE212" i="7"/>
  <c r="BE221" i="7"/>
  <c r="BE126" i="8"/>
  <c r="BE175" i="8"/>
  <c r="BE273" i="9"/>
  <c r="F93" i="10"/>
  <c r="BE146" i="10"/>
  <c r="BE217" i="10"/>
  <c r="BE369" i="10"/>
  <c r="BE96" i="11"/>
  <c r="BE108" i="11"/>
  <c r="BE107" i="12"/>
  <c r="BE141" i="14"/>
  <c r="BE218" i="14"/>
  <c r="BE245" i="14"/>
  <c r="BE251" i="14"/>
  <c r="BE155" i="15"/>
  <c r="BE206" i="15"/>
  <c r="BE318" i="15"/>
  <c r="BK326" i="15"/>
  <c r="J326" i="15"/>
  <c r="J71" i="15"/>
  <c r="J52" i="17"/>
  <c r="BE119" i="17"/>
  <c r="BE137" i="17"/>
  <c r="BE191" i="17"/>
  <c r="BE218" i="17"/>
  <c r="BE231" i="17"/>
  <c r="BE254" i="17"/>
  <c r="BK265" i="17"/>
  <c r="J265" i="17"/>
  <c r="J65" i="17" s="1"/>
  <c r="BE145" i="18"/>
  <c r="BE155" i="18"/>
  <c r="E48" i="19"/>
  <c r="F55" i="19"/>
  <c r="E48" i="2"/>
  <c r="BE99" i="2"/>
  <c r="BE159" i="2"/>
  <c r="BE205" i="2"/>
  <c r="BE211" i="2"/>
  <c r="J59" i="3"/>
  <c r="BE96" i="3"/>
  <c r="BE110" i="3"/>
  <c r="BE130" i="3"/>
  <c r="BE148" i="3"/>
  <c r="BK150" i="3"/>
  <c r="J150" i="3"/>
  <c r="J69" i="3" s="1"/>
  <c r="BE193" i="4"/>
  <c r="BK259" i="4"/>
  <c r="J259" i="4"/>
  <c r="J69" i="4"/>
  <c r="BE99" i="5"/>
  <c r="BE286" i="5"/>
  <c r="BE355" i="5"/>
  <c r="BE370" i="5"/>
  <c r="BK338" i="5"/>
  <c r="J338" i="5"/>
  <c r="J69" i="5"/>
  <c r="BE127" i="6"/>
  <c r="BE142" i="6"/>
  <c r="BE296" i="6"/>
  <c r="BE302" i="6"/>
  <c r="BE380" i="6"/>
  <c r="BE435" i="6"/>
  <c r="BK434" i="6"/>
  <c r="J434" i="6" s="1"/>
  <c r="J73" i="6" s="1"/>
  <c r="F59" i="7"/>
  <c r="BE131" i="7"/>
  <c r="BE163" i="7"/>
  <c r="BE235" i="7"/>
  <c r="BE256" i="7"/>
  <c r="J87" i="8"/>
  <c r="BE155" i="8"/>
  <c r="BE192" i="8"/>
  <c r="BE182" i="9"/>
  <c r="BE300" i="9"/>
  <c r="BE321" i="9"/>
  <c r="J90" i="10"/>
  <c r="BE185" i="10"/>
  <c r="BE206" i="10"/>
  <c r="BE247" i="10"/>
  <c r="BE262" i="10"/>
  <c r="BE340" i="10"/>
  <c r="BE428" i="10"/>
  <c r="BE159" i="11"/>
  <c r="BE171" i="11"/>
  <c r="J59" i="12"/>
  <c r="BE95" i="12"/>
  <c r="BE115" i="12"/>
  <c r="BE140" i="12"/>
  <c r="BE162" i="12"/>
  <c r="BE182" i="12"/>
  <c r="BE205" i="12"/>
  <c r="BE228" i="12"/>
  <c r="BE143" i="13"/>
  <c r="BE269" i="14"/>
  <c r="BE118" i="15"/>
  <c r="BE142" i="15"/>
  <c r="BE285" i="15"/>
  <c r="BE99" i="16"/>
  <c r="BE183" i="16"/>
  <c r="BK232" i="16"/>
  <c r="J232" i="16"/>
  <c r="J65" i="16"/>
  <c r="BE100" i="17"/>
  <c r="BE275" i="17"/>
  <c r="E77" i="18"/>
  <c r="BE117" i="18"/>
  <c r="BE127" i="18"/>
  <c r="J52" i="2"/>
  <c r="BE164" i="2"/>
  <c r="BE224" i="2"/>
  <c r="BE281" i="2"/>
  <c r="BK273" i="2"/>
  <c r="J273" i="2"/>
  <c r="J63" i="2"/>
  <c r="BK280" i="2"/>
  <c r="J280" i="2" s="1"/>
  <c r="J64" i="2" s="1"/>
  <c r="BK176" i="3"/>
  <c r="J176" i="3"/>
  <c r="J71" i="3"/>
  <c r="J89" i="4"/>
  <c r="BE144" i="4"/>
  <c r="BE155" i="4"/>
  <c r="BE233" i="4"/>
  <c r="BE130" i="5"/>
  <c r="BE166" i="5"/>
  <c r="BE234" i="5"/>
  <c r="BE382" i="5"/>
  <c r="BE393" i="5"/>
  <c r="BE168" i="6"/>
  <c r="BE212" i="6"/>
  <c r="BE264" i="6"/>
  <c r="BE291" i="6"/>
  <c r="BE398" i="6"/>
  <c r="BE178" i="7"/>
  <c r="BE184" i="7"/>
  <c r="BE202" i="7"/>
  <c r="BE248" i="7"/>
  <c r="BK211" i="7"/>
  <c r="J211" i="7" s="1"/>
  <c r="J67" i="7" s="1"/>
  <c r="BK281" i="7"/>
  <c r="J281" i="7"/>
  <c r="J73" i="7"/>
  <c r="J90" i="8"/>
  <c r="BE117" i="8"/>
  <c r="BE145" i="8"/>
  <c r="BE150" i="8"/>
  <c r="E85" i="9"/>
  <c r="BE240" i="9"/>
  <c r="BE296" i="9"/>
  <c r="BE324" i="9"/>
  <c r="BE284" i="10"/>
  <c r="BE436" i="10"/>
  <c r="BE443" i="10"/>
  <c r="BE450" i="10"/>
  <c r="BE458" i="10"/>
  <c r="BK427" i="10"/>
  <c r="J427" i="10" s="1"/>
  <c r="J72" i="10" s="1"/>
  <c r="BE132" i="11"/>
  <c r="BE150" i="11"/>
  <c r="BE110" i="13"/>
  <c r="BE231" i="13"/>
  <c r="BK97" i="13"/>
  <c r="J97" i="13" s="1"/>
  <c r="J65" i="13" s="1"/>
  <c r="BE230" i="14"/>
  <c r="BE284" i="14"/>
  <c r="BE131" i="15"/>
  <c r="BE275" i="15"/>
  <c r="BE297" i="15"/>
  <c r="BE327" i="15"/>
  <c r="BE360" i="15"/>
  <c r="E75" i="16"/>
  <c r="BE157" i="17"/>
  <c r="BE171" i="17"/>
  <c r="BE260" i="17"/>
  <c r="BE313" i="17"/>
  <c r="BE344" i="17"/>
  <c r="BK353" i="17"/>
  <c r="J353" i="17"/>
  <c r="J71" i="17" s="1"/>
  <c r="BE215" i="18"/>
  <c r="BE272" i="18"/>
  <c r="BE288" i="18"/>
  <c r="BE259" i="13"/>
  <c r="BK207" i="13"/>
  <c r="J207" i="13"/>
  <c r="J67" i="13" s="1"/>
  <c r="J59" i="14"/>
  <c r="BK283" i="14"/>
  <c r="J283" i="14" s="1"/>
  <c r="J74" i="14" s="1"/>
  <c r="J59" i="15"/>
  <c r="BE104" i="15"/>
  <c r="BE110" i="15"/>
  <c r="BE239" i="15"/>
  <c r="BE269" i="15"/>
  <c r="BK229" i="16"/>
  <c r="J229" i="16"/>
  <c r="J64" i="16" s="1"/>
  <c r="BE185" i="17"/>
  <c r="BE249" i="17"/>
  <c r="BE284" i="17"/>
  <c r="BE292" i="17"/>
  <c r="J81" i="18"/>
  <c r="BE90" i="18"/>
  <c r="J55" i="2"/>
  <c r="BE89" i="2"/>
  <c r="BE94" i="2"/>
  <c r="BE185" i="2"/>
  <c r="BE103" i="3"/>
  <c r="BE117" i="3"/>
  <c r="BE126" i="3"/>
  <c r="BE187" i="4"/>
  <c r="BE136" i="5"/>
  <c r="BE181" i="5"/>
  <c r="BE192" i="5"/>
  <c r="BE222" i="5"/>
  <c r="BE316" i="5"/>
  <c r="BE322" i="5"/>
  <c r="BE328" i="5"/>
  <c r="BE339" i="5"/>
  <c r="BE343" i="5"/>
  <c r="BE361" i="5"/>
  <c r="BE404" i="5"/>
  <c r="BE416" i="5"/>
  <c r="BK369" i="5"/>
  <c r="J369" i="5"/>
  <c r="J72" i="5" s="1"/>
  <c r="BK415" i="5"/>
  <c r="J415" i="5"/>
  <c r="J74" i="5"/>
  <c r="E50" i="6"/>
  <c r="J56" i="6"/>
  <c r="F59" i="6"/>
  <c r="J59" i="6"/>
  <c r="BE98" i="6"/>
  <c r="BE341" i="6"/>
  <c r="BE352" i="6"/>
  <c r="BE358" i="6"/>
  <c r="BE105" i="7"/>
  <c r="BE125" i="7"/>
  <c r="BE145" i="7"/>
  <c r="BE243" i="7"/>
  <c r="BE269" i="7"/>
  <c r="BE275" i="7"/>
  <c r="BE282" i="7"/>
  <c r="BE103" i="8"/>
  <c r="BE110" i="8"/>
  <c r="BE130" i="8"/>
  <c r="BE183" i="8"/>
  <c r="BK157" i="8"/>
  <c r="J157" i="8" s="1"/>
  <c r="J69" i="8" s="1"/>
  <c r="BK191" i="8"/>
  <c r="J191" i="8"/>
  <c r="J71" i="8"/>
  <c r="BE131" i="9"/>
  <c r="BE173" i="9"/>
  <c r="BE208" i="9"/>
  <c r="BE216" i="9"/>
  <c r="BE253" i="9"/>
  <c r="BE259" i="9"/>
  <c r="BE266" i="9"/>
  <c r="BE281" i="9"/>
  <c r="BE309" i="9"/>
  <c r="BE332" i="9"/>
  <c r="BE339" i="9"/>
  <c r="BE346" i="9"/>
  <c r="BE159" i="10"/>
  <c r="BE198" i="10"/>
  <c r="BE292" i="10"/>
  <c r="BE354" i="10"/>
  <c r="BE384" i="10"/>
  <c r="BE165" i="11"/>
  <c r="BE174" i="11"/>
  <c r="BE123" i="12"/>
  <c r="BE194" i="12"/>
  <c r="BE254" i="12"/>
  <c r="BE244" i="13"/>
  <c r="BE289" i="13"/>
  <c r="F93" i="14"/>
  <c r="BE226" i="14"/>
  <c r="BE254" i="14"/>
  <c r="BE262" i="14"/>
  <c r="BE276" i="14"/>
  <c r="BE218" i="16"/>
  <c r="BE113" i="17"/>
  <c r="BE130" i="17"/>
  <c r="BE266" i="17"/>
  <c r="BE175" i="18"/>
  <c r="BK203" i="11"/>
  <c r="J203" i="11"/>
  <c r="J71" i="11" s="1"/>
  <c r="BE101" i="12"/>
  <c r="BE151" i="12"/>
  <c r="BE173" i="12"/>
  <c r="BE188" i="12"/>
  <c r="BK250" i="12"/>
  <c r="J250" i="12"/>
  <c r="J69" i="12" s="1"/>
  <c r="E50" i="13"/>
  <c r="BE196" i="13"/>
  <c r="BE208" i="13"/>
  <c r="BE250" i="13"/>
  <c r="BK230" i="13"/>
  <c r="J230" i="13"/>
  <c r="J68" i="13" s="1"/>
  <c r="BK288" i="13"/>
  <c r="J288" i="13"/>
  <c r="J73" i="13" s="1"/>
  <c r="BE99" i="14"/>
  <c r="BE105" i="14"/>
  <c r="BE180" i="15"/>
  <c r="BE264" i="15"/>
  <c r="BE344" i="15"/>
  <c r="BE100" i="18"/>
  <c r="BE122" i="18"/>
  <c r="BE179" i="18"/>
  <c r="BE202" i="18"/>
  <c r="BE274" i="13"/>
  <c r="BE281" i="13"/>
  <c r="BE177" i="14"/>
  <c r="BE196" i="14"/>
  <c r="BK210" i="14"/>
  <c r="J210" i="14"/>
  <c r="J68" i="14"/>
  <c r="BE98" i="15"/>
  <c r="BE226" i="15"/>
  <c r="BE258" i="15"/>
  <c r="BE155" i="16"/>
  <c r="BE172" i="16"/>
  <c r="E48" i="17"/>
  <c r="BE95" i="18"/>
  <c r="BE162" i="18"/>
  <c r="BE190" i="18"/>
  <c r="BE196" i="18"/>
  <c r="BE233" i="18"/>
  <c r="BE262" i="18"/>
  <c r="BE276" i="18"/>
  <c r="BK89" i="18"/>
  <c r="J89" i="18" s="1"/>
  <c r="J61" i="18" s="1"/>
  <c r="BE308" i="17"/>
  <c r="BE316" i="17"/>
  <c r="BE335" i="17"/>
  <c r="BE107" i="18"/>
  <c r="BE142" i="18"/>
  <c r="BE208" i="18"/>
  <c r="BE221" i="18"/>
  <c r="J55" i="19"/>
  <c r="BE82" i="19"/>
  <c r="BE83" i="19"/>
  <c r="BE84" i="19"/>
  <c r="F36" i="15"/>
  <c r="BA69" i="1" s="1"/>
  <c r="J36" i="3"/>
  <c r="AW57" i="1"/>
  <c r="F36" i="18"/>
  <c r="BC72" i="1" s="1"/>
  <c r="J36" i="11"/>
  <c r="AW65" i="1"/>
  <c r="F36" i="7"/>
  <c r="BA61" i="1"/>
  <c r="F38" i="12"/>
  <c r="BC66" i="1" s="1"/>
  <c r="F37" i="10"/>
  <c r="BB64" i="1" s="1"/>
  <c r="F36" i="6"/>
  <c r="BA60" i="1"/>
  <c r="J34" i="16"/>
  <c r="AW70" i="1" s="1"/>
  <c r="F39" i="10"/>
  <c r="BD64" i="1" s="1"/>
  <c r="F34" i="2"/>
  <c r="BA55" i="1"/>
  <c r="F37" i="7"/>
  <c r="BB61" i="1" s="1"/>
  <c r="F38" i="13"/>
  <c r="BC67" i="1" s="1"/>
  <c r="F37" i="17"/>
  <c r="BD71" i="1"/>
  <c r="F36" i="12"/>
  <c r="BA66" i="1" s="1"/>
  <c r="J36" i="6"/>
  <c r="AW60" i="1" s="1"/>
  <c r="F38" i="6"/>
  <c r="BC60" i="1"/>
  <c r="F39" i="3"/>
  <c r="BD57" i="1" s="1"/>
  <c r="F34" i="16"/>
  <c r="BA70" i="1" s="1"/>
  <c r="F37" i="15"/>
  <c r="BB69" i="1"/>
  <c r="J34" i="17"/>
  <c r="AW71" i="1" s="1"/>
  <c r="AS54" i="1"/>
  <c r="F34" i="18"/>
  <c r="BA72" i="1"/>
  <c r="J36" i="13"/>
  <c r="AW67" i="1"/>
  <c r="F39" i="6"/>
  <c r="BD60" i="1"/>
  <c r="F37" i="13"/>
  <c r="BB67" i="1"/>
  <c r="F36" i="10"/>
  <c r="BA64" i="1"/>
  <c r="F39" i="5"/>
  <c r="BD59" i="1"/>
  <c r="F39" i="14"/>
  <c r="BD68" i="1"/>
  <c r="F38" i="3"/>
  <c r="BC57" i="1"/>
  <c r="J36" i="15"/>
  <c r="AW69" i="1"/>
  <c r="F34" i="19"/>
  <c r="BA73" i="1"/>
  <c r="J36" i="4"/>
  <c r="AW58" i="1"/>
  <c r="F36" i="14"/>
  <c r="BA68" i="1"/>
  <c r="F38" i="5"/>
  <c r="BC59" i="1"/>
  <c r="F39" i="7"/>
  <c r="BD61" i="1"/>
  <c r="F37" i="14"/>
  <c r="BB68" i="1"/>
  <c r="F38" i="14"/>
  <c r="BC68" i="1"/>
  <c r="F37" i="16"/>
  <c r="BD70" i="1"/>
  <c r="F39" i="15"/>
  <c r="BD69" i="1" s="1"/>
  <c r="F37" i="9"/>
  <c r="BB63" i="1"/>
  <c r="F35" i="18"/>
  <c r="BB72" i="1"/>
  <c r="F36" i="2"/>
  <c r="BC55" i="1"/>
  <c r="F35" i="16"/>
  <c r="BB70" i="1"/>
  <c r="J36" i="8"/>
  <c r="AW62" i="1"/>
  <c r="J34" i="18"/>
  <c r="AW72" i="1" s="1"/>
  <c r="F38" i="7"/>
  <c r="BC61" i="1"/>
  <c r="F37" i="5"/>
  <c r="BB59" i="1"/>
  <c r="F35" i="2"/>
  <c r="BB55" i="1"/>
  <c r="F38" i="8"/>
  <c r="BC62" i="1"/>
  <c r="J36" i="9"/>
  <c r="AW63" i="1"/>
  <c r="F37" i="8"/>
  <c r="BB62" i="1" s="1"/>
  <c r="J34" i="2"/>
  <c r="AW55" i="1"/>
  <c r="J36" i="5"/>
  <c r="AW59" i="1"/>
  <c r="F39" i="11"/>
  <c r="BD65" i="1"/>
  <c r="F37" i="4"/>
  <c r="BB58" i="1"/>
  <c r="F36" i="11"/>
  <c r="BA65" i="1"/>
  <c r="J36" i="14"/>
  <c r="AW68" i="1" s="1"/>
  <c r="F37" i="11"/>
  <c r="BB65" i="1"/>
  <c r="F34" i="17"/>
  <c r="BA71" i="1"/>
  <c r="F37" i="6"/>
  <c r="BB60" i="1"/>
  <c r="F36" i="9"/>
  <c r="BA63" i="1"/>
  <c r="F36" i="8"/>
  <c r="BA62" i="1"/>
  <c r="F37" i="2"/>
  <c r="BD55" i="1" s="1"/>
  <c r="F38" i="15"/>
  <c r="BC69" i="1"/>
  <c r="F39" i="8"/>
  <c r="BD62" i="1"/>
  <c r="F38" i="10"/>
  <c r="BC64" i="1"/>
  <c r="F35" i="17"/>
  <c r="BB71" i="1"/>
  <c r="F37" i="18"/>
  <c r="BD72" i="1"/>
  <c r="F36" i="4"/>
  <c r="BA58" i="1" s="1"/>
  <c r="J36" i="12"/>
  <c r="AW66" i="1"/>
  <c r="F36" i="16"/>
  <c r="BC70" i="1"/>
  <c r="F36" i="17"/>
  <c r="BC71" i="1"/>
  <c r="F37" i="3"/>
  <c r="BB57" i="1"/>
  <c r="F36" i="5"/>
  <c r="BA59" i="1" s="1"/>
  <c r="F36" i="3"/>
  <c r="BA57" i="1" s="1"/>
  <c r="F36" i="13"/>
  <c r="BA67" i="1"/>
  <c r="F39" i="4"/>
  <c r="BD58" i="1"/>
  <c r="J36" i="10"/>
  <c r="AW64" i="1"/>
  <c r="F39" i="13"/>
  <c r="BD67" i="1"/>
  <c r="F38" i="4"/>
  <c r="BC58" i="1"/>
  <c r="F39" i="9"/>
  <c r="BD63" i="1" s="1"/>
  <c r="F38" i="9"/>
  <c r="BC63" i="1"/>
  <c r="F39" i="12"/>
  <c r="BD66" i="1"/>
  <c r="J36" i="7"/>
  <c r="AW61" i="1"/>
  <c r="F38" i="11"/>
  <c r="BC65" i="1"/>
  <c r="F37" i="12"/>
  <c r="BB66" i="1" s="1"/>
  <c r="T95" i="13" l="1"/>
  <c r="R97" i="9"/>
  <c r="R95" i="13"/>
  <c r="R95" i="15"/>
  <c r="P92" i="17"/>
  <c r="T93" i="4"/>
  <c r="T92" i="4"/>
  <c r="T277" i="15"/>
  <c r="T95" i="15"/>
  <c r="T93" i="12"/>
  <c r="T92" i="12"/>
  <c r="R402" i="10"/>
  <c r="BK96" i="6"/>
  <c r="J96" i="6"/>
  <c r="J64" i="6"/>
  <c r="P402" i="10"/>
  <c r="P93" i="8"/>
  <c r="AU62" i="1"/>
  <c r="T97" i="5"/>
  <c r="P233" i="7"/>
  <c r="P128" i="3"/>
  <c r="P93" i="3" s="1"/>
  <c r="AU57" i="1" s="1"/>
  <c r="P93" i="12"/>
  <c r="P92" i="12"/>
  <c r="AU66" i="1"/>
  <c r="R304" i="6"/>
  <c r="P97" i="5"/>
  <c r="P96" i="5" s="1"/>
  <c r="AU59" i="1" s="1"/>
  <c r="T341" i="5"/>
  <c r="T86" i="16"/>
  <c r="T85" i="16"/>
  <c r="T268" i="17"/>
  <c r="P98" i="9"/>
  <c r="R97" i="10"/>
  <c r="R96" i="10" s="1"/>
  <c r="R93" i="4"/>
  <c r="R92" i="4"/>
  <c r="P277" i="15"/>
  <c r="P95" i="15" s="1"/>
  <c r="AU69" i="1" s="1"/>
  <c r="T97" i="14"/>
  <c r="T96" i="14"/>
  <c r="T91" i="17"/>
  <c r="P96" i="7"/>
  <c r="P95" i="7"/>
  <c r="AU61" i="1"/>
  <c r="BK97" i="5"/>
  <c r="BK402" i="10"/>
  <c r="J402" i="10"/>
  <c r="J70" i="10"/>
  <c r="BK304" i="6"/>
  <c r="J304" i="6"/>
  <c r="J69" i="6"/>
  <c r="R87" i="2"/>
  <c r="R86" i="2"/>
  <c r="T128" i="8"/>
  <c r="BK128" i="3"/>
  <c r="J128" i="3"/>
  <c r="J67" i="3" s="1"/>
  <c r="T87" i="2"/>
  <c r="T86" i="2"/>
  <c r="P177" i="18"/>
  <c r="P87" i="18" s="1"/>
  <c r="AU72" i="1" s="1"/>
  <c r="T93" i="8"/>
  <c r="P93" i="11"/>
  <c r="AU65" i="1"/>
  <c r="T98" i="9"/>
  <c r="R97" i="14"/>
  <c r="R96" i="14"/>
  <c r="T96" i="10"/>
  <c r="P96" i="10"/>
  <c r="AU64" i="1"/>
  <c r="P96" i="6"/>
  <c r="P95" i="6" s="1"/>
  <c r="AU60" i="1" s="1"/>
  <c r="R96" i="7"/>
  <c r="R95" i="7" s="1"/>
  <c r="R177" i="18"/>
  <c r="R87" i="18" s="1"/>
  <c r="P268" i="17"/>
  <c r="BK128" i="8"/>
  <c r="J128" i="8" s="1"/>
  <c r="J67" i="8" s="1"/>
  <c r="R93" i="3"/>
  <c r="P93" i="4"/>
  <c r="P92" i="4" s="1"/>
  <c r="AU58" i="1" s="1"/>
  <c r="BK268" i="17"/>
  <c r="J268" i="17" s="1"/>
  <c r="J66" i="17" s="1"/>
  <c r="R341" i="5"/>
  <c r="R96" i="5"/>
  <c r="T298" i="9"/>
  <c r="R93" i="12"/>
  <c r="R92" i="12"/>
  <c r="BK233" i="7"/>
  <c r="J233" i="7"/>
  <c r="J69" i="7" s="1"/>
  <c r="T96" i="6"/>
  <c r="T95" i="6"/>
  <c r="P298" i="9"/>
  <c r="R96" i="6"/>
  <c r="R95" i="6" s="1"/>
  <c r="T177" i="18"/>
  <c r="T87" i="18"/>
  <c r="R93" i="8"/>
  <c r="T148" i="11"/>
  <c r="T93" i="11" s="1"/>
  <c r="BK148" i="11"/>
  <c r="J148" i="11" s="1"/>
  <c r="J67" i="11" s="1"/>
  <c r="BK96" i="15"/>
  <c r="J96" i="15" s="1"/>
  <c r="J64" i="15" s="1"/>
  <c r="BK88" i="18"/>
  <c r="J106" i="18"/>
  <c r="J63" i="18"/>
  <c r="BK177" i="18"/>
  <c r="J177" i="18"/>
  <c r="J64" i="18" s="1"/>
  <c r="BK277" i="15"/>
  <c r="J277" i="15" s="1"/>
  <c r="J69" i="15" s="1"/>
  <c r="BK93" i="4"/>
  <c r="J93" i="4" s="1"/>
  <c r="J64" i="4" s="1"/>
  <c r="J97" i="6"/>
  <c r="J65" i="6"/>
  <c r="BK97" i="10"/>
  <c r="J97" i="10" s="1"/>
  <c r="J64" i="10" s="1"/>
  <c r="BK228" i="14"/>
  <c r="J228" i="14"/>
  <c r="J70" i="14"/>
  <c r="BK298" i="9"/>
  <c r="J298" i="9"/>
  <c r="J71" i="9" s="1"/>
  <c r="J305" i="6"/>
  <c r="J70" i="6" s="1"/>
  <c r="BK96" i="7"/>
  <c r="J96" i="7"/>
  <c r="J64" i="7" s="1"/>
  <c r="J129" i="8"/>
  <c r="J68" i="8" s="1"/>
  <c r="J149" i="11"/>
  <c r="J68" i="11"/>
  <c r="BK93" i="12"/>
  <c r="J93" i="12"/>
  <c r="J64" i="12" s="1"/>
  <c r="BK96" i="13"/>
  <c r="J96" i="13" s="1"/>
  <c r="J64" i="13" s="1"/>
  <c r="BK80" i="19"/>
  <c r="J80" i="19" s="1"/>
  <c r="J30" i="19" s="1"/>
  <c r="AG73" i="1" s="1"/>
  <c r="BK87" i="2"/>
  <c r="J87" i="2" s="1"/>
  <c r="J60" i="2" s="1"/>
  <c r="J129" i="3"/>
  <c r="J68" i="3"/>
  <c r="BK94" i="8"/>
  <c r="J94" i="8" s="1"/>
  <c r="J64" i="8" s="1"/>
  <c r="BK233" i="13"/>
  <c r="J233" i="13"/>
  <c r="J69" i="13"/>
  <c r="BK92" i="17"/>
  <c r="J92" i="17"/>
  <c r="J60" i="17" s="1"/>
  <c r="J269" i="17"/>
  <c r="J67" i="17"/>
  <c r="BK94" i="3"/>
  <c r="J94" i="3"/>
  <c r="J64" i="3" s="1"/>
  <c r="J234" i="7"/>
  <c r="J70" i="7" s="1"/>
  <c r="J403" i="10"/>
  <c r="J71" i="10"/>
  <c r="BK94" i="11"/>
  <c r="J94" i="11"/>
  <c r="J64" i="11" s="1"/>
  <c r="BK86" i="16"/>
  <c r="J86" i="16"/>
  <c r="J60" i="16"/>
  <c r="J98" i="5"/>
  <c r="J65" i="5" s="1"/>
  <c r="BK97" i="14"/>
  <c r="BK96" i="14" s="1"/>
  <c r="J96" i="14" s="1"/>
  <c r="J63" i="14" s="1"/>
  <c r="BK341" i="5"/>
  <c r="J341" i="5"/>
  <c r="J70" i="5" s="1"/>
  <c r="BK98" i="9"/>
  <c r="J98" i="9"/>
  <c r="J64" i="9"/>
  <c r="F35" i="12"/>
  <c r="AZ66" i="1" s="1"/>
  <c r="F35" i="11"/>
  <c r="AZ65" i="1" s="1"/>
  <c r="F35" i="4"/>
  <c r="AZ58" i="1"/>
  <c r="BC56" i="1"/>
  <c r="AY56" i="1"/>
  <c r="F35" i="9"/>
  <c r="AZ63" i="1"/>
  <c r="F35" i="5"/>
  <c r="AZ59" i="1"/>
  <c r="F35" i="15"/>
  <c r="AZ69" i="1" s="1"/>
  <c r="J33" i="2"/>
  <c r="AV55" i="1"/>
  <c r="AT55" i="1" s="1"/>
  <c r="F35" i="8"/>
  <c r="AZ62" i="1" s="1"/>
  <c r="J35" i="12"/>
  <c r="AV66" i="1"/>
  <c r="AT66" i="1"/>
  <c r="F35" i="13"/>
  <c r="AZ67" i="1" s="1"/>
  <c r="BA56" i="1"/>
  <c r="AW56" i="1" s="1"/>
  <c r="J35" i="10"/>
  <c r="AV64" i="1"/>
  <c r="AT64" i="1" s="1"/>
  <c r="BD56" i="1"/>
  <c r="F33" i="18"/>
  <c r="AZ72" i="1"/>
  <c r="J33" i="18"/>
  <c r="AV72" i="1" s="1"/>
  <c r="AT72" i="1" s="1"/>
  <c r="J35" i="5"/>
  <c r="AV59" i="1"/>
  <c r="AT59" i="1" s="1"/>
  <c r="J35" i="14"/>
  <c r="AV68" i="1"/>
  <c r="AT68" i="1" s="1"/>
  <c r="F35" i="3"/>
  <c r="AZ57" i="1" s="1"/>
  <c r="J35" i="11"/>
  <c r="AV65" i="1"/>
  <c r="AT65" i="1" s="1"/>
  <c r="J33" i="17"/>
  <c r="AV71" i="1" s="1"/>
  <c r="AT71" i="1" s="1"/>
  <c r="J35" i="6"/>
  <c r="AV60" i="1"/>
  <c r="AT60" i="1"/>
  <c r="J35" i="9"/>
  <c r="AV63" i="1"/>
  <c r="AT63" i="1" s="1"/>
  <c r="F35" i="6"/>
  <c r="AZ60" i="1"/>
  <c r="J35" i="13"/>
  <c r="AV67" i="1"/>
  <c r="AT67" i="1" s="1"/>
  <c r="J35" i="4"/>
  <c r="AV58" i="1" s="1"/>
  <c r="AT58" i="1" s="1"/>
  <c r="F33" i="2"/>
  <c r="AZ55" i="1" s="1"/>
  <c r="F33" i="19"/>
  <c r="AZ73" i="1" s="1"/>
  <c r="F33" i="16"/>
  <c r="AZ70" i="1"/>
  <c r="F35" i="14"/>
  <c r="AZ68" i="1"/>
  <c r="F33" i="17"/>
  <c r="AZ71" i="1"/>
  <c r="J33" i="19"/>
  <c r="AV73" i="1"/>
  <c r="AT73" i="1"/>
  <c r="J35" i="8"/>
  <c r="AV62" i="1"/>
  <c r="AT62" i="1" s="1"/>
  <c r="J35" i="7"/>
  <c r="AV61" i="1"/>
  <c r="AT61" i="1"/>
  <c r="J35" i="3"/>
  <c r="AV57" i="1" s="1"/>
  <c r="AT57" i="1" s="1"/>
  <c r="J35" i="15"/>
  <c r="AV69" i="1"/>
  <c r="AT69" i="1"/>
  <c r="F35" i="10"/>
  <c r="AZ64" i="1"/>
  <c r="BB56" i="1"/>
  <c r="AX56" i="1"/>
  <c r="F35" i="7"/>
  <c r="AZ61" i="1" s="1"/>
  <c r="J33" i="16"/>
  <c r="AV70" i="1" s="1"/>
  <c r="AT70" i="1" s="1"/>
  <c r="BK87" i="18" l="1"/>
  <c r="J87" i="18"/>
  <c r="P97" i="9"/>
  <c r="AU63" i="1" s="1"/>
  <c r="AU56" i="1" s="1"/>
  <c r="AU54" i="1" s="1"/>
  <c r="BK96" i="5"/>
  <c r="J96" i="5"/>
  <c r="T97" i="9"/>
  <c r="T96" i="5"/>
  <c r="P91" i="17"/>
  <c r="AU71" i="1"/>
  <c r="J39" i="19"/>
  <c r="BK95" i="15"/>
  <c r="J95" i="15" s="1"/>
  <c r="J32" i="15" s="1"/>
  <c r="AG69" i="1" s="1"/>
  <c r="AN69" i="1" s="1"/>
  <c r="BK85" i="16"/>
  <c r="J85" i="16"/>
  <c r="J59" i="16"/>
  <c r="J97" i="14"/>
  <c r="J64" i="14"/>
  <c r="BK92" i="4"/>
  <c r="J92" i="4"/>
  <c r="J63" i="4"/>
  <c r="BK95" i="6"/>
  <c r="J95" i="6"/>
  <c r="J32" i="6" s="1"/>
  <c r="AG60" i="1" s="1"/>
  <c r="AN60" i="1" s="1"/>
  <c r="BK95" i="7"/>
  <c r="J95" i="7" s="1"/>
  <c r="J63" i="7" s="1"/>
  <c r="BK93" i="8"/>
  <c r="J93" i="8"/>
  <c r="J59" i="18"/>
  <c r="J88" i="18"/>
  <c r="J60" i="18"/>
  <c r="J59" i="19"/>
  <c r="BK93" i="3"/>
  <c r="J93" i="3"/>
  <c r="J32" i="3" s="1"/>
  <c r="AG57" i="1" s="1"/>
  <c r="AN57" i="1" s="1"/>
  <c r="J97" i="5"/>
  <c r="J64" i="5"/>
  <c r="BK97" i="9"/>
  <c r="J97" i="9"/>
  <c r="J63" i="9"/>
  <c r="BK92" i="12"/>
  <c r="J92" i="12"/>
  <c r="BK86" i="2"/>
  <c r="J86" i="2"/>
  <c r="J59" i="2" s="1"/>
  <c r="BK96" i="10"/>
  <c r="J96" i="10"/>
  <c r="J32" i="10" s="1"/>
  <c r="AG64" i="1" s="1"/>
  <c r="AN64" i="1" s="1"/>
  <c r="BK91" i="17"/>
  <c r="J91" i="17"/>
  <c r="J59" i="17" s="1"/>
  <c r="BK95" i="13"/>
  <c r="J95" i="13" s="1"/>
  <c r="J63" i="13" s="1"/>
  <c r="BK93" i="11"/>
  <c r="J93" i="11"/>
  <c r="J63" i="11" s="1"/>
  <c r="AN73" i="1"/>
  <c r="J30" i="18"/>
  <c r="AG72" i="1"/>
  <c r="AN72" i="1"/>
  <c r="J32" i="5"/>
  <c r="AG59" i="1" s="1"/>
  <c r="AN59" i="1" s="1"/>
  <c r="J32" i="14"/>
  <c r="AG68" i="1"/>
  <c r="AN68" i="1" s="1"/>
  <c r="BB54" i="1"/>
  <c r="W31" i="1"/>
  <c r="J32" i="8"/>
  <c r="AG62" i="1"/>
  <c r="AN62" i="1" s="1"/>
  <c r="BD54" i="1"/>
  <c r="W33" i="1" s="1"/>
  <c r="BC54" i="1"/>
  <c r="W32" i="1" s="1"/>
  <c r="AZ56" i="1"/>
  <c r="AV56" i="1" s="1"/>
  <c r="AT56" i="1" s="1"/>
  <c r="BA54" i="1"/>
  <c r="W30" i="1"/>
  <c r="J32" i="12"/>
  <c r="AG66" i="1" s="1"/>
  <c r="AN66" i="1" s="1"/>
  <c r="J39" i="18" l="1"/>
  <c r="J63" i="15"/>
  <c r="J63" i="3"/>
  <c r="J63" i="12"/>
  <c r="J63" i="6"/>
  <c r="J41" i="12"/>
  <c r="J63" i="5"/>
  <c r="J63" i="8"/>
  <c r="J41" i="10"/>
  <c r="J63" i="10"/>
  <c r="J41" i="3"/>
  <c r="J41" i="5"/>
  <c r="J41" i="15"/>
  <c r="J41" i="14"/>
  <c r="J41" i="6"/>
  <c r="J41" i="8"/>
  <c r="J32" i="11"/>
  <c r="AG65" i="1"/>
  <c r="AN65" i="1" s="1"/>
  <c r="J32" i="9"/>
  <c r="AG63" i="1"/>
  <c r="AN63" i="1" s="1"/>
  <c r="J32" i="4"/>
  <c r="AG58" i="1" s="1"/>
  <c r="AN58" i="1" s="1"/>
  <c r="J30" i="17"/>
  <c r="AG71" i="1"/>
  <c r="AN71" i="1"/>
  <c r="J32" i="7"/>
  <c r="AG61" i="1"/>
  <c r="AN61" i="1"/>
  <c r="AW54" i="1"/>
  <c r="AK30" i="1"/>
  <c r="AX54" i="1"/>
  <c r="J30" i="2"/>
  <c r="AG55" i="1" s="1"/>
  <c r="AN55" i="1" s="1"/>
  <c r="AZ54" i="1"/>
  <c r="W29" i="1"/>
  <c r="J32" i="13"/>
  <c r="AG67" i="1" s="1"/>
  <c r="AN67" i="1" s="1"/>
  <c r="J30" i="16"/>
  <c r="AG70" i="1"/>
  <c r="AN70" i="1" s="1"/>
  <c r="AY54" i="1"/>
  <c r="J41" i="11" l="1"/>
  <c r="J41" i="9"/>
  <c r="J39" i="17"/>
  <c r="J41" i="13"/>
  <c r="J39" i="16"/>
  <c r="J41" i="4"/>
  <c r="J39" i="2"/>
  <c r="J41" i="7"/>
  <c r="AV54" i="1"/>
  <c r="AK29" i="1"/>
  <c r="AG56" i="1"/>
  <c r="AN56" i="1"/>
  <c r="AG54" i="1" l="1"/>
  <c r="AT54" i="1"/>
  <c r="AN54" i="1" l="1"/>
  <c r="AK26" i="1"/>
  <c r="AK35" i="1"/>
</calcChain>
</file>

<file path=xl/sharedStrings.xml><?xml version="1.0" encoding="utf-8"?>
<sst xmlns="http://schemas.openxmlformats.org/spreadsheetml/2006/main" count="36926" uniqueCount="1691">
  <si>
    <t>Export Komplet</t>
  </si>
  <si>
    <t>VZ</t>
  </si>
  <si>
    <t>2.0</t>
  </si>
  <si>
    <t>ZAMOK</t>
  </si>
  <si>
    <t>False</t>
  </si>
  <si>
    <t>{74e18c07-d0c5-48fd-ae94-0e3c1c3d8dde}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</si>
  <si>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</si>
  <si>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</si>
  <si>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</si>
  <si>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</si>
  <si>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</si>
  <si>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</si>
  <si>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</si>
  <si>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</si>
  <si>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N11922025e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</si>
  <si>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</si>
  <si>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</si>
  <si>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Novostavba skateparkového hřiště, Bystřice pod Hostýnem</t>
  </si>
  <si>
    <t>KSO:</t>
  </si>
  <si>
    <t/>
  </si>
  <si>
    <t>CC-CZ:</t>
  </si>
  <si>
    <t>Místo:</t>
  </si>
  <si>
    <t xml:space="preserve"> </t>
  </si>
  <si>
    <t>Datum:</t>
  </si>
  <si>
    <t>31. 8. 2025</t>
  </si>
  <si>
    <t>Zadavatel:</t>
  </si>
  <si>
    <t>IČ:</t>
  </si>
  <si>
    <t>Město Bystřice pod Hostýnem</t>
  </si>
  <si>
    <t>DIČ:</t>
  </si>
  <si>
    <t>Účastník:</t>
  </si>
  <si>
    <t>Vyplň údaj</t>
  </si>
  <si>
    <t>Projektant:</t>
  </si>
  <si>
    <t>Michal Langoš, Hranice na Moravě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</si>
  <si>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</si>
  <si>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</si>
  <si>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</si>
  <si>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</si>
  <si>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</si>
  <si>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</si>
  <si>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</si>
  <si>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</si>
  <si>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</si>
  <si>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</si>
  <si>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</si>
  <si>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</si>
  <si>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</si>
  <si>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</si>
  <si>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</si>
  <si>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</si>
  <si>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</si>
  <si>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</si>
  <si>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</si>
  <si>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</si>
  <si>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</si>
  <si>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</si>
  <si>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</si>
  <si>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</si>
  <si>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</si>
  <si>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</si>
  <si>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</si>
  <si>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</si>
  <si>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</si>
  <si>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</si>
  <si>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</si>
  <si>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</si>
  <si>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</si>
  <si>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</si>
  <si>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</si>
  <si>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</si>
  <si>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</si>
  <si>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</si>
  <si>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</si>
  <si>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</si>
  <si>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</si>
  <si>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</si>
  <si>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</si>
  <si>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</si>
  <si>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Výkopy, základy</t>
  </si>
  <si>
    <t>STA</t>
  </si>
  <si>
    <t>1</t>
  </si>
  <si>
    <t>{694cf0e2-1f4d-4ebe-9c4c-4c7d000b23aa}</t>
  </si>
  <si>
    <t>2</t>
  </si>
  <si>
    <t>02</t>
  </si>
  <si>
    <t>Překážky architektonicko stavební řešení</t>
  </si>
  <si>
    <t>{2009d86c-a67a-4590-b862-f5d32b9c97b9}</t>
  </si>
  <si>
    <t>0201</t>
  </si>
  <si>
    <t>Překážka 1 - Flat rail hranatý</t>
  </si>
  <si>
    <t>Soupis</t>
  </si>
  <si>
    <t>{ddd32237-c54a-4c89-be93-d4973b479879}</t>
  </si>
  <si>
    <t>0202</t>
  </si>
  <si>
    <t>Překážka 2 - Rohový funbox</t>
  </si>
  <si>
    <t>{940480a5-8f1c-4843-a894-04dc2b93036e}</t>
  </si>
  <si>
    <t>0203</t>
  </si>
  <si>
    <t>Překážka 3 - Rozjezdová banková sestava</t>
  </si>
  <si>
    <t>{d0425e84-060d-4b61-9e81-0e57de63da15}</t>
  </si>
  <si>
    <t>0204</t>
  </si>
  <si>
    <t>Překážka 4 - Mini U - rampa s extensionem</t>
  </si>
  <si>
    <t>{07555e84-fba6-4f4c-bf8d-d9f84c9b6126}</t>
  </si>
  <si>
    <t>0205</t>
  </si>
  <si>
    <t>Překážka 5 - Šikmý rail hranatý</t>
  </si>
  <si>
    <t>{c5c776f8-82aa-40b9-96d7-4118a521f51a}</t>
  </si>
  <si>
    <t>0206</t>
  </si>
  <si>
    <t>Překážka 6 - Rovný rail hranatý</t>
  </si>
  <si>
    <t>{90237081-6a89-4e28-a305-0ff12848e072}</t>
  </si>
  <si>
    <t>0207</t>
  </si>
  <si>
    <t>Překážka 7 - Manual table kombinovaný s velkým grind boxem</t>
  </si>
  <si>
    <t>{ba2c5bf0-ac0f-45ed-8207-996004650b60}</t>
  </si>
  <si>
    <t>0208</t>
  </si>
  <si>
    <t>Překážka 8 - Lomený grindbox</t>
  </si>
  <si>
    <t>{77d7a206-df02-4f79-9666-0daacae87e43}</t>
  </si>
  <si>
    <t>0209</t>
  </si>
  <si>
    <t>Překážka 9 - Lomený rail kulatý</t>
  </si>
  <si>
    <t>{f173e4c5-7a9e-4da6-9af3-add4ab8f246a}</t>
  </si>
  <si>
    <t>0210</t>
  </si>
  <si>
    <t>Překážka 10 - Schody + eurogap</t>
  </si>
  <si>
    <t>{62b460ba-2d0b-475f-9305-8dbcbbf9e981}</t>
  </si>
  <si>
    <t>0211</t>
  </si>
  <si>
    <t>Překážka 11 - Pojezdové schody</t>
  </si>
  <si>
    <t>{6ddde829-1a5e-49af-b842-b6032ad69248}</t>
  </si>
  <si>
    <t>0212</t>
  </si>
  <si>
    <t>Překážka 12 - Rozjezdový mini bank s grind boxem</t>
  </si>
  <si>
    <t>{c449bbbc-6456-479b-b060-c44475727cbe}</t>
  </si>
  <si>
    <t>0213</t>
  </si>
  <si>
    <t>Překážka 13 - Rozjezdová radiusová sestava</t>
  </si>
  <si>
    <t>{b78dbaa9-146b-41bb-a355-1e9f3fb28b5a}</t>
  </si>
  <si>
    <t>03</t>
  </si>
  <si>
    <t>Betonové podlahy skateparku</t>
  </si>
  <si>
    <t>{2b8c676f-aa9a-431c-b1ed-a4648c747e14}</t>
  </si>
  <si>
    <t>04</t>
  </si>
  <si>
    <t>Pojezdová plocha, vsakovací lem, mobiliář</t>
  </si>
  <si>
    <t>{06317c75-eda3-4b14-a447-7af611091ec2}</t>
  </si>
  <si>
    <t>05</t>
  </si>
  <si>
    <t>Přeložka vnitřního vedení, osvětlení areálu</t>
  </si>
  <si>
    <t>{7b87e332-e49c-4138-989c-1b075d869601}</t>
  </si>
  <si>
    <t>06</t>
  </si>
  <si>
    <t>Ostatní náklady</t>
  </si>
  <si>
    <t>{e53106b3-8d3d-484c-a4d0-898aa6cc5938}</t>
  </si>
  <si>
    <t>KRYCÍ LIST SOUPISU PRACÍ</t>
  </si>
  <si>
    <t>Objekt:</t>
  </si>
  <si>
    <t>01 - Výkopy, základy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</si>
  <si>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</si>
  <si>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</si>
  <si>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</si>
  <si>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</si>
  <si>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</si>
  <si>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</si>
  <si>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</si>
  <si>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</si>
  <si>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</si>
  <si>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</si>
  <si>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</si>
  <si>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</si>
  <si>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</si>
  <si>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</si>
  <si>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</si>
  <si>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</si>
  <si>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</si>
  <si>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</si>
  <si>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</si>
  <si>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</si>
  <si>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</si>
  <si>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</si>
  <si>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</si>
  <si>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</si>
  <si>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</si>
  <si>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</si>
  <si>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</si>
  <si>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</si>
  <si>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</si>
  <si>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112101103</t>
  </si>
  <si>
    <t>Odstranění stromů s odřezáním kmene a s odvětvením listnatých, průměru kmene přes 500 do 700 mm</t>
  </si>
  <si>
    <t>kus</t>
  </si>
  <si>
    <t>CS ÚRS 2025 02</t>
  </si>
  <si>
    <t>4</t>
  </si>
  <si>
    <t>-47415556</t>
  </si>
  <si>
    <t>Online PSC</t>
  </si>
  <si>
    <t>https://podminky.urs.cz/item/CS_URS_2025_02/112101103</t>
  </si>
  <si>
    <t>VV</t>
  </si>
  <si>
    <t>půdorys výkopů</t>
  </si>
  <si>
    <t>7</t>
  </si>
  <si>
    <t>Součet</t>
  </si>
  <si>
    <t>112251103</t>
  </si>
  <si>
    <t>Odstranění pařezů strojně s jejich vykopáním nebo vytrháním průměru přes 500 do 700 mm</t>
  </si>
  <si>
    <t>-1432516763</t>
  </si>
  <si>
    <t>https://podminky.urs.cz/item/CS_URS_2025_02/112251103</t>
  </si>
  <si>
    <t>3</t>
  </si>
  <si>
    <t>121151123</t>
  </si>
  <si>
    <t>Sejmutí ornice strojně při souvislé ploše přes 500 m2, tl. vrstvy do 200 mm</t>
  </si>
  <si>
    <t>m2</t>
  </si>
  <si>
    <t>-1890662817</t>
  </si>
  <si>
    <t>https://podminky.urs.cz/item/CS_URS_2025_02/121151123</t>
  </si>
  <si>
    <t>1179,0</t>
  </si>
  <si>
    <t>131251105</t>
  </si>
  <si>
    <t>Hloubení nezapažených jam a zářezů strojně s urovnáním dna do předepsaného profilu a spádu v hornině třídy těžitelnosti I skupiny 3 přes 500 do 1 000 m3</t>
  </si>
  <si>
    <t>m3</t>
  </si>
  <si>
    <t>-2009906470</t>
  </si>
  <si>
    <t>https://podminky.urs.cz/item/CS_URS_2025_02/131251105</t>
  </si>
  <si>
    <t>842,0</t>
  </si>
  <si>
    <t>5</t>
  </si>
  <si>
    <t>132251102</t>
  </si>
  <si>
    <t>Hloubení nezapažených rýh šířky do 800 mm strojně s urovnáním dna do předepsaného profilu a spádu v hornině třídy těžitelnosti I skupiny 3 přes 20 do 50 m3</t>
  </si>
  <si>
    <t>-50944135</t>
  </si>
  <si>
    <t>https://podminky.urs.cz/item/CS_URS_2025_02/132251102</t>
  </si>
  <si>
    <t>výkopy</t>
  </si>
  <si>
    <t>12,304*0,6*0,5</t>
  </si>
  <si>
    <t>6,88*0,6*0,5</t>
  </si>
  <si>
    <t>12,948*0,6*0,5</t>
  </si>
  <si>
    <t>5,0*1,0*0,5</t>
  </si>
  <si>
    <t>12,19*0,6*0,5</t>
  </si>
  <si>
    <t>13,414*1,0*0,5</t>
  </si>
  <si>
    <t>3,2*1,0*0,5</t>
  </si>
  <si>
    <t>5,96*0,6*0,5</t>
  </si>
  <si>
    <t>3,6*0,6*0,5</t>
  </si>
  <si>
    <t>6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</si>
  <si>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</si>
  <si>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</si>
  <si>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785423362</t>
  </si>
  <si>
    <t>https://podminky.urs.cz/item/CS_URS_2025_02/161151103</t>
  </si>
  <si>
    <t>Mezisoučet</t>
  </si>
  <si>
    <t>výkopy základy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</si>
  <si>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</si>
  <si>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</si>
  <si>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2076940575</t>
  </si>
  <si>
    <t>https://podminky.urs.cz/item/CS_URS_2025_02/162551108</t>
  </si>
  <si>
    <t>zemina na pozemku</t>
  </si>
  <si>
    <t>20,0</t>
  </si>
  <si>
    <t>8</t>
  </si>
  <si>
    <t>167151101</t>
  </si>
  <si>
    <t>Nakládání, skládání a překládání neulehlého výkopku nebo sypaniny strojně nakládání, množství do 100 m3, z horniny třídy těžitelnosti I, skupiny 1 až 3</t>
  </si>
  <si>
    <t>1065243784</t>
  </si>
  <si>
    <t>https://podminky.urs.cz/item/CS_URS_2025_02/167151101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</si>
  <si>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</si>
  <si>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</si>
  <si>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</si>
  <si>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</si>
  <si>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-386013234</t>
  </si>
  <si>
    <t>https://podminky.urs.cz/item/CS_URS_2025_02/171201231</t>
  </si>
  <si>
    <t>888,971*2 'Přepočtené koeficientem množství</t>
  </si>
  <si>
    <t>10</t>
  </si>
  <si>
    <t>171251201</t>
  </si>
  <si>
    <t>Uložení sypaniny na skládky nebo meziskládky bez hutnění s upravením uložené sypaniny do předepsaného tvaru</t>
  </si>
  <si>
    <t>-374806890</t>
  </si>
  <si>
    <t>https://podminky.urs.cz/item/CS_URS_2025_02/171251201</t>
  </si>
  <si>
    <t>11</t>
  </si>
  <si>
    <t>181951112</t>
  </si>
  <si>
    <t>Úprava pláně vyrovnáním výškových rozdílů strojně v hornině třídy těžitelnosti I, skupiny 1 až 3 se zhutněním</t>
  </si>
  <si>
    <t>-924134791</t>
  </si>
  <si>
    <t>https://podminky.urs.cz/item/CS_URS_2025_02/181951112</t>
  </si>
  <si>
    <t>Zakládání</t>
  </si>
  <si>
    <t>274321411</t>
  </si>
  <si>
    <t>Základy z betonu železového (bez výztuže) pasy z betonu bez zvláštních nároků na prostředí tř. C 20/25</t>
  </si>
  <si>
    <t>742612198</t>
  </si>
  <si>
    <t>https://podminky.urs.cz/item/CS_URS_2025_02/274321411</t>
  </si>
  <si>
    <t>půdorys základů</t>
  </si>
  <si>
    <t>12,304*0,6*0,5*1,035</t>
  </si>
  <si>
    <t>6,88*0,6*0,5*1,035</t>
  </si>
  <si>
    <t>12,948*0,6*0,5*1,035</t>
  </si>
  <si>
    <t>5,0*1,0*0,5*1,035</t>
  </si>
  <si>
    <t>12,19*0,6*0,5*1,035</t>
  </si>
  <si>
    <t>13,414*1,0*0,5*1,035</t>
  </si>
  <si>
    <t>3,2*1,0*0,5*1,035</t>
  </si>
  <si>
    <t>5,96*0,6*0,5*1,035</t>
  </si>
  <si>
    <t>3,6*0,6*0,5*1,035</t>
  </si>
  <si>
    <t>13</t>
  </si>
  <si>
    <t>274361821</t>
  </si>
  <si>
    <t>Výztuž základů pasů z betonářské oceli 10 505 (R) nebo BSt 500</t>
  </si>
  <si>
    <t>1099604492</t>
  </si>
  <si>
    <t>https://podminky.urs.cz/item/CS_URS_2025_02/274361821</t>
  </si>
  <si>
    <t>1.a R6</t>
  </si>
  <si>
    <t>1,9*219*0,222/1000</t>
  </si>
  <si>
    <t>1.b R6</t>
  </si>
  <si>
    <t>2,7*91*0,222/1000</t>
  </si>
  <si>
    <t>7 R16</t>
  </si>
  <si>
    <t>6*55*1,579/1000</t>
  </si>
  <si>
    <t>14</t>
  </si>
  <si>
    <t>279113145</t>
  </si>
  <si>
    <t>Základové zdi z tvárnic ztraceného bednění včetně výplně z betonu bez zvláštních nároků na vliv prostředí třídy C 20/25, tloušťky zdiva přes 300 do 400 mm</t>
  </si>
  <si>
    <t>1662360945</t>
  </si>
  <si>
    <t>https://podminky.urs.cz/item/CS_URS_2025_02/279113145</t>
  </si>
  <si>
    <t>((1,5+0,16)/2*2,6)</t>
  </si>
  <si>
    <t>1,5*1,864</t>
  </si>
  <si>
    <t>((1,5+0,58)/2*1,618)</t>
  </si>
  <si>
    <t>3,073*0,58</t>
  </si>
  <si>
    <t>((1,65+0,58)/2*1,141)</t>
  </si>
  <si>
    <t>1,6*1,65</t>
  </si>
  <si>
    <t>6,3*1,5</t>
  </si>
  <si>
    <t>2,8*1,5</t>
  </si>
  <si>
    <t>((1,5+0,65)/2*3,0)</t>
  </si>
  <si>
    <t>((0,65+0,61)/2*4,248)</t>
  </si>
  <si>
    <t>((0,61+0,3)/2*2,8)</t>
  </si>
  <si>
    <t>((1,11+0,51)/2*2,0)</t>
  </si>
  <si>
    <t>1,9*1,1</t>
  </si>
  <si>
    <t>6,1*1,1</t>
  </si>
  <si>
    <t>((1,05+2,25)/2*1,98)</t>
  </si>
  <si>
    <t>12,74*2,25</t>
  </si>
  <si>
    <t>2,691*2,25</t>
  </si>
  <si>
    <t>((2,25+0,93)/2*1,98)</t>
  </si>
  <si>
    <t>9,79*0,93</t>
  </si>
  <si>
    <t>((0,93+0,32)/2*2,4)</t>
  </si>
  <si>
    <t>15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</si>
  <si>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</si>
  <si>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</si>
  <si>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587081811</t>
  </si>
  <si>
    <t>https://podminky.urs.cz/item/CS_URS_2025_02/279361821</t>
  </si>
  <si>
    <t>2. R12</t>
  </si>
  <si>
    <t>6,0*135*0,888/1000</t>
  </si>
  <si>
    <t>3. R12</t>
  </si>
  <si>
    <t>6,0*178*0,888/1000</t>
  </si>
  <si>
    <t>4.E12</t>
  </si>
  <si>
    <t>1,0*72*0,888/1000</t>
  </si>
  <si>
    <t>5. R12</t>
  </si>
  <si>
    <t>0,8*310*0,888/1000</t>
  </si>
  <si>
    <t>6. R16</t>
  </si>
  <si>
    <t>1,0*20*1,579/1000</t>
  </si>
  <si>
    <t>Ostatní konstrukce a práce, bourání</t>
  </si>
  <si>
    <t>16</t>
  </si>
  <si>
    <t>949101111</t>
  </si>
  <si>
    <t>Lešení pomocné pracovní pro objekty pozemních staveb pro zatížení do 150 kg/m2, o výšce lešeňové podlahy do 1,9 m</t>
  </si>
  <si>
    <t>-722528520</t>
  </si>
  <si>
    <t>https://podminky.urs.cz/item/CS_URS_2025_02/949101111</t>
  </si>
  <si>
    <t>zdění ZB</t>
  </si>
  <si>
    <t>(4,0+19,374+4,796+12,19)*1,2</t>
  </si>
  <si>
    <t>(12,304+8,08+12,948)*1,2</t>
  </si>
  <si>
    <t>998</t>
  </si>
  <si>
    <t>Přesun hmot</t>
  </si>
  <si>
    <t>17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</si>
  <si>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</si>
  <si>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</si>
  <si>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-998245101</t>
  </si>
  <si>
    <t>https://podminky.urs.cz/item/CS_URS_2025_02/998011008</t>
  </si>
  <si>
    <t>OST</t>
  </si>
  <si>
    <t>Ostatní</t>
  </si>
  <si>
    <t>18</t>
  </si>
  <si>
    <t>OST 01</t>
  </si>
  <si>
    <t>Vytýčení podzemních sítí</t>
  </si>
  <si>
    <t>kpl</t>
  </si>
  <si>
    <t>512</t>
  </si>
  <si>
    <t>361935092</t>
  </si>
  <si>
    <t>19</t>
  </si>
  <si>
    <t>OST 02</t>
  </si>
  <si>
    <t>Vytýčení stavby geodetem</t>
  </si>
  <si>
    <t>2014430479</t>
  </si>
  <si>
    <t>VRN</t>
  </si>
  <si>
    <t>Vedlejší rozpočtové náklady</t>
  </si>
  <si>
    <t>20</t>
  </si>
  <si>
    <t>VRN 01</t>
  </si>
  <si>
    <t>Zařízení staveniště</t>
  </si>
  <si>
    <t>%</t>
  </si>
  <si>
    <t>284110020</t>
  </si>
  <si>
    <t>02 - Překážky architektonicko stavební řešení</t>
  </si>
  <si>
    <t>Soupis:</t>
  </si>
  <si>
    <t>0201 - Překážka 1 - Flat rail hranatý</t>
  </si>
  <si>
    <t>PSV - Práce a dodávky PSV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</si>
  <si>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</si>
  <si>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</si>
  <si>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</si>
  <si>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>275321711</t>
  </si>
  <si>
    <t>Základy z betonu železového (bez výztuže) patky z betonu bez zvláštních nároků na prostředí tř. C 35/45</t>
  </si>
  <si>
    <t>-1531451192</t>
  </si>
  <si>
    <t>https://podminky.urs.cz/item/CS_URS_2025_02/275321711</t>
  </si>
  <si>
    <t>překážka 1 výkres tvaru</t>
  </si>
  <si>
    <t>0,3*0,3*0,3</t>
  </si>
  <si>
    <t>275351121</t>
  </si>
  <si>
    <t>Bednění základů patek zřízení</t>
  </si>
  <si>
    <t>1935334314</t>
  </si>
  <si>
    <t>https://podminky.urs.cz/item/CS_URS_2025_02/275351121</t>
  </si>
  <si>
    <t>překážka 1 výkes tvaru</t>
  </si>
  <si>
    <t>(0,3+0,3)*2*0,3</t>
  </si>
  <si>
    <t>275351122</t>
  </si>
  <si>
    <t>Bednění základů patek odstranění</t>
  </si>
  <si>
    <t>-1146010907</t>
  </si>
  <si>
    <t>https://podminky.urs.cz/item/CS_URS_2025_02/275351122</t>
  </si>
  <si>
    <t>275362021</t>
  </si>
  <si>
    <t>Výztuž základů patek ze svařovaných sítí z drátů typu KARI</t>
  </si>
  <si>
    <t>-2108073656</t>
  </si>
  <si>
    <t>https://podminky.urs.cz/item/CS_URS_2025_02/275362021</t>
  </si>
  <si>
    <t>kari 5/100/100</t>
  </si>
  <si>
    <t>(0,3*0,3*3,08/1000)*2</t>
  </si>
  <si>
    <t>-122165583</t>
  </si>
  <si>
    <t>PSV</t>
  </si>
  <si>
    <t>Práce a dodávky PSV</t>
  </si>
  <si>
    <t>767</t>
  </si>
  <si>
    <t>Konstrukce zámečnické</t>
  </si>
  <si>
    <t>767995112</t>
  </si>
  <si>
    <t>Montáž ostatních atypických zámečnických konstrukcí hmotnosti přes 5 do 10 kg</t>
  </si>
  <si>
    <t>kg</t>
  </si>
  <si>
    <t>916274499</t>
  </si>
  <si>
    <t>https://podminky.urs.cz/item/CS_URS_2025_02/767995112</t>
  </si>
  <si>
    <t>jakl 60/3</t>
  </si>
  <si>
    <t>10,64*6,79</t>
  </si>
  <si>
    <t>pásová ocel 50/3</t>
  </si>
  <si>
    <t>0,6*1,18</t>
  </si>
  <si>
    <t>M</t>
  </si>
  <si>
    <t>14550254</t>
  </si>
  <si>
    <t>profil ocelový svařovaný jakost S235 průřez čtvercový 60x60x3mm</t>
  </si>
  <si>
    <t>32</t>
  </si>
  <si>
    <t>103984955</t>
  </si>
  <si>
    <t>10,64*6,79/1000</t>
  </si>
  <si>
    <t>13011042</t>
  </si>
  <si>
    <t>tyč ocelová plochá jakost S235JR (11 375) 50x3mm</t>
  </si>
  <si>
    <t>-1209731497</t>
  </si>
  <si>
    <t>0,6*1,18/1000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</si>
  <si>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</si>
  <si>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</si>
  <si>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1546586416</t>
  </si>
  <si>
    <t>https://podminky.urs.cz/item/CS_URS_2025_02/998767121</t>
  </si>
  <si>
    <t>783</t>
  </si>
  <si>
    <t>Dokončovací práce - nátěry</t>
  </si>
  <si>
    <t>783317101</t>
  </si>
  <si>
    <t>Krycí nátěr (email) zámečnických konstrukcí jednonásobný syntetický standardní</t>
  </si>
  <si>
    <t>746228988</t>
  </si>
  <si>
    <t>https://podminky.urs.cz/item/CS_URS_2025_02/783317101</t>
  </si>
  <si>
    <t>10,64*0,23</t>
  </si>
  <si>
    <t>789</t>
  </si>
  <si>
    <t>Povrchové úpravy ocelových konstrukcí a technologických zařízení</t>
  </si>
  <si>
    <t>789111141</t>
  </si>
  <si>
    <t>Úpravy povrchů pod nátěry zařízení s povrchem nečlenitým odstranění rzi a nečistot mechanizovaným čištěním stupeň přípravy St 3, stupeň zrezivění B</t>
  </si>
  <si>
    <t>-758347847</t>
  </si>
  <si>
    <t>https://podminky.urs.cz/item/CS_URS_2025_02/789111141</t>
  </si>
  <si>
    <t>789111260</t>
  </si>
  <si>
    <t>Úpravy povrchů pod nátěry zařízení s povrchem nečlenitým očištění ometením</t>
  </si>
  <si>
    <t>648234495</t>
  </si>
  <si>
    <t>https://podminky.urs.cz/item/CS_URS_2025_02/789111260</t>
  </si>
  <si>
    <t>789412533</t>
  </si>
  <si>
    <t>Žárové stříkání zařízení slitinou zinacor ZnAl, s povrchem členitým, tloušťky 100 μm</t>
  </si>
  <si>
    <t>-1252776399</t>
  </si>
  <si>
    <t>https://podminky.urs.cz/item/CS_URS_2025_02/789412533</t>
  </si>
  <si>
    <t>777161683</t>
  </si>
  <si>
    <t>0202 - Překážka 2 - Rohový funbox</t>
  </si>
  <si>
    <t xml:space="preserve">    3 - Svislé a kompletní konstrukce</t>
  </si>
  <si>
    <t xml:space="preserve">    6 - Úpravy povrchů, podlahy a osazování výplní</t>
  </si>
  <si>
    <t>213141112</t>
  </si>
  <si>
    <t>Zřízení vrstvy z geotextilie filtrační, separační, odvodňovací, ochranné, výztužné nebo protierozní v rovině nebo ve sklonu do 1:5, šířky přes 3 do 6 m</t>
  </si>
  <si>
    <t>279848801</t>
  </si>
  <si>
    <t>https://podminky.urs.cz/item/CS_URS_2025_02/213141112</t>
  </si>
  <si>
    <t>překážka 2 výkres tvaru</t>
  </si>
  <si>
    <t>půdorys</t>
  </si>
  <si>
    <t>6,0*4,2</t>
  </si>
  <si>
    <t>69311081</t>
  </si>
  <si>
    <t>geotextilie netkaná separační, ochranná, filtrační, drenážní PES 300g/m2</t>
  </si>
  <si>
    <t>733318617</t>
  </si>
  <si>
    <t>25,2*1,1845 'Přepočtené koeficientem množství</t>
  </si>
  <si>
    <t>213311151</t>
  </si>
  <si>
    <t>Polštáře zhutněné pod základy ze štěrkodrti netříděné</t>
  </si>
  <si>
    <t>1874233590</t>
  </si>
  <si>
    <t>https://podminky.urs.cz/item/CS_URS_2025_02/213311151</t>
  </si>
  <si>
    <t>půdorys skladba S1</t>
  </si>
  <si>
    <t>6,0*4,2*0,4</t>
  </si>
  <si>
    <t>Svislé a kompletní konstrukce</t>
  </si>
  <si>
    <t>311113152</t>
  </si>
  <si>
    <t>Nadzákladové zdi z betonových tvárnic ztraceného bednění hladkých včetně výplně z betonu C 25/30, tloušťky zdiva přes 150 do 200 mm</t>
  </si>
  <si>
    <t>1770684664</t>
  </si>
  <si>
    <t>https://podminky.urs.cz/item/CS_URS_2025_02/311113152</t>
  </si>
  <si>
    <t>řez 1-1</t>
  </si>
  <si>
    <t>((0,9+0,3)/2*2,2)</t>
  </si>
  <si>
    <t>1,6*0,9</t>
  </si>
  <si>
    <t>311361821</t>
  </si>
  <si>
    <t>Výztuž nadzákladových zdí nosných svislých nebo odkloněných od svislice, rovných nebo oblých z betonářské oceli 10 505 (R) nebo BSt 500</t>
  </si>
  <si>
    <t>-121784004</t>
  </si>
  <si>
    <t>https://podminky.urs.cz/item/CS_URS_2025_02/311361821</t>
  </si>
  <si>
    <t>((0,9+0,3)/2*2,2)*0,11*40/1000</t>
  </si>
  <si>
    <t>1,6*0,9*0,11*40/1000</t>
  </si>
  <si>
    <t>Úpravy povrchů, podlahy a osazování výplní</t>
  </si>
  <si>
    <t>631311236</t>
  </si>
  <si>
    <t>Mazanina z betonu prostého se zvýšenými nároky na prostředí tl. přes 120 do 240 mm tř. C 35/45</t>
  </si>
  <si>
    <t>79248340</t>
  </si>
  <si>
    <t>https://podminky.urs.cz/item/CS_URS_2025_02/631311236</t>
  </si>
  <si>
    <t>č.p. 15A</t>
  </si>
  <si>
    <t>1,13</t>
  </si>
  <si>
    <t>č.p. 15B</t>
  </si>
  <si>
    <t>č.p.16</t>
  </si>
  <si>
    <t>1,39</t>
  </si>
  <si>
    <t>č.p.17</t>
  </si>
  <si>
    <t>0,51</t>
  </si>
  <si>
    <t>21618R</t>
  </si>
  <si>
    <t xml:space="preserve">pigment práškový </t>
  </si>
  <si>
    <t>vlastní</t>
  </si>
  <si>
    <t>426073116</t>
  </si>
  <si>
    <t>3,65*25 'Přepočtené koeficientem množství</t>
  </si>
  <si>
    <t>631319175</t>
  </si>
  <si>
    <t>Příplatek k cenám mazanin za stržení povrchu spodní vrstvy mazaniny latí před vložením výztuže nebo pletiva pro tl. obou vrstev mazaniny přes 120 do 240 mm</t>
  </si>
  <si>
    <t>-1658505308</t>
  </si>
  <si>
    <t>https://podminky.urs.cz/item/CS_URS_2025_02/631319175</t>
  </si>
  <si>
    <t>631319185</t>
  </si>
  <si>
    <t>Příplatek k cenám mazanin za sklon přes 15° do 35° od vodorovné roviny, mazanina tl. přes 120 do 240 mm</t>
  </si>
  <si>
    <t>292963</t>
  </si>
  <si>
    <t>https://podminky.urs.cz/item/CS_URS_2025_02/631319185</t>
  </si>
  <si>
    <t>631351101</t>
  </si>
  <si>
    <t>Bednění v podlahách rýh a hran zřízení</t>
  </si>
  <si>
    <t>-460929478</t>
  </si>
  <si>
    <t>https://podminky.urs.cz/item/CS_URS_2025_02/631351101</t>
  </si>
  <si>
    <t>(4,2+6,0+4,2)*0,16</t>
  </si>
  <si>
    <t>631351102</t>
  </si>
  <si>
    <t>Bednění v podlahách rýh a hran odstranění</t>
  </si>
  <si>
    <t>-1810186497</t>
  </si>
  <si>
    <t>https://podminky.urs.cz/item/CS_URS_2025_02/631351102</t>
  </si>
  <si>
    <t>631362021</t>
  </si>
  <si>
    <t>Výztuž mazanin ze svařovaných sítí z drátů typu KARI</t>
  </si>
  <si>
    <t>791193729</t>
  </si>
  <si>
    <t>https://podminky.urs.cz/item/CS_URS_2025_02/631362021</t>
  </si>
  <si>
    <t>8,27*5,4/1000</t>
  </si>
  <si>
    <t>10,13*5,4/1000</t>
  </si>
  <si>
    <t>3,74*5,4/1000</t>
  </si>
  <si>
    <t>632481213</t>
  </si>
  <si>
    <t>Separační vrstva k oddělení podlahových vrstev z polyetylénové fólie</t>
  </si>
  <si>
    <t>293359052</t>
  </si>
  <si>
    <t>https://podminky.urs.cz/item/CS_URS_2025_02/632481213</t>
  </si>
  <si>
    <t>7,07</t>
  </si>
  <si>
    <t>8,66</t>
  </si>
  <si>
    <t>3,2</t>
  </si>
  <si>
    <t>633991111</t>
  </si>
  <si>
    <t>Povrchová úprava betonových podlah nástřik proti odpařování vody</t>
  </si>
  <si>
    <t>-351035431</t>
  </si>
  <si>
    <t>https://podminky.urs.cz/item/CS_URS_2025_02/633991111</t>
  </si>
  <si>
    <t>953943121</t>
  </si>
  <si>
    <t>Osazování drobných kovových předmětů výrobků ostatních jinde neuvedených do betonu se zajištěním polohy k bednění či k výztuži před zabetonováním hmotnosti do 1 kg/kus</t>
  </si>
  <si>
    <t>-826314807</t>
  </si>
  <si>
    <t>https://podminky.urs.cz/item/CS_URS_2025_02/953943121</t>
  </si>
  <si>
    <t>půdorys skladba S1distanční lišty</t>
  </si>
  <si>
    <t>10,61/2</t>
  </si>
  <si>
    <t>12,99/2</t>
  </si>
  <si>
    <t>4,8/2</t>
  </si>
  <si>
    <t>RMAT0001</t>
  </si>
  <si>
    <t>distanční lišta 100mm</t>
  </si>
  <si>
    <t>m</t>
  </si>
  <si>
    <t>144187379</t>
  </si>
  <si>
    <t>půdorys skladba S1 distanční lišty</t>
  </si>
  <si>
    <t>10,61</t>
  </si>
  <si>
    <t>12,99</t>
  </si>
  <si>
    <t>4,8</t>
  </si>
  <si>
    <t>39,01*1,1 'Přepočtené koeficientem množství</t>
  </si>
  <si>
    <t>967407377</t>
  </si>
  <si>
    <t>598723649</t>
  </si>
  <si>
    <t>0203 - Překážka 3 - Rozjezdová banková sestava</t>
  </si>
  <si>
    <t>překážka 3 výkres tvaru</t>
  </si>
  <si>
    <t>4,6*8,425</t>
  </si>
  <si>
    <t>38,755*1,1845 'Přepočtené koeficientem množství</t>
  </si>
  <si>
    <t>((1,5+0,3)/2*2,4)*2,4</t>
  </si>
  <si>
    <t>1,803*1,5*2,0</t>
  </si>
  <si>
    <t>((1,5+0,3)/2*3,0)*3,625</t>
  </si>
  <si>
    <t>2,5*1,5*2,95</t>
  </si>
  <si>
    <t>2,61*1,5*2,4</t>
  </si>
  <si>
    <t>-198542829</t>
  </si>
  <si>
    <t>((1,5+0,3)/2*2,35)</t>
  </si>
  <si>
    <t>2,61*1,5</t>
  </si>
  <si>
    <t>311321816</t>
  </si>
  <si>
    <t>Nadzákladové zdi z betonu železového (bez výztuže) nosné pohledového (v přírodní barvě drtí a přísad) tř. C 35/45</t>
  </si>
  <si>
    <t>-145163722</t>
  </si>
  <si>
    <t>https://podminky.urs.cz/item/CS_URS_2025_02/311321816</t>
  </si>
  <si>
    <t>(0,98+0,5+2,8+0,5+0,98)*0,5*0,16</t>
  </si>
  <si>
    <t>311351411</t>
  </si>
  <si>
    <t>Bednění nadzákladových zdí nosných kruhové nebo obloukové oboustranné za každou stranu poloměru přes 1 do 2,5 m zřízení</t>
  </si>
  <si>
    <t>291992131</t>
  </si>
  <si>
    <t>https://podminky.urs.cz/item/CS_URS_2025_02/311351411</t>
  </si>
  <si>
    <t>(0,98+0,5+2,8+0,5+0,98)*0,5</t>
  </si>
  <si>
    <t>(0,16+0,82+2,48+0,82+0,16)*0,5</t>
  </si>
  <si>
    <t>311351412</t>
  </si>
  <si>
    <t>Bednění nadzákladových zdí nosných kruhové nebo obloukové oboustranné za každou stranu poloměru přes 1 do 2,5 m odstranění</t>
  </si>
  <si>
    <t>-1738577648</t>
  </si>
  <si>
    <t>https://podminky.urs.cz/item/CS_URS_2025_02/311351412</t>
  </si>
  <si>
    <t>311351911</t>
  </si>
  <si>
    <t>Bednění nadzákladových zdí nosných Příplatek k cenám bednění za pohledový beton</t>
  </si>
  <si>
    <t>479010050</t>
  </si>
  <si>
    <t>https://podminky.urs.cz/item/CS_URS_2025_02/311351911</t>
  </si>
  <si>
    <t>-474844902</t>
  </si>
  <si>
    <t>((1,5+0,3)/2*2,35)*0,11*40/1000</t>
  </si>
  <si>
    <t>2,61*1,5*0,11*40/1000</t>
  </si>
  <si>
    <t>0,461*120/1000</t>
  </si>
  <si>
    <t>č.p. 20A</t>
  </si>
  <si>
    <t>1,17</t>
  </si>
  <si>
    <t>č.p. 20B</t>
  </si>
  <si>
    <t>č.p.21</t>
  </si>
  <si>
    <t>1,98</t>
  </si>
  <si>
    <t>č.p.22</t>
  </si>
  <si>
    <t>0,69</t>
  </si>
  <si>
    <t>č.p.24</t>
  </si>
  <si>
    <t>2,24</t>
  </si>
  <si>
    <t>-2094972990</t>
  </si>
  <si>
    <t>4,32*25 'Přepočtené koeficientem množství</t>
  </si>
  <si>
    <t>(2,4+3,625+2,4+5,41+7,35)*0,16</t>
  </si>
  <si>
    <t>8,59*5,4/1000</t>
  </si>
  <si>
    <t>14,51*5,4/1000</t>
  </si>
  <si>
    <t>4,74*5,4/1000</t>
  </si>
  <si>
    <t>16,38*5,4/1000</t>
  </si>
  <si>
    <t>7,34</t>
  </si>
  <si>
    <t>12,4</t>
  </si>
  <si>
    <t>4,05</t>
  </si>
  <si>
    <t>14,0</t>
  </si>
  <si>
    <t>-1653503659</t>
  </si>
  <si>
    <t>ochranné zábradlí B</t>
  </si>
  <si>
    <t>1,8*1,2</t>
  </si>
  <si>
    <t>11,01/2</t>
  </si>
  <si>
    <t>18,6/2</t>
  </si>
  <si>
    <t>6,08/2</t>
  </si>
  <si>
    <t>21,0/2</t>
  </si>
  <si>
    <t>11,01</t>
  </si>
  <si>
    <t>18,6</t>
  </si>
  <si>
    <t>6,08</t>
  </si>
  <si>
    <t>21,0</t>
  </si>
  <si>
    <t>67,7*1,1 'Přepočtené koeficientem množství</t>
  </si>
  <si>
    <t>22</t>
  </si>
  <si>
    <t>953961214</t>
  </si>
  <si>
    <t>Kotva chemická s vyvrtáním otvoru do betonu, železobetonu nebo tvrdého kamene chemická patrona, velikost M 16, hloubka 125 mm</t>
  </si>
  <si>
    <t>-1926943088</t>
  </si>
  <si>
    <t>https://podminky.urs.cz/item/CS_URS_2025_02/953961214</t>
  </si>
  <si>
    <t>23</t>
  </si>
  <si>
    <t>953965131</t>
  </si>
  <si>
    <t>Kotva chemická s vyvrtáním otvoru kotevní šrouby pro chemické kotvy, velikost M 16, délka 190 mm</t>
  </si>
  <si>
    <t>-1857376779</t>
  </si>
  <si>
    <t>https://podminky.urs.cz/item/CS_URS_2025_02/953965131</t>
  </si>
  <si>
    <t>24</t>
  </si>
  <si>
    <t>31111008</t>
  </si>
  <si>
    <t>matice přesná šestihranná Pz DIN 934-8 M16</t>
  </si>
  <si>
    <t>100 kus</t>
  </si>
  <si>
    <t>830611567</t>
  </si>
  <si>
    <t>4/100</t>
  </si>
  <si>
    <t>25</t>
  </si>
  <si>
    <t>31120008</t>
  </si>
  <si>
    <t>podložka DIN 125-A ZB D 16mm</t>
  </si>
  <si>
    <t>1095026242</t>
  </si>
  <si>
    <t>26</t>
  </si>
  <si>
    <t>27</t>
  </si>
  <si>
    <t>767163122</t>
  </si>
  <si>
    <t>Montáž zábradlí přímého v exteriéru v rovině (na rovné ploše) kotveného do betonu</t>
  </si>
  <si>
    <t>635457514</t>
  </si>
  <si>
    <t>https://podminky.urs.cz/item/CS_URS_2025_02/767163122</t>
  </si>
  <si>
    <t>1,8</t>
  </si>
  <si>
    <t>28</t>
  </si>
  <si>
    <t>13010012</t>
  </si>
  <si>
    <t>tyč ocelová kruhová jakost S235JR (11 375) D 12mm</t>
  </si>
  <si>
    <t>779380858</t>
  </si>
  <si>
    <t>tyč R12</t>
  </si>
  <si>
    <t>20,8*0,89/1000</t>
  </si>
  <si>
    <t>29</t>
  </si>
  <si>
    <t>14550246</t>
  </si>
  <si>
    <t>profil ocelový svařovaný jakost S235 průřez čtvercový 50x50x3mm</t>
  </si>
  <si>
    <t>69413482</t>
  </si>
  <si>
    <t>jakl 50/50/3</t>
  </si>
  <si>
    <t>7,0*4,42/1000</t>
  </si>
  <si>
    <t>30</t>
  </si>
  <si>
    <t>13010220</t>
  </si>
  <si>
    <t>tyč ocelová plochá jakost S235JR (11 375) 50x6mm</t>
  </si>
  <si>
    <t>-752477989</t>
  </si>
  <si>
    <t>pás.ocel 50/6</t>
  </si>
  <si>
    <t>0,4*2,36/1000</t>
  </si>
  <si>
    <t>31</t>
  </si>
  <si>
    <t>-409225044</t>
  </si>
  <si>
    <t>319508522</t>
  </si>
  <si>
    <t>(2*PI*0,006*0,006+2*PI*0,006*20,8)</t>
  </si>
  <si>
    <t>7,0*0,19</t>
  </si>
  <si>
    <t>(0,05+0,006)*2*0,4</t>
  </si>
  <si>
    <t>33</t>
  </si>
  <si>
    <t>239573809</t>
  </si>
  <si>
    <t>34</t>
  </si>
  <si>
    <t>966693759</t>
  </si>
  <si>
    <t>35</t>
  </si>
  <si>
    <t>2006790367</t>
  </si>
  <si>
    <t>36</t>
  </si>
  <si>
    <t>0204 - Překážka 4 - Mini U - rampa s extensionem</t>
  </si>
  <si>
    <t>překážka 4 výkres tvaru</t>
  </si>
  <si>
    <t>1,68*6,99</t>
  </si>
  <si>
    <t>1,79*2,22</t>
  </si>
  <si>
    <t>1,64*6,25</t>
  </si>
  <si>
    <t>1,08*1,6</t>
  </si>
  <si>
    <t>1,16*6,3</t>
  </si>
  <si>
    <t>35,003*1,1845 'Přepočtené koeficientem množství</t>
  </si>
  <si>
    <t>((1,5+0,7)/2*1,64)*6,99</t>
  </si>
  <si>
    <t>1,16*1,5*8,47</t>
  </si>
  <si>
    <t>č.p. 26</t>
  </si>
  <si>
    <t>2,14</t>
  </si>
  <si>
    <t>č.p. 27</t>
  </si>
  <si>
    <t>0,67</t>
  </si>
  <si>
    <t>č.p.28</t>
  </si>
  <si>
    <t>1,88</t>
  </si>
  <si>
    <t>č.p.29</t>
  </si>
  <si>
    <t>0,29</t>
  </si>
  <si>
    <t>č.p.30</t>
  </si>
  <si>
    <t>4,69*25 'Přepočtené koeficientem množství</t>
  </si>
  <si>
    <t>(6,99+1,64)*0,16</t>
  </si>
  <si>
    <t>(2,22+6,25)*0,16</t>
  </si>
  <si>
    <t>15,65*5,4/1000</t>
  </si>
  <si>
    <t>4,89*5,4/1000</t>
  </si>
  <si>
    <t>13,78*5,4/1000</t>
  </si>
  <si>
    <t>2,12*5,4/1000</t>
  </si>
  <si>
    <t>8,55*5,4/1000</t>
  </si>
  <si>
    <t>13,38</t>
  </si>
  <si>
    <t>4,18</t>
  </si>
  <si>
    <t>11,78</t>
  </si>
  <si>
    <t>1,81</t>
  </si>
  <si>
    <t>7,31</t>
  </si>
  <si>
    <t>ochranné zábradlí C</t>
  </si>
  <si>
    <t>(1,79+1,08+7,9+1,16)*1,2</t>
  </si>
  <si>
    <t>20,07/2</t>
  </si>
  <si>
    <t>6,27/2</t>
  </si>
  <si>
    <t>17,67/2</t>
  </si>
  <si>
    <t>2,72/2</t>
  </si>
  <si>
    <t>10,97/2</t>
  </si>
  <si>
    <t>20,07</t>
  </si>
  <si>
    <t>6,27</t>
  </si>
  <si>
    <t>17,67</t>
  </si>
  <si>
    <t>2,72</t>
  </si>
  <si>
    <t>10,97</t>
  </si>
  <si>
    <t>57,7*1,1 'Přepočtené koeficientem množství</t>
  </si>
  <si>
    <t>16/100</t>
  </si>
  <si>
    <t>1,08+7,9+1,16</t>
  </si>
  <si>
    <t>134,1*0,89/1000</t>
  </si>
  <si>
    <t>38,3*4,42/1000</t>
  </si>
  <si>
    <t>2,7*2,36/1000</t>
  </si>
  <si>
    <t>1153992217</t>
  </si>
  <si>
    <t>pojezdové hrany</t>
  </si>
  <si>
    <t>jakl 50/80/3</t>
  </si>
  <si>
    <t>7,3*7,96</t>
  </si>
  <si>
    <t>trubka 60/3</t>
  </si>
  <si>
    <t>15,3*4,83</t>
  </si>
  <si>
    <t>pás.ocel 50/8</t>
  </si>
  <si>
    <t>17,9*3,14</t>
  </si>
  <si>
    <t>14550178</t>
  </si>
  <si>
    <t>profil ocelový svařovaný jakost S235 průřez obdelníkový 80x50x3mm</t>
  </si>
  <si>
    <t>-772306973</t>
  </si>
  <si>
    <t>7,3*7,96/1000</t>
  </si>
  <si>
    <t>14011034</t>
  </si>
  <si>
    <t>trubka ocelová bezešvá hladká jakost 11 353 60,3x2,9mm</t>
  </si>
  <si>
    <t>-404261865</t>
  </si>
  <si>
    <t>15,3</t>
  </si>
  <si>
    <t>13010222</t>
  </si>
  <si>
    <t>tyč ocelová plochá jakost S235JR (11 375) 50x8mm</t>
  </si>
  <si>
    <t>-362571859</t>
  </si>
  <si>
    <t>17,9*3,14/1000</t>
  </si>
  <si>
    <t>(2*PI*0,006*0,006+2*PI*0,006*134,1)</t>
  </si>
  <si>
    <t>38,3*0,19</t>
  </si>
  <si>
    <t>(0,05+0,006)*2*2,7</t>
  </si>
  <si>
    <t>7,3*0,25</t>
  </si>
  <si>
    <t>(2*PI*0,03*0,03+2*PI*0,03*15,3)</t>
  </si>
  <si>
    <t>0205 - Překážka 5 - Šikmý rail hranatý</t>
  </si>
  <si>
    <t>překážka 5 výkres tvaru</t>
  </si>
  <si>
    <t>6,2</t>
  </si>
  <si>
    <t>9,34</t>
  </si>
  <si>
    <t>15,54*1,1845 'Přepočtené koeficientem množství</t>
  </si>
  <si>
    <t>((0,9+0,3)/2*2,8)*2,2</t>
  </si>
  <si>
    <t>4,248*2,2*0,9</t>
  </si>
  <si>
    <t>491064664</t>
  </si>
  <si>
    <t>-1972202482</t>
  </si>
  <si>
    <t>překážka 5 výkes tvaru</t>
  </si>
  <si>
    <t>1900000889</t>
  </si>
  <si>
    <t>-68831313</t>
  </si>
  <si>
    <t>č.p. 23</t>
  </si>
  <si>
    <t>0,99</t>
  </si>
  <si>
    <t>č.p. 25</t>
  </si>
  <si>
    <t>1,49</t>
  </si>
  <si>
    <t>2,48*25 'Přepočtené koeficientem množství</t>
  </si>
  <si>
    <t>(2,2+2,2)*0,16</t>
  </si>
  <si>
    <t>7,25*5,4/1000</t>
  </si>
  <si>
    <t>10,93*5,4/1000</t>
  </si>
  <si>
    <t>9,3/2</t>
  </si>
  <si>
    <t>14,01/2</t>
  </si>
  <si>
    <t>9,3</t>
  </si>
  <si>
    <t>14,01</t>
  </si>
  <si>
    <t>23,31*1,1 'Přepočtené koeficientem množství</t>
  </si>
  <si>
    <t>637344093</t>
  </si>
  <si>
    <t>překážka 5 výkres tvaru Z3</t>
  </si>
  <si>
    <t>8,0*6,79</t>
  </si>
  <si>
    <t>0,4*1,18</t>
  </si>
  <si>
    <t>1393355126</t>
  </si>
  <si>
    <t>8,0*6,79/1000</t>
  </si>
  <si>
    <t>553221474</t>
  </si>
  <si>
    <t>8,0*0,23</t>
  </si>
  <si>
    <t>0206 - Překážka 6 - Rovný rail hranatý</t>
  </si>
  <si>
    <t>překážka 6 výkres tvaru</t>
  </si>
  <si>
    <t>překážka 6 výkes tvaru</t>
  </si>
  <si>
    <t>0,6*6,79</t>
  </si>
  <si>
    <t>jakl 140/60</t>
  </si>
  <si>
    <t>2,5*10,24</t>
  </si>
  <si>
    <t>1,1*1,18</t>
  </si>
  <si>
    <t>0,6*6,79/1000</t>
  </si>
  <si>
    <t>1455R</t>
  </si>
  <si>
    <t>profil ocelový svařovaný jakost S355 průřez obdelníkový 140x60x3mm</t>
  </si>
  <si>
    <t>-180657125</t>
  </si>
  <si>
    <t>2,5*10,24/1000</t>
  </si>
  <si>
    <t>1,1*1,18/1000</t>
  </si>
  <si>
    <t>0,6*0,23</t>
  </si>
  <si>
    <t>jakl 140/60/3</t>
  </si>
  <si>
    <t>2,5*0,39</t>
  </si>
  <si>
    <t>0207 - Překážka 7 - Manual table kombinovaný s velkým grind boxem</t>
  </si>
  <si>
    <t xml:space="preserve">    4 - Vodorovné konstrukce</t>
  </si>
  <si>
    <t>překážka 7 výkres tvaru</t>
  </si>
  <si>
    <t>6,0*1,89</t>
  </si>
  <si>
    <t>10,8*0,6</t>
  </si>
  <si>
    <t>17,82*1,1845 'Přepočtené koeficientem množství</t>
  </si>
  <si>
    <t>6,0*1,89*0,3</t>
  </si>
  <si>
    <t>10,8*0,6*0,3</t>
  </si>
  <si>
    <t>-1470878014</t>
  </si>
  <si>
    <t>p.č.19</t>
  </si>
  <si>
    <t>6,67*0,6*0,55</t>
  </si>
  <si>
    <t>0,25*0,6*0,55</t>
  </si>
  <si>
    <t>311351121</t>
  </si>
  <si>
    <t>Bednění nadzákladových zdí nosných rovné oboustranné za každou stranu zřízení</t>
  </si>
  <si>
    <t>146886004</t>
  </si>
  <si>
    <t>https://podminky.urs.cz/item/CS_URS_2025_02/311351121</t>
  </si>
  <si>
    <t>(0,6+6,67+0,6)*0,55</t>
  </si>
  <si>
    <t>(0,25+0,6)*2*0,55</t>
  </si>
  <si>
    <t>311351122</t>
  </si>
  <si>
    <t>Bednění nadzákladových zdí nosných rovné oboustranné za každou stranu odstranění</t>
  </si>
  <si>
    <t>-1576603809</t>
  </si>
  <si>
    <t>https://podminky.urs.cz/item/CS_URS_2025_02/311351122</t>
  </si>
  <si>
    <t>1412733360</t>
  </si>
  <si>
    <t>2,637*120/1000</t>
  </si>
  <si>
    <t>Vodorovné konstrukce</t>
  </si>
  <si>
    <t>413322727</t>
  </si>
  <si>
    <t>Nosníky z betonu železového (bez výztuže) včetně stěnových i jeřábových drah, volných trámů, průvlaků, rámových příčlí, ztužidel, konzol, vodorovných táhel apod., tyčových konstrukcí pohledového tř. C 35/45</t>
  </si>
  <si>
    <t>1941438874</t>
  </si>
  <si>
    <t>https://podminky.urs.cz/item/CS_URS_2025_02/413322727</t>
  </si>
  <si>
    <t>10,8*0,6*0,25</t>
  </si>
  <si>
    <t>413351111</t>
  </si>
  <si>
    <t>Bednění nosníků a průvlaků - bez podpěrné konstrukce výška nosníku po spodní líc stropní desky do 100 cm zřízení</t>
  </si>
  <si>
    <t>1891944466</t>
  </si>
  <si>
    <t>https://podminky.urs.cz/item/CS_URS_2025_02/413351111</t>
  </si>
  <si>
    <t>(10,8+0,6)*2*0,25</t>
  </si>
  <si>
    <t>(1,81*0,6)</t>
  </si>
  <si>
    <t>413351112</t>
  </si>
  <si>
    <t>Bednění nosníků a průvlaků - bez podpěrné konstrukce výška nosníku po spodní líc stropní desky do 100 cm odstranění</t>
  </si>
  <si>
    <t>-993549413</t>
  </si>
  <si>
    <t>https://podminky.urs.cz/item/CS_URS_2025_02/413351112</t>
  </si>
  <si>
    <t>413351191</t>
  </si>
  <si>
    <t>Bednění nosníků a průvlaků - bez podpěrné konstrukce Příplatek k cenám za pohledový beton</t>
  </si>
  <si>
    <t>-1576207502</t>
  </si>
  <si>
    <t>https://podminky.urs.cz/item/CS_URS_2025_02/413351191</t>
  </si>
  <si>
    <t>413352111</t>
  </si>
  <si>
    <t>Podpěrná konstrukce nosníků a průvlaků výšky podepření do 4 m výšky nosníku (po spodní hranu stropní desky) do 100 cm zřízení</t>
  </si>
  <si>
    <t>-403797267</t>
  </si>
  <si>
    <t>https://podminky.urs.cz/item/CS_URS_2025_02/413352111</t>
  </si>
  <si>
    <t>413352112</t>
  </si>
  <si>
    <t>Podpěrná konstrukce nosníků a průvlaků výšky podepření do 4 m výšky nosníku (po spodní hranu stropní desky) do 100 cm odstranění</t>
  </si>
  <si>
    <t>563755947</t>
  </si>
  <si>
    <t>https://podminky.urs.cz/item/CS_URS_2025_02/413352112</t>
  </si>
  <si>
    <t>413361821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</si>
  <si>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</si>
  <si>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-951573010</t>
  </si>
  <si>
    <t>https://podminky.urs.cz/item/CS_URS_2025_02/413361821</t>
  </si>
  <si>
    <t>1,62*200/1000</t>
  </si>
  <si>
    <t>č.p. 18</t>
  </si>
  <si>
    <t>2,39</t>
  </si>
  <si>
    <t>4,01*25 'Přepočtené koeficientem množství</t>
  </si>
  <si>
    <t>(6,0+1,89+6,67+1,89)*0,299</t>
  </si>
  <si>
    <t>17,43*5,4/1000</t>
  </si>
  <si>
    <t>14,9</t>
  </si>
  <si>
    <t>22,35/2</t>
  </si>
  <si>
    <t>22,35</t>
  </si>
  <si>
    <t>22,35*1,1 'Přepočtené koeficientem množství</t>
  </si>
  <si>
    <t>1302151309</t>
  </si>
  <si>
    <t>31,4*7,96</t>
  </si>
  <si>
    <t>14,7*3,14</t>
  </si>
  <si>
    <t>1035270472</t>
  </si>
  <si>
    <t>31,4*7,96/1000</t>
  </si>
  <si>
    <t>-155427485</t>
  </si>
  <si>
    <t>14,7*3,14/1000</t>
  </si>
  <si>
    <t>-1259655500</t>
  </si>
  <si>
    <t>1042597345</t>
  </si>
  <si>
    <t>31,4*0,25</t>
  </si>
  <si>
    <t>-1362240946</t>
  </si>
  <si>
    <t>-500450816</t>
  </si>
  <si>
    <t>-906319267</t>
  </si>
  <si>
    <t>0208 - Překážka 8 - Lomený grindbox</t>
  </si>
  <si>
    <t>překážka 8 výkres tvaru</t>
  </si>
  <si>
    <t>p.č.5A</t>
  </si>
  <si>
    <t>2,5*0,6</t>
  </si>
  <si>
    <t>p.č.5B</t>
  </si>
  <si>
    <t>p.č.6A</t>
  </si>
  <si>
    <t>2,401*2,45</t>
  </si>
  <si>
    <t>p.č.6B</t>
  </si>
  <si>
    <t>2,4*2,45</t>
  </si>
  <si>
    <t>p.č.5a</t>
  </si>
  <si>
    <t>p.č.5b</t>
  </si>
  <si>
    <t>17,762*1,1845 'Přepočtené koeficientem množství</t>
  </si>
  <si>
    <t>2,5*0,6*0,3</t>
  </si>
  <si>
    <t>(2,4*0,9/2)*0,6</t>
  </si>
  <si>
    <t>(2,4*0,9/2)*2,45</t>
  </si>
  <si>
    <t>(0,25*0,6*0,27)</t>
  </si>
  <si>
    <t>(0,25+0,6)*2*0,27</t>
  </si>
  <si>
    <t>p.č.5a , 5b</t>
  </si>
  <si>
    <t>0,246*120/1000</t>
  </si>
  <si>
    <t>2,5*0,6*0,25</t>
  </si>
  <si>
    <t>(2,5+0,6+2,5)*0,25</t>
  </si>
  <si>
    <t>2,15*0,6</t>
  </si>
  <si>
    <t>2,1*0,6</t>
  </si>
  <si>
    <t>p.č.5a, 5b</t>
  </si>
  <si>
    <t>1,5*200/1000</t>
  </si>
  <si>
    <t>č.p.5A</t>
  </si>
  <si>
    <t>0,24</t>
  </si>
  <si>
    <t>č.p.5B</t>
  </si>
  <si>
    <t>č.p.6A</t>
  </si>
  <si>
    <t>1,18</t>
  </si>
  <si>
    <t>č.p.6B</t>
  </si>
  <si>
    <t>1268080325</t>
  </si>
  <si>
    <t>2,36*25 'Přepočtené koeficientem množství</t>
  </si>
  <si>
    <t>1017592359</t>
  </si>
  <si>
    <t>překážka  výkres tvaru</t>
  </si>
  <si>
    <t>(3,05+2,401)*2*0,16</t>
  </si>
  <si>
    <t>(3,05+2,4)*2*0,16</t>
  </si>
  <si>
    <t>9,08*5,44/1000</t>
  </si>
  <si>
    <t>8,63*5,44/1000</t>
  </si>
  <si>
    <t>1,48</t>
  </si>
  <si>
    <t>7,38</t>
  </si>
  <si>
    <t>23,0*7,96</t>
  </si>
  <si>
    <t>11,5*3,14</t>
  </si>
  <si>
    <t>23,0*7,96/1000</t>
  </si>
  <si>
    <t>11,5*3,14/1000</t>
  </si>
  <si>
    <t>23,0*0,25</t>
  </si>
  <si>
    <t>0209 - Překážka 9 - Lomený rail kulatý</t>
  </si>
  <si>
    <t>překážka 9 výkres tvaru</t>
  </si>
  <si>
    <t>pojezdové prvky Z2</t>
  </si>
  <si>
    <t>trubka 55/3</t>
  </si>
  <si>
    <t>29,6*4,42</t>
  </si>
  <si>
    <t>0,8*1,18</t>
  </si>
  <si>
    <t>55283905</t>
  </si>
  <si>
    <t>trubka ocelová bezešvá hladká jakost 11 353 57x2,9mm</t>
  </si>
  <si>
    <t>-1719306419</t>
  </si>
  <si>
    <t>29,6</t>
  </si>
  <si>
    <t>0,8*1,18/1000</t>
  </si>
  <si>
    <t>(2*PI*0,0275*0,0275+2*PI*0,0275*29,6)</t>
  </si>
  <si>
    <t>0210 - Překážka 10 - Schody + eurogap</t>
  </si>
  <si>
    <t>překážka 10 výkres tvaru</t>
  </si>
  <si>
    <t>5,031*4,339</t>
  </si>
  <si>
    <t>21,83*1,1845 'Přepočtené koeficientem množství</t>
  </si>
  <si>
    <t>2,149*4,339*0,9</t>
  </si>
  <si>
    <t>((0,9+0,3)/2*3,2)*3,684</t>
  </si>
  <si>
    <t>434311115</t>
  </si>
  <si>
    <t>Stupně dusané z betonu prostého nebo prokládaného kamenem na terén nebo na desku bez potěru, se zahlazením povrchu tř. C 20/25</t>
  </si>
  <si>
    <t>-1857083243</t>
  </si>
  <si>
    <t>https://podminky.urs.cz/item/CS_URS_2025_02/434311115</t>
  </si>
  <si>
    <t>překážka 31 výkres tvaru</t>
  </si>
  <si>
    <t>č.p.9</t>
  </si>
  <si>
    <t>1,842*4</t>
  </si>
  <si>
    <t>4,339*1</t>
  </si>
  <si>
    <t>434351141</t>
  </si>
  <si>
    <t>Bednění stupňů betonovaných na podstupňové desce nebo na terénu půdorysně přímočarých zřízení</t>
  </si>
  <si>
    <t>2045052301</t>
  </si>
  <si>
    <t>https://podminky.urs.cz/item/CS_URS_2025_02/434351141</t>
  </si>
  <si>
    <t>(1,842*0,15)*4</t>
  </si>
  <si>
    <t>(4,339*0,15)*1</t>
  </si>
  <si>
    <t>434351142</t>
  </si>
  <si>
    <t>Bednění stupňů betonovaných na podstupňové desce nebo na terénu půdorysně přímočarých odstranění</t>
  </si>
  <si>
    <t>-1953854480</t>
  </si>
  <si>
    <t>https://podminky.urs.cz/item/CS_URS_2025_02/434351142</t>
  </si>
  <si>
    <t>č.p. 7</t>
  </si>
  <si>
    <t>1,42</t>
  </si>
  <si>
    <t>č.p.8</t>
  </si>
  <si>
    <t>0,77</t>
  </si>
  <si>
    <t>0,96</t>
  </si>
  <si>
    <t>3,15*25 'Přepočtené koeficientem množství</t>
  </si>
  <si>
    <t>(4,339+4,339+3,684)*0,16</t>
  </si>
  <si>
    <t>10,35*5,44/1000</t>
  </si>
  <si>
    <t>5,63*5,44/1000</t>
  </si>
  <si>
    <t>7,02*5,44/1000</t>
  </si>
  <si>
    <t>8,85</t>
  </si>
  <si>
    <t>4,81</t>
  </si>
  <si>
    <t>6,0</t>
  </si>
  <si>
    <t>13,28/2</t>
  </si>
  <si>
    <t>7,22/2</t>
  </si>
  <si>
    <t>9,0/2</t>
  </si>
  <si>
    <t>13,28</t>
  </si>
  <si>
    <t>7,22</t>
  </si>
  <si>
    <t>9,0</t>
  </si>
  <si>
    <t>29,5*1,1 'Přepočtené koeficientem množství</t>
  </si>
  <si>
    <t>0211 - Překážka 11 - Pojezdové schody</t>
  </si>
  <si>
    <t>překážka 11 výkres tvaru</t>
  </si>
  <si>
    <t>7,921*1,85</t>
  </si>
  <si>
    <t>14,654*1,1845 'Přepočtené koeficientem množství</t>
  </si>
  <si>
    <t>č.p.10</t>
  </si>
  <si>
    <t>(2,0*0,2/2)*1,2</t>
  </si>
  <si>
    <t>č.p.11</t>
  </si>
  <si>
    <t>5,262*1,2*0,7</t>
  </si>
  <si>
    <t>č.p.12</t>
  </si>
  <si>
    <t>5,015*0,65*0,5</t>
  </si>
  <si>
    <t>1,2*0,545*0,5</t>
  </si>
  <si>
    <t>0,4</t>
  </si>
  <si>
    <t>1,34</t>
  </si>
  <si>
    <t>0,91</t>
  </si>
  <si>
    <t>1,31*25 'Přepočtené koeficientem množství</t>
  </si>
  <si>
    <t>2,0*0,19/2</t>
  </si>
  <si>
    <t>2,0*0,525/2</t>
  </si>
  <si>
    <t>(5,262+0,66)*0,19</t>
  </si>
  <si>
    <t>(5,262+1,2+5,015+1,2)*0,19</t>
  </si>
  <si>
    <t>(1,85+5,445+0,65)*0,185</t>
  </si>
  <si>
    <t>2,95*5,44/1000</t>
  </si>
  <si>
    <t>9,77*5,44/1000</t>
  </si>
  <si>
    <t>6,68*5,44/1000</t>
  </si>
  <si>
    <t>2,52</t>
  </si>
  <si>
    <t>8,35</t>
  </si>
  <si>
    <t>5,71</t>
  </si>
  <si>
    <t>3,78/2</t>
  </si>
  <si>
    <t>12,53/2</t>
  </si>
  <si>
    <t>8,57/2</t>
  </si>
  <si>
    <t>3,78</t>
  </si>
  <si>
    <t>12,53</t>
  </si>
  <si>
    <t>8,57</t>
  </si>
  <si>
    <t>24,88*1,1 'Přepočtené koeficientem množství</t>
  </si>
  <si>
    <t>16,5*7,96</t>
  </si>
  <si>
    <t>6,6*3,14</t>
  </si>
  <si>
    <t>16,5*7,96/1000</t>
  </si>
  <si>
    <t>6,6*3,14/1000</t>
  </si>
  <si>
    <t>16,5*0,25</t>
  </si>
  <si>
    <t>0212 - Překážka 12 - Rozjezdový mini bank s grind boxem</t>
  </si>
  <si>
    <t>překážka 12 výkres tvaru</t>
  </si>
  <si>
    <t>2,0*4,36</t>
  </si>
  <si>
    <t>8,72*1,1845 'Přepočtené koeficientem množství</t>
  </si>
  <si>
    <t>č.p.13</t>
  </si>
  <si>
    <t>1,6*4,36*0,9</t>
  </si>
  <si>
    <t>((0,9+0,4)/2*1,6)*4,36</t>
  </si>
  <si>
    <t>312321816</t>
  </si>
  <si>
    <t>Nadzákladové zdi z betonu železového (bez výztuže) výplňové pohledového (v přírodní barvě drtí a přísad) tř. C 35/45</t>
  </si>
  <si>
    <t>1472510389</t>
  </si>
  <si>
    <t>https://podminky.urs.cz/item/CS_URS_2025_02/312321816</t>
  </si>
  <si>
    <t>č.p.14</t>
  </si>
  <si>
    <t>0,4*1,5*0,25</t>
  </si>
  <si>
    <t>312351121</t>
  </si>
  <si>
    <t>Bednění nadzákladových zdí výplňových rovné oboustranné za každou stranu zřízení</t>
  </si>
  <si>
    <t>1455446373</t>
  </si>
  <si>
    <t>https://podminky.urs.cz/item/CS_URS_2025_02/312351121</t>
  </si>
  <si>
    <t>(0,4+1,5)*2*0,25</t>
  </si>
  <si>
    <t>312351122</t>
  </si>
  <si>
    <t>Bednění nadzákladových zdí výplňových rovné oboustranné za každou stranu odstranění</t>
  </si>
  <si>
    <t>-147503542</t>
  </si>
  <si>
    <t>https://podminky.urs.cz/item/CS_URS_2025_02/312351122</t>
  </si>
  <si>
    <t>312351911</t>
  </si>
  <si>
    <t>Bednění nadzákladových zdí výplňových Příplatek k cenám za pohledový beton</t>
  </si>
  <si>
    <t>1238972212</t>
  </si>
  <si>
    <t>https://podminky.urs.cz/item/CS_URS_2025_02/312351911</t>
  </si>
  <si>
    <t>312362021</t>
  </si>
  <si>
    <t>Výztuž nadzákladových zdí výplňových svislých nebo odkloněných od svislice, rovných nebo oblých ze svařovaných sítí z drátů typu KARI</t>
  </si>
  <si>
    <t>1728971768</t>
  </si>
  <si>
    <t>https://podminky.urs.cz/item/CS_URS_2025_02/312362021</t>
  </si>
  <si>
    <t>0,9*5,44/1000</t>
  </si>
  <si>
    <t>1,44</t>
  </si>
  <si>
    <t>1,44*25 'Přepočtené koeficientem množství</t>
  </si>
  <si>
    <t>(4,36+4,36)*0,16</t>
  </si>
  <si>
    <t>10,55*5,4/1000</t>
  </si>
  <si>
    <t>9,02</t>
  </si>
  <si>
    <t>13,53/2</t>
  </si>
  <si>
    <t>13,53</t>
  </si>
  <si>
    <t>13,53*1,1 'Přepočtené koeficientem množství</t>
  </si>
  <si>
    <t>1,5*7,96</t>
  </si>
  <si>
    <t>0,6*3,14</t>
  </si>
  <si>
    <t>1,5*7,96/1000</t>
  </si>
  <si>
    <t>0,6*3,14/1000</t>
  </si>
  <si>
    <t>1,5*0,25</t>
  </si>
  <si>
    <t>0213 - Překážka 13 - Rozjezdová radiusová sestava</t>
  </si>
  <si>
    <t>překážka 13 výkres tvaru</t>
  </si>
  <si>
    <t>12,54*4,671</t>
  </si>
  <si>
    <t>58,574*1,1845 'Přepočtené koeficientem množství</t>
  </si>
  <si>
    <t>1,5*2,1*12,54</t>
  </si>
  <si>
    <t>((2,1+0,9)/2*3,2)*12,54</t>
  </si>
  <si>
    <t>č.p. 1</t>
  </si>
  <si>
    <t>3,72</t>
  </si>
  <si>
    <t>č.p. 2</t>
  </si>
  <si>
    <t>2,09</t>
  </si>
  <si>
    <t>č.p.3</t>
  </si>
  <si>
    <t>1,06</t>
  </si>
  <si>
    <t>č.p.4</t>
  </si>
  <si>
    <t>1,51</t>
  </si>
  <si>
    <t>4,66*25 'Přepočtené koeficientem množství</t>
  </si>
  <si>
    <t>(8,551+3,05)*0,16</t>
  </si>
  <si>
    <t>27,23*5,44/1000</t>
  </si>
  <si>
    <t>15,3*5,44/1000</t>
  </si>
  <si>
    <t>7,72*5,44/1000</t>
  </si>
  <si>
    <t>11,02*5,44/1000</t>
  </si>
  <si>
    <t>23,27</t>
  </si>
  <si>
    <t>13,08</t>
  </si>
  <si>
    <t>6,6</t>
  </si>
  <si>
    <t>9,42</t>
  </si>
  <si>
    <t>ochranné zábradlí A</t>
  </si>
  <si>
    <t>(3,9+12,54+4,671)*1,2</t>
  </si>
  <si>
    <t>34,91/2</t>
  </si>
  <si>
    <t>19,02/2</t>
  </si>
  <si>
    <t>9,9/2</t>
  </si>
  <si>
    <t>14,13/2</t>
  </si>
  <si>
    <t>34,91</t>
  </si>
  <si>
    <t>19,02</t>
  </si>
  <si>
    <t>9,9</t>
  </si>
  <si>
    <t>14,13</t>
  </si>
  <si>
    <t>77,96*1,1 'Přepočtené koeficientem množství</t>
  </si>
  <si>
    <t>92</t>
  </si>
  <si>
    <t>92/100</t>
  </si>
  <si>
    <t>3,9+12,54+4,671</t>
  </si>
  <si>
    <t>344,5*0,89/1000</t>
  </si>
  <si>
    <t>107,5*4,42/1000</t>
  </si>
  <si>
    <t>8,1*2,36/1000</t>
  </si>
  <si>
    <t>9,8*4,83</t>
  </si>
  <si>
    <t>9,8*3,14</t>
  </si>
  <si>
    <t>9,8</t>
  </si>
  <si>
    <t>9,8*3,14/1000</t>
  </si>
  <si>
    <t>(2*PI*0,006*0,006+2*PI*0,006*334,5)</t>
  </si>
  <si>
    <t>107,5*0,25</t>
  </si>
  <si>
    <t>(0,05+0,006)*2*8,1</t>
  </si>
  <si>
    <t>(2*PI*0,03*0,03+2*PI*0,03*9,8)</t>
  </si>
  <si>
    <t>03 - Betonové podlahy skateparku</t>
  </si>
  <si>
    <t>-264213474</t>
  </si>
  <si>
    <t>betonové plochy</t>
  </si>
  <si>
    <t>skladba S1</t>
  </si>
  <si>
    <t>plocha 31</t>
  </si>
  <si>
    <t>26,4</t>
  </si>
  <si>
    <t>plocha 32</t>
  </si>
  <si>
    <t>290,28</t>
  </si>
  <si>
    <t>plocha 33</t>
  </si>
  <si>
    <t>109,9</t>
  </si>
  <si>
    <t>812444327</t>
  </si>
  <si>
    <t>426,58*1,1845 'Přepočtené koeficientem množství</t>
  </si>
  <si>
    <t>-1148320345</t>
  </si>
  <si>
    <t>26,4*0,9</t>
  </si>
  <si>
    <t>290,28*0,3</t>
  </si>
  <si>
    <t>109,9*0,9</t>
  </si>
  <si>
    <t>-1049425091</t>
  </si>
  <si>
    <t>26,4*0,16</t>
  </si>
  <si>
    <t>290,28*0,16</t>
  </si>
  <si>
    <t>109,9*0,16</t>
  </si>
  <si>
    <t>631319013</t>
  </si>
  <si>
    <t>Příplatek k cenám mazanin za úpravu povrchu mazaniny přehlazením, mazanina tl. přes 120 do 240 mm</t>
  </si>
  <si>
    <t>-1595262501</t>
  </si>
  <si>
    <t>https://podminky.urs.cz/item/CS_URS_2025_02/631319013</t>
  </si>
  <si>
    <t>266169172</t>
  </si>
  <si>
    <t>631361821</t>
  </si>
  <si>
    <t>Výztuž mazanin 10 505 (R) nebo BSt 500</t>
  </si>
  <si>
    <t>-1027985166</t>
  </si>
  <si>
    <t>https://podminky.urs.cz/item/CS_URS_2025_02/631361821</t>
  </si>
  <si>
    <t>půdorys pracovních spár</t>
  </si>
  <si>
    <t>R10</t>
  </si>
  <si>
    <t>0,8*450*0,617/1000</t>
  </si>
  <si>
    <t>2118339897</t>
  </si>
  <si>
    <t>30,89*5,4/1000</t>
  </si>
  <si>
    <t>383,17*5,4/1000</t>
  </si>
  <si>
    <t>145,07*5,4/1000</t>
  </si>
  <si>
    <t>521308650</t>
  </si>
  <si>
    <t>-1786990961</t>
  </si>
  <si>
    <t>634663111</t>
  </si>
  <si>
    <t>Výplň dilatačních spar mazanin polyuretanovou samonivelační hmotou, šířka spáry do 10 mm</t>
  </si>
  <si>
    <t>-1214296485</t>
  </si>
  <si>
    <t>https://podminky.urs.cz/item/CS_URS_2025_02/634663111</t>
  </si>
  <si>
    <t>135,12</t>
  </si>
  <si>
    <t>půdorys dilatačních spár</t>
  </si>
  <si>
    <t>164,12</t>
  </si>
  <si>
    <t>634911111</t>
  </si>
  <si>
    <t>Řezání dilatačních nebo smršťovacích spár v čerstvé betonové mazanině nebo potěru šířky do 5 mm, hloubky do 10 mm</t>
  </si>
  <si>
    <t>-1846090126</t>
  </si>
  <si>
    <t>https://podminky.urs.cz/item/CS_URS_2025_02/634911111</t>
  </si>
  <si>
    <t>-1488705002</t>
  </si>
  <si>
    <t>skladba S1 distanční lišty</t>
  </si>
  <si>
    <t>39,6/2</t>
  </si>
  <si>
    <t>436,42/2</t>
  </si>
  <si>
    <t>164,85/2</t>
  </si>
  <si>
    <t>561834233</t>
  </si>
  <si>
    <t>39,6</t>
  </si>
  <si>
    <t>436,42</t>
  </si>
  <si>
    <t>164,85</t>
  </si>
  <si>
    <t>640,87*1,1 'Přepočtené koeficientem množství</t>
  </si>
  <si>
    <t>-1435188061</t>
  </si>
  <si>
    <t>-6565036</t>
  </si>
  <si>
    <t>04 - Pojezdová plocha, vsakovací lem, mobiliář</t>
  </si>
  <si>
    <t xml:space="preserve">    5 - Komunikace pozemní</t>
  </si>
  <si>
    <t xml:space="preserve">    766 - Konstrukce truhlářské</t>
  </si>
  <si>
    <t>131251100</t>
  </si>
  <si>
    <t>Hloubení nezapažených jam a zářezů strojně s urovnáním dna do předepsaného profilu a spádu v hornině třídy těžitelnosti I skupiny 3 do 20 m3</t>
  </si>
  <si>
    <t>1708396380</t>
  </si>
  <si>
    <t>https://podminky.urs.cz/item/CS_URS_2025_02/131251100</t>
  </si>
  <si>
    <t>tabule s provozním řádem</t>
  </si>
  <si>
    <t>0,3*0,3*0,8</t>
  </si>
  <si>
    <t>637398633</t>
  </si>
  <si>
    <t>-1831890674</t>
  </si>
  <si>
    <t>0,144*2 'Přepočtené koeficientem množství</t>
  </si>
  <si>
    <t>-152707595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</si>
  <si>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</si>
  <si>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</si>
  <si>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388466943</t>
  </si>
  <si>
    <t>https://podminky.urs.cz/item/CS_URS_2025_02/175151201</t>
  </si>
  <si>
    <t>půdorys skateparku</t>
  </si>
  <si>
    <t>plocha S3 vsakovací lem</t>
  </si>
  <si>
    <t xml:space="preserve"> drť 2-8   60% objemu</t>
  </si>
  <si>
    <t>(138,4*0,1)*0,6</t>
  </si>
  <si>
    <t>písek 0-4  30% objemu</t>
  </si>
  <si>
    <t>(138,4*0,1)*0,3</t>
  </si>
  <si>
    <t>zahradní zemina   10% objemu</t>
  </si>
  <si>
    <t>(138,4*0,1)*0,1</t>
  </si>
  <si>
    <t>58341R</t>
  </si>
  <si>
    <t>kamenivo drcené drobné frakce 2/8</t>
  </si>
  <si>
    <t>-407775467</t>
  </si>
  <si>
    <t>60% objemu</t>
  </si>
  <si>
    <t>8,304*2 'Přepočtené koeficientem množství</t>
  </si>
  <si>
    <t>58337310</t>
  </si>
  <si>
    <t>štěrkopísek frakce 0/4</t>
  </si>
  <si>
    <t>1752235189</t>
  </si>
  <si>
    <t>30% objemu</t>
  </si>
  <si>
    <t>4,152*2 'Přepočtené koeficientem množství</t>
  </si>
  <si>
    <t>10371500</t>
  </si>
  <si>
    <t>substrát pro trávníky VL</t>
  </si>
  <si>
    <t>962051695</t>
  </si>
  <si>
    <t>10% objemu</t>
  </si>
  <si>
    <t>1,384*2 'Přepočtené koeficientem množství</t>
  </si>
  <si>
    <t>181411121</t>
  </si>
  <si>
    <t>Založení trávníku na půdě předem připravené plochy do 1000 m2 výsevem včetně utažení lučního v rovině nebo na svahu do 1:5</t>
  </si>
  <si>
    <t>2081434109</t>
  </si>
  <si>
    <t>https://podminky.urs.cz/item/CS_URS_2025_02/181411121</t>
  </si>
  <si>
    <t>138,4</t>
  </si>
  <si>
    <t>00572472</t>
  </si>
  <si>
    <t>osivo směs travní krajinná-rovinná</t>
  </si>
  <si>
    <t>227462084</t>
  </si>
  <si>
    <t>138,4*0,02 'Přepočtené koeficientem množství</t>
  </si>
  <si>
    <t>211571121</t>
  </si>
  <si>
    <t>Výplň kamenivem do rýh odvodňovacích žeber nebo trativodů bez zhutnění, s úpravou povrchu výplně kamenivem drobným těženým</t>
  </si>
  <si>
    <t>-1372035481</t>
  </si>
  <si>
    <t>https://podminky.urs.cz/item/CS_URS_2025_02/211571121</t>
  </si>
  <si>
    <t>štěrkodrť 16-32</t>
  </si>
  <si>
    <t>138,4*0,26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</si>
  <si>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</si>
  <si>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</si>
  <si>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-591042481</t>
  </si>
  <si>
    <t>https://podminky.urs.cz/item/CS_URS_2025_02/211971121</t>
  </si>
  <si>
    <t>(2*97,52*0,6+2*0,6*0,26+2*97,52*0,26)</t>
  </si>
  <si>
    <t>(2*18,05*2,0+2*2,0*0,26+2*18,05*0,26)</t>
  </si>
  <si>
    <t>1392402485</t>
  </si>
  <si>
    <t>250,672*1,1845 'Přepočtené koeficientem množství</t>
  </si>
  <si>
    <t>-408324926</t>
  </si>
  <si>
    <t>plocha S2 betonová dlažba pojezdová</t>
  </si>
  <si>
    <t>201,9</t>
  </si>
  <si>
    <t>116455796</t>
  </si>
  <si>
    <t>201,9*1,1845 'Přepočtené koeficientem množství</t>
  </si>
  <si>
    <t>275313711</t>
  </si>
  <si>
    <t>Základy z betonu prostého patky a bloky z betonu kamenem neprokládaného tř. C 20/25</t>
  </si>
  <si>
    <t>1602062267</t>
  </si>
  <si>
    <t>https://podminky.urs.cz/item/CS_URS_2025_02/275313711</t>
  </si>
  <si>
    <t>0,3*0,3*0,8*1,035</t>
  </si>
  <si>
    <t>0,3*0,3*0,89*1,035</t>
  </si>
  <si>
    <t>Komunikace pozemní</t>
  </si>
  <si>
    <t>564841113</t>
  </si>
  <si>
    <t>Podklad ze štěrkodrti ŠD s rozprostřením a zhutněním plochy přes 100 m2, po zhutnění tl. 140 mm</t>
  </si>
  <si>
    <t>-2060042383</t>
  </si>
  <si>
    <t>https://podminky.urs.cz/item/CS_URS_2025_02/564841113</t>
  </si>
  <si>
    <t>štěrkodrť 0-63</t>
  </si>
  <si>
    <t>564861111</t>
  </si>
  <si>
    <t>Podklad ze štěrkodrti ŠD s rozprostřením a zhutněním plochy přes 100 m2, po zhutnění tl. 200 mm</t>
  </si>
  <si>
    <t>-16448417</t>
  </si>
  <si>
    <t>https://podminky.urs.cz/item/CS_URS_2025_02/564861111</t>
  </si>
  <si>
    <t>štěrkodrť 0-32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</si>
  <si>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</si>
  <si>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</si>
  <si>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777456193</t>
  </si>
  <si>
    <t>https://podminky.urs.cz/item/CS_URS_2025_02/596212212</t>
  </si>
  <si>
    <t>59245030</t>
  </si>
  <si>
    <t>dlažba skladebná betonová 200x200mm tl 80mm přírodní</t>
  </si>
  <si>
    <t>1418392913</t>
  </si>
  <si>
    <t>201,9*1,02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</si>
  <si>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</si>
  <si>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</si>
  <si>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-1857555217</t>
  </si>
  <si>
    <t>https://podminky.urs.cz/item/CS_URS_2025_02/916231213</t>
  </si>
  <si>
    <t>12,157+6,923+10,079+23,883+10,375+2,066</t>
  </si>
  <si>
    <t>59217016</t>
  </si>
  <si>
    <t>obrubník betonový chodníkový 1000x80x250mm</t>
  </si>
  <si>
    <t>-1287085458</t>
  </si>
  <si>
    <t>65,483*1,02 'Přepočtené koeficientem množství</t>
  </si>
  <si>
    <t>936104213</t>
  </si>
  <si>
    <t>Montáž odpadkového koše přichycením kotevními šrouby</t>
  </si>
  <si>
    <t>1463201321</t>
  </si>
  <si>
    <t>https://podminky.urs.cz/item/CS_URS_2025_02/936104213</t>
  </si>
  <si>
    <t>M2 odpadkový koš</t>
  </si>
  <si>
    <t>74910144</t>
  </si>
  <si>
    <t>koš odpadkový betonový šestihranný přírodní hladký, rozměr 515x440x700mm</t>
  </si>
  <si>
    <t>603775312</t>
  </si>
  <si>
    <t>936124113</t>
  </si>
  <si>
    <t>Montáž lavičky parkové stabilní přichycené kotevními šrouby</t>
  </si>
  <si>
    <t>1847572314</t>
  </si>
  <si>
    <t>https://podminky.urs.cz/item/CS_URS_2025_02/936124113</t>
  </si>
  <si>
    <t>M1 betonová lavička</t>
  </si>
  <si>
    <t>74910R</t>
  </si>
  <si>
    <t xml:space="preserve">lavička betonová  2500x400x400mm </t>
  </si>
  <si>
    <t>1755439371</t>
  </si>
  <si>
    <t>998223011</t>
  </si>
  <si>
    <t>Přesun hmot pro pozemní komunikace s krytem dlážděným dopravní vzdálenost do 200 m jakékoliv délky objektu</t>
  </si>
  <si>
    <t>1831821474</t>
  </si>
  <si>
    <t>https://podminky.urs.cz/item/CS_URS_2025_02/998223011</t>
  </si>
  <si>
    <t>766</t>
  </si>
  <si>
    <t>Konstrukce truhlářské</t>
  </si>
  <si>
    <t>766414242</t>
  </si>
  <si>
    <t>Montáž obložení stěn panely obkladovými plochy do 5 m2 z aglomerovaných desek, plochy přes 0,60 do 1,50 m2</t>
  </si>
  <si>
    <t>-259024330</t>
  </si>
  <si>
    <t>https://podminky.urs.cz/item/CS_URS_2025_02/766414242</t>
  </si>
  <si>
    <t>Z5 informační tabule</t>
  </si>
  <si>
    <t>1,45*1,0</t>
  </si>
  <si>
    <t>60621182</t>
  </si>
  <si>
    <t>překližka truhlářská bříza rus tl 12mm jakost B,B</t>
  </si>
  <si>
    <t>-1373521770</t>
  </si>
  <si>
    <t>1,45*1,1 'Přepočtené koeficientem množství</t>
  </si>
  <si>
    <t>30909158</t>
  </si>
  <si>
    <t>šroub vratový 4.6 M5x20mm</t>
  </si>
  <si>
    <t>1355757017</t>
  </si>
  <si>
    <t>8/100</t>
  </si>
  <si>
    <t>31120002</t>
  </si>
  <si>
    <t>podložka DIN 125-A ZB D 5mm</t>
  </si>
  <si>
    <t>887447117</t>
  </si>
  <si>
    <t>31111002</t>
  </si>
  <si>
    <t>matice přesná šestihranná Pz DIN 934-8 M5</t>
  </si>
  <si>
    <t>1487179753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</si>
  <si>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</si>
  <si>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</si>
  <si>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544482309</t>
  </si>
  <si>
    <t>https://podminky.urs.cz/item/CS_URS_2025_02/998766121</t>
  </si>
  <si>
    <t>844048858</t>
  </si>
  <si>
    <t>8,4*4,83</t>
  </si>
  <si>
    <t>1,2*3,14</t>
  </si>
  <si>
    <t>-957667469</t>
  </si>
  <si>
    <t>8,4</t>
  </si>
  <si>
    <t>-1984249312</t>
  </si>
  <si>
    <t>1,2*3,14/1000</t>
  </si>
  <si>
    <t>37</t>
  </si>
  <si>
    <t>547836002</t>
  </si>
  <si>
    <t>38</t>
  </si>
  <si>
    <t>-11321443</t>
  </si>
  <si>
    <t>(2*PI*0,03*0,03+2*PI*0,03*8,4)</t>
  </si>
  <si>
    <t>(0,05*0,05)*2*8</t>
  </si>
  <si>
    <t>(0,05+0,05)*2*0,003*8</t>
  </si>
  <si>
    <t>39</t>
  </si>
  <si>
    <t>-89387738</t>
  </si>
  <si>
    <t>40</t>
  </si>
  <si>
    <t>3573025</t>
  </si>
  <si>
    <t>41</t>
  </si>
  <si>
    <t>235620800</t>
  </si>
  <si>
    <t>42</t>
  </si>
  <si>
    <t>432396444</t>
  </si>
  <si>
    <t>05 - Přeložka vnitřního vedení, osvětlení areálu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</si>
  <si>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</si>
  <si>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</si>
  <si>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</si>
  <si>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</si>
  <si>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129001101</t>
  </si>
  <si>
    <t>Příplatek k cenám vykopávek za ztížení vykopávky v blízkosti podzemního vedení nebo výbušnin v horninách jakékoliv třídy</t>
  </si>
  <si>
    <t>1483596466</t>
  </si>
  <si>
    <t>https://podminky.urs.cz/item/CS_URS_2025_02/129001101</t>
  </si>
  <si>
    <t>okrytí stávajícícho vedení NN</t>
  </si>
  <si>
    <t>61,0*0,35*0,8</t>
  </si>
  <si>
    <t>132251101</t>
  </si>
  <si>
    <t>Hloubení nezapažených rýh šířky do 800 mm strojně s urovnáním dna do předepsaného profilu a spádu v hornině třídy těžitelnosti I skupiny 3 do 20 m3</t>
  </si>
  <si>
    <t>-760776695</t>
  </si>
  <si>
    <t>https://podminky.urs.cz/item/CS_URS_2025_02/132251101</t>
  </si>
  <si>
    <t>174151101</t>
  </si>
  <si>
    <t>Zásyp sypaninou z jakékoliv horniny strojně s uložením výkopku ve vrstvách se zhutněním jam, šachet, rýh nebo kolem objektů v těchto vykopávkách</t>
  </si>
  <si>
    <t>-1923062531</t>
  </si>
  <si>
    <t>https://podminky.urs.cz/item/CS_URS_2025_02/174151101</t>
  </si>
  <si>
    <t>741</t>
  </si>
  <si>
    <t>Elektroinstalace - silnoproud</t>
  </si>
  <si>
    <t>741122144</t>
  </si>
  <si>
    <t>Montáž kabelů měděných bez ukončení uložených v trubkách zatažených plných kulatých nebo bezhalogenových (např. CYKY, CYKFY) počtu a průřezu žil 5x10 mm2</t>
  </si>
  <si>
    <t>172598752</t>
  </si>
  <si>
    <t>https://podminky.urs.cz/item/CS_URS_2025_02/741122144</t>
  </si>
  <si>
    <t>osvětlení</t>
  </si>
  <si>
    <t>215,0</t>
  </si>
  <si>
    <t>34113034</t>
  </si>
  <si>
    <t>kabel instalační jádro Cu plné izolace PVC plášť PVC 450/750V (CYKY) 5x10mm2</t>
  </si>
  <si>
    <t>-766880625</t>
  </si>
  <si>
    <t>215*1,15 'Přepočtené koeficientem množství</t>
  </si>
  <si>
    <t>741122159</t>
  </si>
  <si>
    <t>Montáž kabelů měděných bez ukončení uložených v trubkách zatažených plných kulatých nebo bezhalogenových (např. CYKY, CYKFY) počtu a průřezu žil 5x25 až 35mm2</t>
  </si>
  <si>
    <t>-1058751773</t>
  </si>
  <si>
    <t>https://podminky.urs.cz/item/CS_URS_2025_02/741122159</t>
  </si>
  <si>
    <t>přeložka</t>
  </si>
  <si>
    <t>75,0</t>
  </si>
  <si>
    <t>34113134</t>
  </si>
  <si>
    <t>kabel silový jádro Cu izolace PVC plášť PVC 0,6/1kV (1-CYKY) 5x25mm2</t>
  </si>
  <si>
    <t>-1496685259</t>
  </si>
  <si>
    <t>75*1,15 'Přepočtené koeficientem množství</t>
  </si>
  <si>
    <t>741210122</t>
  </si>
  <si>
    <t>Montáž rozvaděčů litinových, hliníkových nebo plastových bez zapojení vodičů skříněk hmotnosti do 20 kg</t>
  </si>
  <si>
    <t>1976595698</t>
  </si>
  <si>
    <t>https://podminky.urs.cz/item/CS_URS_2025_02/741210122</t>
  </si>
  <si>
    <t>3571R</t>
  </si>
  <si>
    <t>skříň rozváděče veřejného osvětlení včetně výstrojei</t>
  </si>
  <si>
    <t>1575064874</t>
  </si>
  <si>
    <t>3572R</t>
  </si>
  <si>
    <t>skříň rozváděče R1 včetně výstroje</t>
  </si>
  <si>
    <t>1072253718</t>
  </si>
  <si>
    <t>7413R</t>
  </si>
  <si>
    <t>Montáž svítidel LED se zapojením vodičů průmyslových nebo venkovních na výložník</t>
  </si>
  <si>
    <t>-795593902</t>
  </si>
  <si>
    <t>34874R</t>
  </si>
  <si>
    <t>LED reflektor SMD OPTIC G3, 140W, 170Lm/W,23 800Lm</t>
  </si>
  <si>
    <t>-240063091</t>
  </si>
  <si>
    <t>741410041</t>
  </si>
  <si>
    <t>Montáž uzemňovacího vedení s upevněním, propojením a připojením pomocí svorek v zemi s izolací spojů drátu nebo lana Ø do 10 mm v městské zástavbě</t>
  </si>
  <si>
    <t>608684628</t>
  </si>
  <si>
    <t>https://podminky.urs.cz/item/CS_URS_2025_02/741410041</t>
  </si>
  <si>
    <t>přeložka vnitřního vedení</t>
  </si>
  <si>
    <t>403 nová trasa pro osvětlení</t>
  </si>
  <si>
    <t>155,5</t>
  </si>
  <si>
    <t>1,2*8</t>
  </si>
  <si>
    <t>35441073</t>
  </si>
  <si>
    <t>drát D 10mm FeZn</t>
  </si>
  <si>
    <t>-653279591</t>
  </si>
  <si>
    <t>165,1*1,1 'Přepočtené koeficientem množství</t>
  </si>
  <si>
    <t>741420021</t>
  </si>
  <si>
    <t>Montáž hromosvodného vedení svorek se 2 šrouby</t>
  </si>
  <si>
    <t>-832730976</t>
  </si>
  <si>
    <t>https://podminky.urs.cz/item/CS_URS_2025_02/741420021</t>
  </si>
  <si>
    <t>spojení zemnícího drátu</t>
  </si>
  <si>
    <t>2*8</t>
  </si>
  <si>
    <t>35441885</t>
  </si>
  <si>
    <t>svorka spojovací pro lano D 8-10mm</t>
  </si>
  <si>
    <t>1035707622</t>
  </si>
  <si>
    <t>998741121</t>
  </si>
  <si>
    <t>Přesun hmot pro silnoproud stanovený z hmotnosti přesunovaného materiálu vodorovná dopravní vzdálenost do 50 m ruční (bez užití mechanizace) v objektech výšky do 6 m</t>
  </si>
  <si>
    <t>-1283691373</t>
  </si>
  <si>
    <t>https://podminky.urs.cz/item/CS_URS_2025_02/998741121</t>
  </si>
  <si>
    <t>Práce a dodávky M</t>
  </si>
  <si>
    <t>21-M</t>
  </si>
  <si>
    <t>Elektromontáže</t>
  </si>
  <si>
    <t>210204011</t>
  </si>
  <si>
    <t>Montáž stožárů osvětlení samostatně stojících ocelových, délky do 12 m</t>
  </si>
  <si>
    <t>64</t>
  </si>
  <si>
    <t>-268447685</t>
  </si>
  <si>
    <t>https://podminky.urs.cz/item/CS_URS_2025_02/210204011</t>
  </si>
  <si>
    <t>31674114</t>
  </si>
  <si>
    <t>stožár osvětlovací uliční Pz 159/133/114 v 7,2m</t>
  </si>
  <si>
    <t>128</t>
  </si>
  <si>
    <t>-1311853421</t>
  </si>
  <si>
    <t>210204103</t>
  </si>
  <si>
    <t>Montáž výložníků osvětlení jednoramenných sloupových, hmotnosti do 35 kg</t>
  </si>
  <si>
    <t>1405911459</t>
  </si>
  <si>
    <t>https://podminky.urs.cz/item/CS_URS_2025_02/210204103</t>
  </si>
  <si>
    <t>31674000</t>
  </si>
  <si>
    <t>výložník rovný jednoduchý k osvětlovacím stožárům uličním vyložení 500mm</t>
  </si>
  <si>
    <t>1249215845</t>
  </si>
  <si>
    <t>46-M</t>
  </si>
  <si>
    <t>Zemní práce při extr.mont.pracích</t>
  </si>
  <si>
    <t>460010023</t>
  </si>
  <si>
    <t>Vytyčení trasy vedení kabelového (podzemního) ve volném terénu</t>
  </si>
  <si>
    <t>km</t>
  </si>
  <si>
    <t>-1853788613</t>
  </si>
  <si>
    <t>https://podminky.urs.cz/item/CS_URS_2025_02/460010023</t>
  </si>
  <si>
    <t>155,5/1000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</si>
  <si>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</si>
  <si>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</si>
  <si>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2016694663</t>
  </si>
  <si>
    <t>https://podminky.urs.cz/item/CS_URS_2025_02/460141112</t>
  </si>
  <si>
    <t>patky stožárů</t>
  </si>
  <si>
    <t>(0,7*0,7*1,3)*8</t>
  </si>
  <si>
    <t>460171162</t>
  </si>
  <si>
    <t>Hloubení kabelových rýh strojně včetně urovnání dna s přemístěním výkopku do vzdálenosti 3 m od okraje jámy nebo s naložením na dopravní prostředek šířky 35 cm hloubky 70 cm v hornině třídy těžitelnosti I skupiny 3</t>
  </si>
  <si>
    <t>-893728880</t>
  </si>
  <si>
    <t>https://podminky.urs.cz/item/CS_URS_2025_02/460171162</t>
  </si>
  <si>
    <t>460341113</t>
  </si>
  <si>
    <t>Vodorovné přemístění (odvoz) horniny dopravními prostředky včetně složení, bez naložení a rozprostření jakékoliv třídy, na vzdálenost přes 500 do 1000 m</t>
  </si>
  <si>
    <t>-993808583</t>
  </si>
  <si>
    <t>https://podminky.urs.cz/item/CS_URS_2025_02/460341113</t>
  </si>
  <si>
    <t>(155,5*0,35*0,2)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</si>
  <si>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</si>
  <si>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</si>
  <si>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2073461656</t>
  </si>
  <si>
    <t>https://podminky.urs.cz/item/CS_URS_2025_02/460341121</t>
  </si>
  <si>
    <t>15,981*2,0</t>
  </si>
  <si>
    <t>460361111</t>
  </si>
  <si>
    <t>Poplatek (skládkovné) za uložení zeminy na skládce zatříděné do Katalogu odpadů pod kódem 17 05 04</t>
  </si>
  <si>
    <t>846535301</t>
  </si>
  <si>
    <t>https://podminky.urs.cz/item/CS_URS_2025_02/460361111</t>
  </si>
  <si>
    <t>15,981*2 'Přepočtené koeficientem množství</t>
  </si>
  <si>
    <t>460451152</t>
  </si>
  <si>
    <t>Zásyp kabelových rýh strojně s přemístěním sypaniny ze vzdálenosti do 10 m, s uložením výkopku ve vrstvách včetně zhutnění a urovnání povrchu šířky 35 cm hloubky 50 cm z horniny třídy těžitelnosti I skupiny 3</t>
  </si>
  <si>
    <t>1967162794</t>
  </si>
  <si>
    <t>https://podminky.urs.cz/item/CS_URS_2025_02/460451152</t>
  </si>
  <si>
    <t>460641124</t>
  </si>
  <si>
    <t>Základové konstrukce základ bez bednění do rostlé zeminy z monolitického železobetonu bez výztuže bez zvláštních nároků na prostředí tř. C 20/25</t>
  </si>
  <si>
    <t>138076689</t>
  </si>
  <si>
    <t>https://podminky.urs.cz/item/CS_URS_2025_02/460641124</t>
  </si>
  <si>
    <t>(0,7*0,7*1,3)*8*1,035</t>
  </si>
  <si>
    <t>-(PI*0,15*0,15*1,2)*8</t>
  </si>
  <si>
    <t>460661111</t>
  </si>
  <si>
    <t>Kabelové lože z písku včetně podsypu, zhutnění a urovnání povrchu pro kabely nn bez zakrytí, šířky do 35 cm</t>
  </si>
  <si>
    <t>-1895961739</t>
  </si>
  <si>
    <t>https://podminky.urs.cz/item/CS_URS_2025_02/460661111</t>
  </si>
  <si>
    <t>460671113</t>
  </si>
  <si>
    <t>Výstražné prvky pro krytí kabelů včetně vyrovnání povrchu rýhy, rozvinutí a uložení fólie, šířky přes 25 do 35 cm</t>
  </si>
  <si>
    <t>918022008</t>
  </si>
  <si>
    <t>https://podminky.urs.cz/item/CS_URS_2025_02/460671113</t>
  </si>
  <si>
    <t>4607R</t>
  </si>
  <si>
    <t>Osazení kabelových prostupů včetně utěsnění a spárování z trub plastových do rýhy, bez výkopových prací s obsypem z písku, vnitřního průměru 30 cm</t>
  </si>
  <si>
    <t>259103578</t>
  </si>
  <si>
    <t>patky sloupů</t>
  </si>
  <si>
    <t>8*1,2</t>
  </si>
  <si>
    <t>28611145</t>
  </si>
  <si>
    <t>trubka kanalizační PVC DN 315x5000mm SN4</t>
  </si>
  <si>
    <t>-453943276</t>
  </si>
  <si>
    <t>460791213</t>
  </si>
  <si>
    <t>Montáž trubek ochranných uložených volně do rýhy plastových ohebných, vnitřního průměru přes 50 do 90 mm</t>
  </si>
  <si>
    <t>1382941473</t>
  </si>
  <si>
    <t>https://podminky.urs.cz/item/CS_URS_2025_02/460791213</t>
  </si>
  <si>
    <t>34571354</t>
  </si>
  <si>
    <t>trubka elektroinstalační ohebná dvouplášťová korugovaná HDPE (chránička) D 75/90mm</t>
  </si>
  <si>
    <t>1249063335</t>
  </si>
  <si>
    <t>155,5*1,05 'Přepočtené koeficientem množství</t>
  </si>
  <si>
    <t>469981111</t>
  </si>
  <si>
    <t>Přesun hmot pro pomocné stavební práce při elektromontážích dopravní vzdálenost do 1 000 m</t>
  </si>
  <si>
    <t>1995199266</t>
  </si>
  <si>
    <t>https://podminky.urs.cz/item/CS_URS_2025_02/469981111</t>
  </si>
  <si>
    <t>675938189</t>
  </si>
  <si>
    <t>06 - Ostatní náklady</t>
  </si>
  <si>
    <t>Geodetické zaměření dokončené stavby vč.kabeláží a vložení do DTM</t>
  </si>
  <si>
    <t>-1313238652</t>
  </si>
  <si>
    <t>Dokumentace skutečného provedení (celý skatepark)</t>
  </si>
  <si>
    <t>1483636399</t>
  </si>
  <si>
    <t>OST 03</t>
  </si>
  <si>
    <t xml:space="preserve"> Certifikace skateparku dle ČSN EN 14974 </t>
  </si>
  <si>
    <t>ks</t>
  </si>
  <si>
    <t>-1038208461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</si>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</sst>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22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413322727" TargetMode="External"/><Relationship Id="rId13" Type="http://schemas.openxmlformats.org/officeDocument/2006/relationships/hyperlink" Target="https://podminky.urs.cz/item/CS_URS_2025_02/413352112" TargetMode="External"/><Relationship Id="rId18" Type="http://schemas.openxmlformats.org/officeDocument/2006/relationships/hyperlink" Target="https://podminky.urs.cz/item/CS_URS_2025_02/631351101" TargetMode="External"/><Relationship Id="rId26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311321816" TargetMode="External"/><Relationship Id="rId21" Type="http://schemas.openxmlformats.org/officeDocument/2006/relationships/hyperlink" Target="https://podminky.urs.cz/item/CS_URS_2025_02/632481213" TargetMode="External"/><Relationship Id="rId7" Type="http://schemas.openxmlformats.org/officeDocument/2006/relationships/hyperlink" Target="https://podminky.urs.cz/item/CS_URS_2025_02/311361821" TargetMode="External"/><Relationship Id="rId12" Type="http://schemas.openxmlformats.org/officeDocument/2006/relationships/hyperlink" Target="https://podminky.urs.cz/item/CS_URS_2025_02/413352111" TargetMode="External"/><Relationship Id="rId17" Type="http://schemas.openxmlformats.org/officeDocument/2006/relationships/hyperlink" Target="https://podminky.urs.cz/item/CS_URS_2025_02/631319185" TargetMode="External"/><Relationship Id="rId25" Type="http://schemas.openxmlformats.org/officeDocument/2006/relationships/hyperlink" Target="https://podminky.urs.cz/item/CS_URS_2025_02/998767121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631319175" TargetMode="External"/><Relationship Id="rId20" Type="http://schemas.openxmlformats.org/officeDocument/2006/relationships/hyperlink" Target="https://podminky.urs.cz/item/CS_URS_2025_02/631362021" TargetMode="External"/><Relationship Id="rId29" Type="http://schemas.openxmlformats.org/officeDocument/2006/relationships/hyperlink" Target="https://podminky.urs.cz/item/CS_URS_2025_02/789412533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311351911" TargetMode="External"/><Relationship Id="rId11" Type="http://schemas.openxmlformats.org/officeDocument/2006/relationships/hyperlink" Target="https://podminky.urs.cz/item/CS_URS_2025_02/413351191" TargetMode="External"/><Relationship Id="rId24" Type="http://schemas.openxmlformats.org/officeDocument/2006/relationships/hyperlink" Target="https://podminky.urs.cz/item/CS_URS_2025_02/767995112" TargetMode="External"/><Relationship Id="rId5" Type="http://schemas.openxmlformats.org/officeDocument/2006/relationships/hyperlink" Target="https://podminky.urs.cz/item/CS_URS_2025_02/311351122" TargetMode="External"/><Relationship Id="rId15" Type="http://schemas.openxmlformats.org/officeDocument/2006/relationships/hyperlink" Target="https://podminky.urs.cz/item/CS_URS_2025_02/631311236" TargetMode="External"/><Relationship Id="rId23" Type="http://schemas.openxmlformats.org/officeDocument/2006/relationships/hyperlink" Target="https://podminky.urs.cz/item/CS_URS_2025_02/998011008" TargetMode="External"/><Relationship Id="rId28" Type="http://schemas.openxmlformats.org/officeDocument/2006/relationships/hyperlink" Target="https://podminky.urs.cz/item/CS_URS_2025_02/789111260" TargetMode="External"/><Relationship Id="rId10" Type="http://schemas.openxmlformats.org/officeDocument/2006/relationships/hyperlink" Target="https://podminky.urs.cz/item/CS_URS_2025_02/413351112" TargetMode="External"/><Relationship Id="rId19" Type="http://schemas.openxmlformats.org/officeDocument/2006/relationships/hyperlink" Target="https://podminky.urs.cz/item/CS_URS_2025_02/631351102" TargetMode="External"/><Relationship Id="rId4" Type="http://schemas.openxmlformats.org/officeDocument/2006/relationships/hyperlink" Target="https://podminky.urs.cz/item/CS_URS_2025_02/311351121" TargetMode="External"/><Relationship Id="rId9" Type="http://schemas.openxmlformats.org/officeDocument/2006/relationships/hyperlink" Target="https://podminky.urs.cz/item/CS_URS_2025_02/413351111" TargetMode="External"/><Relationship Id="rId14" Type="http://schemas.openxmlformats.org/officeDocument/2006/relationships/hyperlink" Target="https://podminky.urs.cz/item/CS_URS_2025_02/413361821" TargetMode="External"/><Relationship Id="rId22" Type="http://schemas.openxmlformats.org/officeDocument/2006/relationships/hyperlink" Target="https://podminky.urs.cz/item/CS_URS_2025_02/633991111" TargetMode="External"/><Relationship Id="rId27" Type="http://schemas.openxmlformats.org/officeDocument/2006/relationships/hyperlink" Target="https://podminky.urs.cz/item/CS_URS_2025_02/789111141" TargetMode="External"/><Relationship Id="rId30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275351122" TargetMode="External"/><Relationship Id="rId7" Type="http://schemas.openxmlformats.org/officeDocument/2006/relationships/hyperlink" Target="https://podminky.urs.cz/item/CS_URS_2025_02/998767121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5_02/275351121" TargetMode="External"/><Relationship Id="rId1" Type="http://schemas.openxmlformats.org/officeDocument/2006/relationships/hyperlink" Target="https://podminky.urs.cz/item/CS_URS_2025_02/275321711" TargetMode="External"/><Relationship Id="rId6" Type="http://schemas.openxmlformats.org/officeDocument/2006/relationships/hyperlink" Target="https://podminky.urs.cz/item/CS_URS_2025_02/767995112" TargetMode="External"/><Relationship Id="rId11" Type="http://schemas.openxmlformats.org/officeDocument/2006/relationships/hyperlink" Target="https://podminky.urs.cz/item/CS_URS_2025_02/789412533" TargetMode="External"/><Relationship Id="rId5" Type="http://schemas.openxmlformats.org/officeDocument/2006/relationships/hyperlink" Target="https://podminky.urs.cz/item/CS_URS_2025_02/998011008" TargetMode="External"/><Relationship Id="rId10" Type="http://schemas.openxmlformats.org/officeDocument/2006/relationships/hyperlink" Target="https://podminky.urs.cz/item/CS_URS_2025_02/789111260" TargetMode="External"/><Relationship Id="rId4" Type="http://schemas.openxmlformats.org/officeDocument/2006/relationships/hyperlink" Target="https://podminky.urs.cz/item/CS_URS_2025_02/275362021" TargetMode="External"/><Relationship Id="rId9" Type="http://schemas.openxmlformats.org/officeDocument/2006/relationships/hyperlink" Target="https://podminky.urs.cz/item/CS_URS_2025_02/78911114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19185" TargetMode="External"/><Relationship Id="rId13" Type="http://schemas.openxmlformats.org/officeDocument/2006/relationships/hyperlink" Target="https://podminky.urs.cz/item/CS_URS_2025_02/633991111" TargetMode="External"/><Relationship Id="rId3" Type="http://schemas.openxmlformats.org/officeDocument/2006/relationships/hyperlink" Target="https://podminky.urs.cz/item/CS_URS_2025_02/434311115" TargetMode="External"/><Relationship Id="rId7" Type="http://schemas.openxmlformats.org/officeDocument/2006/relationships/hyperlink" Target="https://podminky.urs.cz/item/CS_URS_2025_02/631319175" TargetMode="External"/><Relationship Id="rId12" Type="http://schemas.openxmlformats.org/officeDocument/2006/relationships/hyperlink" Target="https://podminky.urs.cz/item/CS_URS_2025_02/632481213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drawing" Target="../drawings/drawing12.xm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11236" TargetMode="External"/><Relationship Id="rId11" Type="http://schemas.openxmlformats.org/officeDocument/2006/relationships/hyperlink" Target="https://podminky.urs.cz/item/CS_URS_2025_02/631362021" TargetMode="External"/><Relationship Id="rId5" Type="http://schemas.openxmlformats.org/officeDocument/2006/relationships/hyperlink" Target="https://podminky.urs.cz/item/CS_URS_2025_02/434351142" TargetMode="External"/><Relationship Id="rId15" Type="http://schemas.openxmlformats.org/officeDocument/2006/relationships/hyperlink" Target="https://podminky.urs.cz/item/CS_URS_2025_02/998011008" TargetMode="External"/><Relationship Id="rId10" Type="http://schemas.openxmlformats.org/officeDocument/2006/relationships/hyperlink" Target="https://podminky.urs.cz/item/CS_URS_2025_02/631351102" TargetMode="External"/><Relationship Id="rId4" Type="http://schemas.openxmlformats.org/officeDocument/2006/relationships/hyperlink" Target="https://podminky.urs.cz/item/CS_URS_2025_02/434351141" TargetMode="External"/><Relationship Id="rId9" Type="http://schemas.openxmlformats.org/officeDocument/2006/relationships/hyperlink" Target="https://podminky.urs.cz/item/CS_URS_2025_02/631351101" TargetMode="External"/><Relationship Id="rId14" Type="http://schemas.openxmlformats.org/officeDocument/2006/relationships/hyperlink" Target="https://podminky.urs.cz/item/CS_URS_2025_02/95394312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2481213" TargetMode="External"/><Relationship Id="rId13" Type="http://schemas.openxmlformats.org/officeDocument/2006/relationships/hyperlink" Target="https://podminky.urs.cz/item/CS_URS_2025_02/998767121" TargetMode="External"/><Relationship Id="rId18" Type="http://schemas.openxmlformats.org/officeDocument/2006/relationships/drawing" Target="../drawings/drawing13.xml"/><Relationship Id="rId3" Type="http://schemas.openxmlformats.org/officeDocument/2006/relationships/hyperlink" Target="https://podminky.urs.cz/item/CS_URS_2025_02/631311236" TargetMode="External"/><Relationship Id="rId7" Type="http://schemas.openxmlformats.org/officeDocument/2006/relationships/hyperlink" Target="https://podminky.urs.cz/item/CS_URS_2025_02/631362021" TargetMode="External"/><Relationship Id="rId12" Type="http://schemas.openxmlformats.org/officeDocument/2006/relationships/hyperlink" Target="https://podminky.urs.cz/item/CS_URS_2025_02/767995112" TargetMode="External"/><Relationship Id="rId17" Type="http://schemas.openxmlformats.org/officeDocument/2006/relationships/hyperlink" Target="https://podminky.urs.cz/item/CS_URS_2025_02/789412533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789111260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51102" TargetMode="External"/><Relationship Id="rId11" Type="http://schemas.openxmlformats.org/officeDocument/2006/relationships/hyperlink" Target="https://podminky.urs.cz/item/CS_URS_2025_02/998011008" TargetMode="External"/><Relationship Id="rId5" Type="http://schemas.openxmlformats.org/officeDocument/2006/relationships/hyperlink" Target="https://podminky.urs.cz/item/CS_URS_2025_02/631351101" TargetMode="External"/><Relationship Id="rId15" Type="http://schemas.openxmlformats.org/officeDocument/2006/relationships/hyperlink" Target="https://podminky.urs.cz/item/CS_URS_2025_02/789111141" TargetMode="External"/><Relationship Id="rId10" Type="http://schemas.openxmlformats.org/officeDocument/2006/relationships/hyperlink" Target="https://podminky.urs.cz/item/CS_URS_2025_02/953943121" TargetMode="External"/><Relationship Id="rId4" Type="http://schemas.openxmlformats.org/officeDocument/2006/relationships/hyperlink" Target="https://podminky.urs.cz/item/CS_URS_2025_02/631319175" TargetMode="External"/><Relationship Id="rId9" Type="http://schemas.openxmlformats.org/officeDocument/2006/relationships/hyperlink" Target="https://podminky.urs.cz/item/CS_URS_2025_02/633991111" TargetMode="External"/><Relationship Id="rId14" Type="http://schemas.openxmlformats.org/officeDocument/2006/relationships/hyperlink" Target="https://podminky.urs.cz/item/CS_URS_2025_02/783317101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11236" TargetMode="External"/><Relationship Id="rId13" Type="http://schemas.openxmlformats.org/officeDocument/2006/relationships/hyperlink" Target="https://podminky.urs.cz/item/CS_URS_2025_02/632481213" TargetMode="External"/><Relationship Id="rId18" Type="http://schemas.openxmlformats.org/officeDocument/2006/relationships/hyperlink" Target="https://podminky.urs.cz/item/CS_URS_2025_02/998767121" TargetMode="External"/><Relationship Id="rId3" Type="http://schemas.openxmlformats.org/officeDocument/2006/relationships/hyperlink" Target="https://podminky.urs.cz/item/CS_URS_2025_02/312321816" TargetMode="External"/><Relationship Id="rId21" Type="http://schemas.openxmlformats.org/officeDocument/2006/relationships/hyperlink" Target="https://podminky.urs.cz/item/CS_URS_2025_02/789111260" TargetMode="External"/><Relationship Id="rId7" Type="http://schemas.openxmlformats.org/officeDocument/2006/relationships/hyperlink" Target="https://podminky.urs.cz/item/CS_URS_2025_02/312362021" TargetMode="External"/><Relationship Id="rId12" Type="http://schemas.openxmlformats.org/officeDocument/2006/relationships/hyperlink" Target="https://podminky.urs.cz/item/CS_URS_2025_02/631362021" TargetMode="External"/><Relationship Id="rId17" Type="http://schemas.openxmlformats.org/officeDocument/2006/relationships/hyperlink" Target="https://podminky.urs.cz/item/CS_URS_2025_02/767995112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998011008" TargetMode="External"/><Relationship Id="rId20" Type="http://schemas.openxmlformats.org/officeDocument/2006/relationships/hyperlink" Target="https://podminky.urs.cz/item/CS_URS_2025_02/78911114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312351911" TargetMode="External"/><Relationship Id="rId11" Type="http://schemas.openxmlformats.org/officeDocument/2006/relationships/hyperlink" Target="https://podminky.urs.cz/item/CS_URS_2025_02/631351102" TargetMode="External"/><Relationship Id="rId5" Type="http://schemas.openxmlformats.org/officeDocument/2006/relationships/hyperlink" Target="https://podminky.urs.cz/item/CS_URS_2025_02/312351122" TargetMode="External"/><Relationship Id="rId15" Type="http://schemas.openxmlformats.org/officeDocument/2006/relationships/hyperlink" Target="https://podminky.urs.cz/item/CS_URS_2025_02/953943121" TargetMode="External"/><Relationship Id="rId23" Type="http://schemas.openxmlformats.org/officeDocument/2006/relationships/drawing" Target="../drawings/drawing14.xml"/><Relationship Id="rId10" Type="http://schemas.openxmlformats.org/officeDocument/2006/relationships/hyperlink" Target="https://podminky.urs.cz/item/CS_URS_2025_02/631351101" TargetMode="External"/><Relationship Id="rId19" Type="http://schemas.openxmlformats.org/officeDocument/2006/relationships/hyperlink" Target="https://podminky.urs.cz/item/CS_URS_2025_02/783317101" TargetMode="External"/><Relationship Id="rId4" Type="http://schemas.openxmlformats.org/officeDocument/2006/relationships/hyperlink" Target="https://podminky.urs.cz/item/CS_URS_2025_02/312351121" TargetMode="External"/><Relationship Id="rId9" Type="http://schemas.openxmlformats.org/officeDocument/2006/relationships/hyperlink" Target="https://podminky.urs.cz/item/CS_URS_2025_02/631319175" TargetMode="External"/><Relationship Id="rId14" Type="http://schemas.openxmlformats.org/officeDocument/2006/relationships/hyperlink" Target="https://podminky.urs.cz/item/CS_URS_2025_02/633991111" TargetMode="External"/><Relationship Id="rId22" Type="http://schemas.openxmlformats.org/officeDocument/2006/relationships/hyperlink" Target="https://podminky.urs.cz/item/CS_URS_2025_02/789412533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62021" TargetMode="External"/><Relationship Id="rId13" Type="http://schemas.openxmlformats.org/officeDocument/2006/relationships/hyperlink" Target="https://podminky.urs.cz/item/CS_URS_2025_02/953961214" TargetMode="External"/><Relationship Id="rId18" Type="http://schemas.openxmlformats.org/officeDocument/2006/relationships/hyperlink" Target="https://podminky.urs.cz/item/CS_URS_2025_02/998767121" TargetMode="External"/><Relationship Id="rId3" Type="http://schemas.openxmlformats.org/officeDocument/2006/relationships/hyperlink" Target="https://podminky.urs.cz/item/CS_URS_2025_02/631311236" TargetMode="External"/><Relationship Id="rId21" Type="http://schemas.openxmlformats.org/officeDocument/2006/relationships/hyperlink" Target="https://podminky.urs.cz/item/CS_URS_2025_02/789111260" TargetMode="External"/><Relationship Id="rId7" Type="http://schemas.openxmlformats.org/officeDocument/2006/relationships/hyperlink" Target="https://podminky.urs.cz/item/CS_URS_2025_02/631351102" TargetMode="External"/><Relationship Id="rId12" Type="http://schemas.openxmlformats.org/officeDocument/2006/relationships/hyperlink" Target="https://podminky.urs.cz/item/CS_URS_2025_02/953943121" TargetMode="External"/><Relationship Id="rId17" Type="http://schemas.openxmlformats.org/officeDocument/2006/relationships/hyperlink" Target="https://podminky.urs.cz/item/CS_URS_2025_02/767995112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767163122" TargetMode="External"/><Relationship Id="rId20" Type="http://schemas.openxmlformats.org/officeDocument/2006/relationships/hyperlink" Target="https://podminky.urs.cz/item/CS_URS_2025_02/78911114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51101" TargetMode="External"/><Relationship Id="rId11" Type="http://schemas.openxmlformats.org/officeDocument/2006/relationships/hyperlink" Target="https://podminky.urs.cz/item/CS_URS_2025_02/949101111" TargetMode="External"/><Relationship Id="rId5" Type="http://schemas.openxmlformats.org/officeDocument/2006/relationships/hyperlink" Target="https://podminky.urs.cz/item/CS_URS_2025_02/631319185" TargetMode="External"/><Relationship Id="rId15" Type="http://schemas.openxmlformats.org/officeDocument/2006/relationships/hyperlink" Target="https://podminky.urs.cz/item/CS_URS_2025_02/998011008" TargetMode="External"/><Relationship Id="rId23" Type="http://schemas.openxmlformats.org/officeDocument/2006/relationships/drawing" Target="../drawings/drawing15.xml"/><Relationship Id="rId10" Type="http://schemas.openxmlformats.org/officeDocument/2006/relationships/hyperlink" Target="https://podminky.urs.cz/item/CS_URS_2025_02/633991111" TargetMode="External"/><Relationship Id="rId19" Type="http://schemas.openxmlformats.org/officeDocument/2006/relationships/hyperlink" Target="https://podminky.urs.cz/item/CS_URS_2025_02/783317101" TargetMode="External"/><Relationship Id="rId4" Type="http://schemas.openxmlformats.org/officeDocument/2006/relationships/hyperlink" Target="https://podminky.urs.cz/item/CS_URS_2025_02/631319175" TargetMode="External"/><Relationship Id="rId9" Type="http://schemas.openxmlformats.org/officeDocument/2006/relationships/hyperlink" Target="https://podminky.urs.cz/item/CS_URS_2025_02/632481213" TargetMode="External"/><Relationship Id="rId14" Type="http://schemas.openxmlformats.org/officeDocument/2006/relationships/hyperlink" Target="https://podminky.urs.cz/item/CS_URS_2025_02/953965131" TargetMode="External"/><Relationship Id="rId22" Type="http://schemas.openxmlformats.org/officeDocument/2006/relationships/hyperlink" Target="https://podminky.urs.cz/item/CS_URS_2025_02/789412533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2481213" TargetMode="External"/><Relationship Id="rId13" Type="http://schemas.openxmlformats.org/officeDocument/2006/relationships/hyperlink" Target="https://podminky.urs.cz/item/CS_URS_2025_02/998011008" TargetMode="External"/><Relationship Id="rId3" Type="http://schemas.openxmlformats.org/officeDocument/2006/relationships/hyperlink" Target="https://podminky.urs.cz/item/CS_URS_2025_02/631311236" TargetMode="External"/><Relationship Id="rId7" Type="http://schemas.openxmlformats.org/officeDocument/2006/relationships/hyperlink" Target="https://podminky.urs.cz/item/CS_URS_2025_02/631362021" TargetMode="External"/><Relationship Id="rId12" Type="http://schemas.openxmlformats.org/officeDocument/2006/relationships/hyperlink" Target="https://podminky.urs.cz/item/CS_URS_2025_02/953943121" TargetMode="External"/><Relationship Id="rId2" Type="http://schemas.openxmlformats.org/officeDocument/2006/relationships/hyperlink" Target="https://podminky.urs.cz/item/CS_URS_2025_02/21331115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61821" TargetMode="External"/><Relationship Id="rId11" Type="http://schemas.openxmlformats.org/officeDocument/2006/relationships/hyperlink" Target="https://podminky.urs.cz/item/CS_URS_2025_02/634911111" TargetMode="External"/><Relationship Id="rId5" Type="http://schemas.openxmlformats.org/officeDocument/2006/relationships/hyperlink" Target="https://podminky.urs.cz/item/CS_URS_2025_02/631319175" TargetMode="External"/><Relationship Id="rId10" Type="http://schemas.openxmlformats.org/officeDocument/2006/relationships/hyperlink" Target="https://podminky.urs.cz/item/CS_URS_2025_02/634663111" TargetMode="External"/><Relationship Id="rId4" Type="http://schemas.openxmlformats.org/officeDocument/2006/relationships/hyperlink" Target="https://podminky.urs.cz/item/CS_URS_2025_02/631319013" TargetMode="External"/><Relationship Id="rId9" Type="http://schemas.openxmlformats.org/officeDocument/2006/relationships/hyperlink" Target="https://podminky.urs.cz/item/CS_URS_2025_02/633991111" TargetMode="External"/><Relationship Id="rId1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211971121" TargetMode="External"/><Relationship Id="rId13" Type="http://schemas.openxmlformats.org/officeDocument/2006/relationships/hyperlink" Target="https://podminky.urs.cz/item/CS_URS_2025_02/596212212" TargetMode="External"/><Relationship Id="rId18" Type="http://schemas.openxmlformats.org/officeDocument/2006/relationships/hyperlink" Target="https://podminky.urs.cz/item/CS_URS_2025_02/766414242" TargetMode="External"/><Relationship Id="rId26" Type="http://schemas.openxmlformats.org/officeDocument/2006/relationships/drawing" Target="../drawings/drawing17.xml"/><Relationship Id="rId3" Type="http://schemas.openxmlformats.org/officeDocument/2006/relationships/hyperlink" Target="https://podminky.urs.cz/item/CS_URS_2025_02/171201231" TargetMode="External"/><Relationship Id="rId21" Type="http://schemas.openxmlformats.org/officeDocument/2006/relationships/hyperlink" Target="https://podminky.urs.cz/item/CS_URS_2025_02/998767121" TargetMode="External"/><Relationship Id="rId7" Type="http://schemas.openxmlformats.org/officeDocument/2006/relationships/hyperlink" Target="https://podminky.urs.cz/item/CS_URS_2025_02/211571121" TargetMode="External"/><Relationship Id="rId12" Type="http://schemas.openxmlformats.org/officeDocument/2006/relationships/hyperlink" Target="https://podminky.urs.cz/item/CS_URS_2025_02/564861111" TargetMode="External"/><Relationship Id="rId17" Type="http://schemas.openxmlformats.org/officeDocument/2006/relationships/hyperlink" Target="https://podminky.urs.cz/item/CS_URS_2025_02/998223011" TargetMode="External"/><Relationship Id="rId25" Type="http://schemas.openxmlformats.org/officeDocument/2006/relationships/hyperlink" Target="https://podminky.urs.cz/item/CS_URS_2025_02/789412533" TargetMode="External"/><Relationship Id="rId2" Type="http://schemas.openxmlformats.org/officeDocument/2006/relationships/hyperlink" Target="https://podminky.urs.cz/item/CS_URS_2025_02/162551108" TargetMode="External"/><Relationship Id="rId16" Type="http://schemas.openxmlformats.org/officeDocument/2006/relationships/hyperlink" Target="https://podminky.urs.cz/item/CS_URS_2025_02/936124113" TargetMode="External"/><Relationship Id="rId20" Type="http://schemas.openxmlformats.org/officeDocument/2006/relationships/hyperlink" Target="https://podminky.urs.cz/item/CS_URS_2025_02/767995112" TargetMode="External"/><Relationship Id="rId1" Type="http://schemas.openxmlformats.org/officeDocument/2006/relationships/hyperlink" Target="https://podminky.urs.cz/item/CS_URS_2025_02/131251100" TargetMode="External"/><Relationship Id="rId6" Type="http://schemas.openxmlformats.org/officeDocument/2006/relationships/hyperlink" Target="https://podminky.urs.cz/item/CS_URS_2025_02/181411121" TargetMode="External"/><Relationship Id="rId11" Type="http://schemas.openxmlformats.org/officeDocument/2006/relationships/hyperlink" Target="https://podminky.urs.cz/item/CS_URS_2025_02/564841113" TargetMode="External"/><Relationship Id="rId24" Type="http://schemas.openxmlformats.org/officeDocument/2006/relationships/hyperlink" Target="https://podminky.urs.cz/item/CS_URS_2025_02/789111260" TargetMode="External"/><Relationship Id="rId5" Type="http://schemas.openxmlformats.org/officeDocument/2006/relationships/hyperlink" Target="https://podminky.urs.cz/item/CS_URS_2025_02/175151201" TargetMode="External"/><Relationship Id="rId15" Type="http://schemas.openxmlformats.org/officeDocument/2006/relationships/hyperlink" Target="https://podminky.urs.cz/item/CS_URS_2025_02/936104213" TargetMode="External"/><Relationship Id="rId23" Type="http://schemas.openxmlformats.org/officeDocument/2006/relationships/hyperlink" Target="https://podminky.urs.cz/item/CS_URS_2025_02/789111141" TargetMode="External"/><Relationship Id="rId10" Type="http://schemas.openxmlformats.org/officeDocument/2006/relationships/hyperlink" Target="https://podminky.urs.cz/item/CS_URS_2025_02/275313711" TargetMode="External"/><Relationship Id="rId19" Type="http://schemas.openxmlformats.org/officeDocument/2006/relationships/hyperlink" Target="https://podminky.urs.cz/item/CS_URS_2025_02/998766121" TargetMode="External"/><Relationship Id="rId4" Type="http://schemas.openxmlformats.org/officeDocument/2006/relationships/hyperlink" Target="https://podminky.urs.cz/item/CS_URS_2025_02/171251201" TargetMode="External"/><Relationship Id="rId9" Type="http://schemas.openxmlformats.org/officeDocument/2006/relationships/hyperlink" Target="https://podminky.urs.cz/item/CS_URS_2025_02/213141112" TargetMode="External"/><Relationship Id="rId14" Type="http://schemas.openxmlformats.org/officeDocument/2006/relationships/hyperlink" Target="https://podminky.urs.cz/item/CS_URS_2025_02/916231213" TargetMode="External"/><Relationship Id="rId22" Type="http://schemas.openxmlformats.org/officeDocument/2006/relationships/hyperlink" Target="https://podminky.urs.cz/item/CS_URS_2025_02/783317101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41420021" TargetMode="External"/><Relationship Id="rId13" Type="http://schemas.openxmlformats.org/officeDocument/2006/relationships/hyperlink" Target="https://podminky.urs.cz/item/CS_URS_2025_02/460141112" TargetMode="External"/><Relationship Id="rId18" Type="http://schemas.openxmlformats.org/officeDocument/2006/relationships/hyperlink" Target="https://podminky.urs.cz/item/CS_URS_2025_02/460451152" TargetMode="External"/><Relationship Id="rId3" Type="http://schemas.openxmlformats.org/officeDocument/2006/relationships/hyperlink" Target="https://podminky.urs.cz/item/CS_URS_2025_02/174151101" TargetMode="External"/><Relationship Id="rId21" Type="http://schemas.openxmlformats.org/officeDocument/2006/relationships/hyperlink" Target="https://podminky.urs.cz/item/CS_URS_2025_02/460671113" TargetMode="External"/><Relationship Id="rId7" Type="http://schemas.openxmlformats.org/officeDocument/2006/relationships/hyperlink" Target="https://podminky.urs.cz/item/CS_URS_2025_02/741410041" TargetMode="External"/><Relationship Id="rId12" Type="http://schemas.openxmlformats.org/officeDocument/2006/relationships/hyperlink" Target="https://podminky.urs.cz/item/CS_URS_2025_02/460010023" TargetMode="External"/><Relationship Id="rId17" Type="http://schemas.openxmlformats.org/officeDocument/2006/relationships/hyperlink" Target="https://podminky.urs.cz/item/CS_URS_2025_02/460361111" TargetMode="External"/><Relationship Id="rId2" Type="http://schemas.openxmlformats.org/officeDocument/2006/relationships/hyperlink" Target="https://podminky.urs.cz/item/CS_URS_2025_02/132251101" TargetMode="External"/><Relationship Id="rId16" Type="http://schemas.openxmlformats.org/officeDocument/2006/relationships/hyperlink" Target="https://podminky.urs.cz/item/CS_URS_2025_02/460341121" TargetMode="External"/><Relationship Id="rId20" Type="http://schemas.openxmlformats.org/officeDocument/2006/relationships/hyperlink" Target="https://podminky.urs.cz/item/CS_URS_2025_02/460661111" TargetMode="External"/><Relationship Id="rId1" Type="http://schemas.openxmlformats.org/officeDocument/2006/relationships/hyperlink" Target="https://podminky.urs.cz/item/CS_URS_2025_02/129001101" TargetMode="External"/><Relationship Id="rId6" Type="http://schemas.openxmlformats.org/officeDocument/2006/relationships/hyperlink" Target="https://podminky.urs.cz/item/CS_URS_2025_02/741210122" TargetMode="External"/><Relationship Id="rId11" Type="http://schemas.openxmlformats.org/officeDocument/2006/relationships/hyperlink" Target="https://podminky.urs.cz/item/CS_URS_2025_02/210204103" TargetMode="External"/><Relationship Id="rId24" Type="http://schemas.openxmlformats.org/officeDocument/2006/relationships/drawing" Target="../drawings/drawing18.xml"/><Relationship Id="rId5" Type="http://schemas.openxmlformats.org/officeDocument/2006/relationships/hyperlink" Target="https://podminky.urs.cz/item/CS_URS_2025_02/741122159" TargetMode="External"/><Relationship Id="rId15" Type="http://schemas.openxmlformats.org/officeDocument/2006/relationships/hyperlink" Target="https://podminky.urs.cz/item/CS_URS_2025_02/460341113" TargetMode="External"/><Relationship Id="rId23" Type="http://schemas.openxmlformats.org/officeDocument/2006/relationships/hyperlink" Target="https://podminky.urs.cz/item/CS_URS_2025_02/469981111" TargetMode="External"/><Relationship Id="rId10" Type="http://schemas.openxmlformats.org/officeDocument/2006/relationships/hyperlink" Target="https://podminky.urs.cz/item/CS_URS_2025_02/210204011" TargetMode="External"/><Relationship Id="rId19" Type="http://schemas.openxmlformats.org/officeDocument/2006/relationships/hyperlink" Target="https://podminky.urs.cz/item/CS_URS_2025_02/460641124" TargetMode="External"/><Relationship Id="rId4" Type="http://schemas.openxmlformats.org/officeDocument/2006/relationships/hyperlink" Target="https://podminky.urs.cz/item/CS_URS_2025_02/741122144" TargetMode="External"/><Relationship Id="rId9" Type="http://schemas.openxmlformats.org/officeDocument/2006/relationships/hyperlink" Target="https://podminky.urs.cz/item/CS_URS_2025_02/998741121" TargetMode="External"/><Relationship Id="rId14" Type="http://schemas.openxmlformats.org/officeDocument/2006/relationships/hyperlink" Target="https://podminky.urs.cz/item/CS_URS_2025_02/460171162" TargetMode="External"/><Relationship Id="rId22" Type="http://schemas.openxmlformats.org/officeDocument/2006/relationships/hyperlink" Target="https://podminky.urs.cz/item/CS_URS_2025_02/460791213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7151101" TargetMode="External"/><Relationship Id="rId13" Type="http://schemas.openxmlformats.org/officeDocument/2006/relationships/hyperlink" Target="https://podminky.urs.cz/item/CS_URS_2025_02/27436182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2/121151123" TargetMode="External"/><Relationship Id="rId7" Type="http://schemas.openxmlformats.org/officeDocument/2006/relationships/hyperlink" Target="https://podminky.urs.cz/item/CS_URS_2025_02/162551108" TargetMode="External"/><Relationship Id="rId12" Type="http://schemas.openxmlformats.org/officeDocument/2006/relationships/hyperlink" Target="https://podminky.urs.cz/item/CS_URS_2025_02/274321411" TargetMode="External"/><Relationship Id="rId17" Type="http://schemas.openxmlformats.org/officeDocument/2006/relationships/hyperlink" Target="https://podminky.urs.cz/item/CS_URS_2025_02/998011008" TargetMode="External"/><Relationship Id="rId2" Type="http://schemas.openxmlformats.org/officeDocument/2006/relationships/hyperlink" Target="https://podminky.urs.cz/item/CS_URS_2025_02/112251103" TargetMode="External"/><Relationship Id="rId16" Type="http://schemas.openxmlformats.org/officeDocument/2006/relationships/hyperlink" Target="https://podminky.urs.cz/item/CS_URS_2025_02/949101111" TargetMode="External"/><Relationship Id="rId1" Type="http://schemas.openxmlformats.org/officeDocument/2006/relationships/hyperlink" Target="https://podminky.urs.cz/item/CS_URS_2025_02/112101103" TargetMode="External"/><Relationship Id="rId6" Type="http://schemas.openxmlformats.org/officeDocument/2006/relationships/hyperlink" Target="https://podminky.urs.cz/item/CS_URS_2025_02/161151103" TargetMode="External"/><Relationship Id="rId11" Type="http://schemas.openxmlformats.org/officeDocument/2006/relationships/hyperlink" Target="https://podminky.urs.cz/item/CS_URS_2025_02/181951112" TargetMode="External"/><Relationship Id="rId5" Type="http://schemas.openxmlformats.org/officeDocument/2006/relationships/hyperlink" Target="https://podminky.urs.cz/item/CS_URS_2025_02/132251102" TargetMode="External"/><Relationship Id="rId15" Type="http://schemas.openxmlformats.org/officeDocument/2006/relationships/hyperlink" Target="https://podminky.urs.cz/item/CS_URS_2025_02/279361821" TargetMode="External"/><Relationship Id="rId10" Type="http://schemas.openxmlformats.org/officeDocument/2006/relationships/hyperlink" Target="https://podminky.urs.cz/item/CS_URS_2025_02/171251201" TargetMode="External"/><Relationship Id="rId4" Type="http://schemas.openxmlformats.org/officeDocument/2006/relationships/hyperlink" Target="https://podminky.urs.cz/item/CS_URS_2025_02/131251105" TargetMode="External"/><Relationship Id="rId9" Type="http://schemas.openxmlformats.org/officeDocument/2006/relationships/hyperlink" Target="https://podminky.urs.cz/item/CS_URS_2025_02/171201231" TargetMode="External"/><Relationship Id="rId14" Type="http://schemas.openxmlformats.org/officeDocument/2006/relationships/hyperlink" Target="https://podminky.urs.cz/item/CS_URS_2025_02/279113145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275351122" TargetMode="External"/><Relationship Id="rId7" Type="http://schemas.openxmlformats.org/officeDocument/2006/relationships/hyperlink" Target="https://podminky.urs.cz/item/CS_URS_2025_02/998767121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2/275351121" TargetMode="External"/><Relationship Id="rId1" Type="http://schemas.openxmlformats.org/officeDocument/2006/relationships/hyperlink" Target="https://podminky.urs.cz/item/CS_URS_2025_02/275321711" TargetMode="External"/><Relationship Id="rId6" Type="http://schemas.openxmlformats.org/officeDocument/2006/relationships/hyperlink" Target="https://podminky.urs.cz/item/CS_URS_2025_02/767995112" TargetMode="External"/><Relationship Id="rId11" Type="http://schemas.openxmlformats.org/officeDocument/2006/relationships/hyperlink" Target="https://podminky.urs.cz/item/CS_URS_2025_02/789412533" TargetMode="External"/><Relationship Id="rId5" Type="http://schemas.openxmlformats.org/officeDocument/2006/relationships/hyperlink" Target="https://podminky.urs.cz/item/CS_URS_2025_02/998011008" TargetMode="External"/><Relationship Id="rId10" Type="http://schemas.openxmlformats.org/officeDocument/2006/relationships/hyperlink" Target="https://podminky.urs.cz/item/CS_URS_2025_02/789111260" TargetMode="External"/><Relationship Id="rId4" Type="http://schemas.openxmlformats.org/officeDocument/2006/relationships/hyperlink" Target="https://podminky.urs.cz/item/CS_URS_2025_02/275362021" TargetMode="External"/><Relationship Id="rId9" Type="http://schemas.openxmlformats.org/officeDocument/2006/relationships/hyperlink" Target="https://podminky.urs.cz/item/CS_URS_2025_02/78911114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51101" TargetMode="External"/><Relationship Id="rId13" Type="http://schemas.openxmlformats.org/officeDocument/2006/relationships/hyperlink" Target="https://podminky.urs.cz/item/CS_URS_2025_02/953943121" TargetMode="External"/><Relationship Id="rId3" Type="http://schemas.openxmlformats.org/officeDocument/2006/relationships/hyperlink" Target="https://podminky.urs.cz/item/CS_URS_2025_02/311113152" TargetMode="External"/><Relationship Id="rId7" Type="http://schemas.openxmlformats.org/officeDocument/2006/relationships/hyperlink" Target="https://podminky.urs.cz/item/CS_URS_2025_02/631319185" TargetMode="External"/><Relationship Id="rId12" Type="http://schemas.openxmlformats.org/officeDocument/2006/relationships/hyperlink" Target="https://podminky.urs.cz/item/CS_URS_2025_02/633991111" TargetMode="External"/><Relationship Id="rId2" Type="http://schemas.openxmlformats.org/officeDocument/2006/relationships/hyperlink" Target="https://podminky.urs.cz/item/CS_URS_2025_02/21331115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19175" TargetMode="External"/><Relationship Id="rId11" Type="http://schemas.openxmlformats.org/officeDocument/2006/relationships/hyperlink" Target="https://podminky.urs.cz/item/CS_URS_2025_02/632481213" TargetMode="External"/><Relationship Id="rId5" Type="http://schemas.openxmlformats.org/officeDocument/2006/relationships/hyperlink" Target="https://podminky.urs.cz/item/CS_URS_2025_02/631311236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podminky.urs.cz/item/CS_URS_2025_02/631362021" TargetMode="External"/><Relationship Id="rId4" Type="http://schemas.openxmlformats.org/officeDocument/2006/relationships/hyperlink" Target="https://podminky.urs.cz/item/CS_URS_2025_02/311361821" TargetMode="External"/><Relationship Id="rId9" Type="http://schemas.openxmlformats.org/officeDocument/2006/relationships/hyperlink" Target="https://podminky.urs.cz/item/CS_URS_2025_02/631351102" TargetMode="External"/><Relationship Id="rId14" Type="http://schemas.openxmlformats.org/officeDocument/2006/relationships/hyperlink" Target="https://podminky.urs.cz/item/CS_URS_2025_02/99801100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311361821" TargetMode="External"/><Relationship Id="rId13" Type="http://schemas.openxmlformats.org/officeDocument/2006/relationships/hyperlink" Target="https://podminky.urs.cz/item/CS_URS_2025_02/631351102" TargetMode="External"/><Relationship Id="rId18" Type="http://schemas.openxmlformats.org/officeDocument/2006/relationships/hyperlink" Target="https://podminky.urs.cz/item/CS_URS_2025_02/953943121" TargetMode="External"/><Relationship Id="rId26" Type="http://schemas.openxmlformats.org/officeDocument/2006/relationships/hyperlink" Target="https://podminky.urs.cz/item/CS_URS_2025_02/789111260" TargetMode="External"/><Relationship Id="rId3" Type="http://schemas.openxmlformats.org/officeDocument/2006/relationships/hyperlink" Target="https://podminky.urs.cz/item/CS_URS_2025_02/311113152" TargetMode="External"/><Relationship Id="rId21" Type="http://schemas.openxmlformats.org/officeDocument/2006/relationships/hyperlink" Target="https://podminky.urs.cz/item/CS_URS_2025_02/998011008" TargetMode="External"/><Relationship Id="rId7" Type="http://schemas.openxmlformats.org/officeDocument/2006/relationships/hyperlink" Target="https://podminky.urs.cz/item/CS_URS_2025_02/311351911" TargetMode="External"/><Relationship Id="rId12" Type="http://schemas.openxmlformats.org/officeDocument/2006/relationships/hyperlink" Target="https://podminky.urs.cz/item/CS_URS_2025_02/631351101" TargetMode="External"/><Relationship Id="rId17" Type="http://schemas.openxmlformats.org/officeDocument/2006/relationships/hyperlink" Target="https://podminky.urs.cz/item/CS_URS_2025_02/949101111" TargetMode="External"/><Relationship Id="rId25" Type="http://schemas.openxmlformats.org/officeDocument/2006/relationships/hyperlink" Target="https://podminky.urs.cz/item/CS_URS_2025_02/789111141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633991111" TargetMode="External"/><Relationship Id="rId20" Type="http://schemas.openxmlformats.org/officeDocument/2006/relationships/hyperlink" Target="https://podminky.urs.cz/item/CS_URS_2025_02/95396513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311351412" TargetMode="External"/><Relationship Id="rId11" Type="http://schemas.openxmlformats.org/officeDocument/2006/relationships/hyperlink" Target="https://podminky.urs.cz/item/CS_URS_2025_02/631319185" TargetMode="External"/><Relationship Id="rId24" Type="http://schemas.openxmlformats.org/officeDocument/2006/relationships/hyperlink" Target="https://podminky.urs.cz/item/CS_URS_2025_02/783317101" TargetMode="External"/><Relationship Id="rId5" Type="http://schemas.openxmlformats.org/officeDocument/2006/relationships/hyperlink" Target="https://podminky.urs.cz/item/CS_URS_2025_02/311351411" TargetMode="External"/><Relationship Id="rId15" Type="http://schemas.openxmlformats.org/officeDocument/2006/relationships/hyperlink" Target="https://podminky.urs.cz/item/CS_URS_2025_02/632481213" TargetMode="External"/><Relationship Id="rId23" Type="http://schemas.openxmlformats.org/officeDocument/2006/relationships/hyperlink" Target="https://podminky.urs.cz/item/CS_URS_2025_02/998767121" TargetMode="External"/><Relationship Id="rId28" Type="http://schemas.openxmlformats.org/officeDocument/2006/relationships/drawing" Target="../drawings/drawing5.xml"/><Relationship Id="rId10" Type="http://schemas.openxmlformats.org/officeDocument/2006/relationships/hyperlink" Target="https://podminky.urs.cz/item/CS_URS_2025_02/631319175" TargetMode="External"/><Relationship Id="rId19" Type="http://schemas.openxmlformats.org/officeDocument/2006/relationships/hyperlink" Target="https://podminky.urs.cz/item/CS_URS_2025_02/953961214" TargetMode="External"/><Relationship Id="rId4" Type="http://schemas.openxmlformats.org/officeDocument/2006/relationships/hyperlink" Target="https://podminky.urs.cz/item/CS_URS_2025_02/311321816" TargetMode="External"/><Relationship Id="rId9" Type="http://schemas.openxmlformats.org/officeDocument/2006/relationships/hyperlink" Target="https://podminky.urs.cz/item/CS_URS_2025_02/631311236" TargetMode="External"/><Relationship Id="rId14" Type="http://schemas.openxmlformats.org/officeDocument/2006/relationships/hyperlink" Target="https://podminky.urs.cz/item/CS_URS_2025_02/631362021" TargetMode="External"/><Relationship Id="rId22" Type="http://schemas.openxmlformats.org/officeDocument/2006/relationships/hyperlink" Target="https://podminky.urs.cz/item/CS_URS_2025_02/767163122" TargetMode="External"/><Relationship Id="rId27" Type="http://schemas.openxmlformats.org/officeDocument/2006/relationships/hyperlink" Target="https://podminky.urs.cz/item/CS_URS_2025_02/78941253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62021" TargetMode="External"/><Relationship Id="rId13" Type="http://schemas.openxmlformats.org/officeDocument/2006/relationships/hyperlink" Target="https://podminky.urs.cz/item/CS_URS_2025_02/953961214" TargetMode="External"/><Relationship Id="rId18" Type="http://schemas.openxmlformats.org/officeDocument/2006/relationships/hyperlink" Target="https://podminky.urs.cz/item/CS_URS_2025_02/998767121" TargetMode="External"/><Relationship Id="rId3" Type="http://schemas.openxmlformats.org/officeDocument/2006/relationships/hyperlink" Target="https://podminky.urs.cz/item/CS_URS_2025_02/631311236" TargetMode="External"/><Relationship Id="rId21" Type="http://schemas.openxmlformats.org/officeDocument/2006/relationships/hyperlink" Target="https://podminky.urs.cz/item/CS_URS_2025_02/789111260" TargetMode="External"/><Relationship Id="rId7" Type="http://schemas.openxmlformats.org/officeDocument/2006/relationships/hyperlink" Target="https://podminky.urs.cz/item/CS_URS_2025_02/631351102" TargetMode="External"/><Relationship Id="rId12" Type="http://schemas.openxmlformats.org/officeDocument/2006/relationships/hyperlink" Target="https://podminky.urs.cz/item/CS_URS_2025_02/953943121" TargetMode="External"/><Relationship Id="rId17" Type="http://schemas.openxmlformats.org/officeDocument/2006/relationships/hyperlink" Target="https://podminky.urs.cz/item/CS_URS_2025_02/767995112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767163122" TargetMode="External"/><Relationship Id="rId20" Type="http://schemas.openxmlformats.org/officeDocument/2006/relationships/hyperlink" Target="https://podminky.urs.cz/item/CS_URS_2025_02/789111141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631351101" TargetMode="External"/><Relationship Id="rId11" Type="http://schemas.openxmlformats.org/officeDocument/2006/relationships/hyperlink" Target="https://podminky.urs.cz/item/CS_URS_2025_02/949101111" TargetMode="External"/><Relationship Id="rId5" Type="http://schemas.openxmlformats.org/officeDocument/2006/relationships/hyperlink" Target="https://podminky.urs.cz/item/CS_URS_2025_02/631319185" TargetMode="External"/><Relationship Id="rId15" Type="http://schemas.openxmlformats.org/officeDocument/2006/relationships/hyperlink" Target="https://podminky.urs.cz/item/CS_URS_2025_02/998011008" TargetMode="External"/><Relationship Id="rId23" Type="http://schemas.openxmlformats.org/officeDocument/2006/relationships/drawing" Target="../drawings/drawing6.xml"/><Relationship Id="rId10" Type="http://schemas.openxmlformats.org/officeDocument/2006/relationships/hyperlink" Target="https://podminky.urs.cz/item/CS_URS_2025_02/633991111" TargetMode="External"/><Relationship Id="rId19" Type="http://schemas.openxmlformats.org/officeDocument/2006/relationships/hyperlink" Target="https://podminky.urs.cz/item/CS_URS_2025_02/783317101" TargetMode="External"/><Relationship Id="rId4" Type="http://schemas.openxmlformats.org/officeDocument/2006/relationships/hyperlink" Target="https://podminky.urs.cz/item/CS_URS_2025_02/631319175" TargetMode="External"/><Relationship Id="rId9" Type="http://schemas.openxmlformats.org/officeDocument/2006/relationships/hyperlink" Target="https://podminky.urs.cz/item/CS_URS_2025_02/632481213" TargetMode="External"/><Relationship Id="rId14" Type="http://schemas.openxmlformats.org/officeDocument/2006/relationships/hyperlink" Target="https://podminky.urs.cz/item/CS_URS_2025_02/953965131" TargetMode="External"/><Relationship Id="rId22" Type="http://schemas.openxmlformats.org/officeDocument/2006/relationships/hyperlink" Target="https://podminky.urs.cz/item/CS_URS_2025_02/78941253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631319175" TargetMode="External"/><Relationship Id="rId13" Type="http://schemas.openxmlformats.org/officeDocument/2006/relationships/hyperlink" Target="https://podminky.urs.cz/item/CS_URS_2025_02/633991111" TargetMode="External"/><Relationship Id="rId18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275321711" TargetMode="External"/><Relationship Id="rId21" Type="http://schemas.openxmlformats.org/officeDocument/2006/relationships/hyperlink" Target="https://podminky.urs.cz/item/CS_URS_2025_02/789412533" TargetMode="External"/><Relationship Id="rId7" Type="http://schemas.openxmlformats.org/officeDocument/2006/relationships/hyperlink" Target="https://podminky.urs.cz/item/CS_URS_2025_02/631311236" TargetMode="External"/><Relationship Id="rId12" Type="http://schemas.openxmlformats.org/officeDocument/2006/relationships/hyperlink" Target="https://podminky.urs.cz/item/CS_URS_2025_02/632481213" TargetMode="External"/><Relationship Id="rId17" Type="http://schemas.openxmlformats.org/officeDocument/2006/relationships/hyperlink" Target="https://podminky.urs.cz/item/CS_URS_2025_02/998767121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767995112" TargetMode="External"/><Relationship Id="rId20" Type="http://schemas.openxmlformats.org/officeDocument/2006/relationships/hyperlink" Target="https://podminky.urs.cz/item/CS_URS_2025_02/789111260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275362021" TargetMode="External"/><Relationship Id="rId11" Type="http://schemas.openxmlformats.org/officeDocument/2006/relationships/hyperlink" Target="https://podminky.urs.cz/item/CS_URS_2025_02/631362021" TargetMode="External"/><Relationship Id="rId5" Type="http://schemas.openxmlformats.org/officeDocument/2006/relationships/hyperlink" Target="https://podminky.urs.cz/item/CS_URS_2025_02/275351122" TargetMode="External"/><Relationship Id="rId15" Type="http://schemas.openxmlformats.org/officeDocument/2006/relationships/hyperlink" Target="https://podminky.urs.cz/item/CS_URS_2025_02/998011008" TargetMode="External"/><Relationship Id="rId10" Type="http://schemas.openxmlformats.org/officeDocument/2006/relationships/hyperlink" Target="https://podminky.urs.cz/item/CS_URS_2025_02/631351102" TargetMode="External"/><Relationship Id="rId19" Type="http://schemas.openxmlformats.org/officeDocument/2006/relationships/hyperlink" Target="https://podminky.urs.cz/item/CS_URS_2025_02/789111141" TargetMode="External"/><Relationship Id="rId4" Type="http://schemas.openxmlformats.org/officeDocument/2006/relationships/hyperlink" Target="https://podminky.urs.cz/item/CS_URS_2025_02/275351121" TargetMode="External"/><Relationship Id="rId9" Type="http://schemas.openxmlformats.org/officeDocument/2006/relationships/hyperlink" Target="https://podminky.urs.cz/item/CS_URS_2025_02/631351101" TargetMode="External"/><Relationship Id="rId14" Type="http://schemas.openxmlformats.org/officeDocument/2006/relationships/hyperlink" Target="https://podminky.urs.cz/item/CS_URS_2025_02/953943121" TargetMode="External"/><Relationship Id="rId2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275351122" TargetMode="External"/><Relationship Id="rId7" Type="http://schemas.openxmlformats.org/officeDocument/2006/relationships/hyperlink" Target="https://podminky.urs.cz/item/CS_URS_2025_02/998767121" TargetMode="External"/><Relationship Id="rId12" Type="http://schemas.openxmlformats.org/officeDocument/2006/relationships/drawing" Target="../drawings/drawing8.xml"/><Relationship Id="rId2" Type="http://schemas.openxmlformats.org/officeDocument/2006/relationships/hyperlink" Target="https://podminky.urs.cz/item/CS_URS_2025_02/275351121" TargetMode="External"/><Relationship Id="rId1" Type="http://schemas.openxmlformats.org/officeDocument/2006/relationships/hyperlink" Target="https://podminky.urs.cz/item/CS_URS_2025_02/275321711" TargetMode="External"/><Relationship Id="rId6" Type="http://schemas.openxmlformats.org/officeDocument/2006/relationships/hyperlink" Target="https://podminky.urs.cz/item/CS_URS_2025_02/767995112" TargetMode="External"/><Relationship Id="rId11" Type="http://schemas.openxmlformats.org/officeDocument/2006/relationships/hyperlink" Target="https://podminky.urs.cz/item/CS_URS_2025_02/789412533" TargetMode="External"/><Relationship Id="rId5" Type="http://schemas.openxmlformats.org/officeDocument/2006/relationships/hyperlink" Target="https://podminky.urs.cz/item/CS_URS_2025_02/998011008" TargetMode="External"/><Relationship Id="rId10" Type="http://schemas.openxmlformats.org/officeDocument/2006/relationships/hyperlink" Target="https://podminky.urs.cz/item/CS_URS_2025_02/789111260" TargetMode="External"/><Relationship Id="rId4" Type="http://schemas.openxmlformats.org/officeDocument/2006/relationships/hyperlink" Target="https://podminky.urs.cz/item/CS_URS_2025_02/275362021" TargetMode="External"/><Relationship Id="rId9" Type="http://schemas.openxmlformats.org/officeDocument/2006/relationships/hyperlink" Target="https://podminky.urs.cz/item/CS_URS_2025_02/78911114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413322727" TargetMode="External"/><Relationship Id="rId13" Type="http://schemas.openxmlformats.org/officeDocument/2006/relationships/hyperlink" Target="https://podminky.urs.cz/item/CS_URS_2025_02/413352112" TargetMode="External"/><Relationship Id="rId18" Type="http://schemas.openxmlformats.org/officeDocument/2006/relationships/hyperlink" Target="https://podminky.urs.cz/item/CS_URS_2025_02/631351102" TargetMode="External"/><Relationship Id="rId26" Type="http://schemas.openxmlformats.org/officeDocument/2006/relationships/hyperlink" Target="https://podminky.urs.cz/item/CS_URS_2025_02/783317101" TargetMode="External"/><Relationship Id="rId3" Type="http://schemas.openxmlformats.org/officeDocument/2006/relationships/hyperlink" Target="https://podminky.urs.cz/item/CS_URS_2025_02/311321816" TargetMode="External"/><Relationship Id="rId21" Type="http://schemas.openxmlformats.org/officeDocument/2006/relationships/hyperlink" Target="https://podminky.urs.cz/item/CS_URS_2025_02/633991111" TargetMode="External"/><Relationship Id="rId7" Type="http://schemas.openxmlformats.org/officeDocument/2006/relationships/hyperlink" Target="https://podminky.urs.cz/item/CS_URS_2025_02/311361821" TargetMode="External"/><Relationship Id="rId12" Type="http://schemas.openxmlformats.org/officeDocument/2006/relationships/hyperlink" Target="https://podminky.urs.cz/item/CS_URS_2025_02/413352111" TargetMode="External"/><Relationship Id="rId17" Type="http://schemas.openxmlformats.org/officeDocument/2006/relationships/hyperlink" Target="https://podminky.urs.cz/item/CS_URS_2025_02/631351101" TargetMode="External"/><Relationship Id="rId25" Type="http://schemas.openxmlformats.org/officeDocument/2006/relationships/hyperlink" Target="https://podminky.urs.cz/item/CS_URS_2025_02/998767121" TargetMode="External"/><Relationship Id="rId2" Type="http://schemas.openxmlformats.org/officeDocument/2006/relationships/hyperlink" Target="https://podminky.urs.cz/item/CS_URS_2025_02/213311151" TargetMode="External"/><Relationship Id="rId16" Type="http://schemas.openxmlformats.org/officeDocument/2006/relationships/hyperlink" Target="https://podminky.urs.cz/item/CS_URS_2025_02/631319175" TargetMode="External"/><Relationship Id="rId20" Type="http://schemas.openxmlformats.org/officeDocument/2006/relationships/hyperlink" Target="https://podminky.urs.cz/item/CS_URS_2025_02/632481213" TargetMode="External"/><Relationship Id="rId29" Type="http://schemas.openxmlformats.org/officeDocument/2006/relationships/hyperlink" Target="https://podminky.urs.cz/item/CS_URS_2025_02/789412533" TargetMode="External"/><Relationship Id="rId1" Type="http://schemas.openxmlformats.org/officeDocument/2006/relationships/hyperlink" Target="https://podminky.urs.cz/item/CS_URS_2025_02/213141112" TargetMode="External"/><Relationship Id="rId6" Type="http://schemas.openxmlformats.org/officeDocument/2006/relationships/hyperlink" Target="https://podminky.urs.cz/item/CS_URS_2025_02/311351911" TargetMode="External"/><Relationship Id="rId11" Type="http://schemas.openxmlformats.org/officeDocument/2006/relationships/hyperlink" Target="https://podminky.urs.cz/item/CS_URS_2025_02/413351191" TargetMode="External"/><Relationship Id="rId24" Type="http://schemas.openxmlformats.org/officeDocument/2006/relationships/hyperlink" Target="https://podminky.urs.cz/item/CS_URS_2025_02/767995112" TargetMode="External"/><Relationship Id="rId5" Type="http://schemas.openxmlformats.org/officeDocument/2006/relationships/hyperlink" Target="https://podminky.urs.cz/item/CS_URS_2025_02/311351122" TargetMode="External"/><Relationship Id="rId15" Type="http://schemas.openxmlformats.org/officeDocument/2006/relationships/hyperlink" Target="https://podminky.urs.cz/item/CS_URS_2025_02/631311236" TargetMode="External"/><Relationship Id="rId23" Type="http://schemas.openxmlformats.org/officeDocument/2006/relationships/hyperlink" Target="https://podminky.urs.cz/item/CS_URS_2025_02/998011008" TargetMode="External"/><Relationship Id="rId28" Type="http://schemas.openxmlformats.org/officeDocument/2006/relationships/hyperlink" Target="https://podminky.urs.cz/item/CS_URS_2025_02/789111260" TargetMode="External"/><Relationship Id="rId10" Type="http://schemas.openxmlformats.org/officeDocument/2006/relationships/hyperlink" Target="https://podminky.urs.cz/item/CS_URS_2025_02/413351112" TargetMode="External"/><Relationship Id="rId19" Type="http://schemas.openxmlformats.org/officeDocument/2006/relationships/hyperlink" Target="https://podminky.urs.cz/item/CS_URS_2025_02/631362021" TargetMode="External"/><Relationship Id="rId4" Type="http://schemas.openxmlformats.org/officeDocument/2006/relationships/hyperlink" Target="https://podminky.urs.cz/item/CS_URS_2025_02/311351121" TargetMode="External"/><Relationship Id="rId9" Type="http://schemas.openxmlformats.org/officeDocument/2006/relationships/hyperlink" Target="https://podminky.urs.cz/item/CS_URS_2025_02/413351111" TargetMode="External"/><Relationship Id="rId14" Type="http://schemas.openxmlformats.org/officeDocument/2006/relationships/hyperlink" Target="https://podminky.urs.cz/item/CS_URS_2025_02/413361821" TargetMode="External"/><Relationship Id="rId22" Type="http://schemas.openxmlformats.org/officeDocument/2006/relationships/hyperlink" Target="https://podminky.urs.cz/item/CS_URS_2025_02/953943121" TargetMode="External"/><Relationship Id="rId27" Type="http://schemas.openxmlformats.org/officeDocument/2006/relationships/hyperlink" Target="https://podminky.urs.cz/item/CS_URS_2025_02/789111141" TargetMode="External"/><Relationship Id="rId30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75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 x14ac:dyDescent="0.2">
      <c r="AR2" s="376"/>
      <c r="AS2" s="376"/>
      <c r="AT2" s="376"/>
      <c r="AU2" s="376"/>
      <c r="AV2" s="376"/>
      <c r="AW2" s="376"/>
      <c r="AX2" s="376"/>
      <c r="AY2" s="376"/>
      <c r="AZ2" s="376"/>
      <c r="BA2" s="376"/>
      <c r="BB2" s="376"/>
      <c r="BC2" s="376"/>
      <c r="BD2" s="376"/>
      <c r="BE2" s="376"/>
      <c r="BS2" s="20" t="s">
        <v>6</v>
      </c>
      <c r="BT2" s="20" t="s">
        <v>7</v>
      </c>
    </row>
    <row r="3" spans="1:74" s="1" customFormat="1" ht="6.95" customHeight="1" x14ac:dyDescent="0.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 x14ac:dyDescent="0.2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 x14ac:dyDescent="0.2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60" t="s">
        <v>14</v>
      </c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25"/>
      <c r="AQ5" s="25"/>
      <c r="AR5" s="23"/>
      <c r="BE5" s="357" t="s">
        <v>15</v>
      </c>
      <c r="BS5" s="20" t="s">
        <v>6</v>
      </c>
    </row>
    <row r="6" spans="1:74" s="1" customFormat="1" ht="36.950000000000003" customHeight="1" x14ac:dyDescent="0.2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62" t="s">
        <v>17</v>
      </c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25"/>
      <c r="AQ6" s="25"/>
      <c r="AR6" s="23"/>
      <c r="BE6" s="358"/>
      <c r="BS6" s="20" t="s">
        <v>6</v>
      </c>
    </row>
    <row r="7" spans="1:74" s="1" customFormat="1" ht="12" customHeight="1" x14ac:dyDescent="0.2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58"/>
      <c r="BS7" s="20" t="s">
        <v>6</v>
      </c>
    </row>
    <row r="8" spans="1:74" s="1" customFormat="1" ht="12" customHeight="1" x14ac:dyDescent="0.2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58"/>
      <c r="BS8" s="20" t="s">
        <v>6</v>
      </c>
    </row>
    <row r="9" spans="1:74" s="1" customFormat="1" ht="14.45" customHeight="1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58"/>
      <c r="BS9" s="20" t="s">
        <v>6</v>
      </c>
    </row>
    <row r="10" spans="1:74" s="1" customFormat="1" ht="12" customHeight="1" x14ac:dyDescent="0.2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58"/>
      <c r="BS10" s="20" t="s">
        <v>6</v>
      </c>
    </row>
    <row r="11" spans="1:74" s="1" customFormat="1" ht="18.399999999999999" customHeight="1" x14ac:dyDescent="0.2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58"/>
      <c r="BS11" s="20" t="s">
        <v>6</v>
      </c>
    </row>
    <row r="12" spans="1:74" s="1" customFormat="1" ht="6.95" customHeight="1" x14ac:dyDescent="0.2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58"/>
      <c r="BS12" s="20" t="s">
        <v>6</v>
      </c>
    </row>
    <row r="13" spans="1:74" s="1" customFormat="1" ht="12" customHeight="1" x14ac:dyDescent="0.2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58"/>
      <c r="BS13" s="20" t="s">
        <v>6</v>
      </c>
    </row>
    <row r="14" spans="1:74" ht="12.75" x14ac:dyDescent="0.2">
      <c r="B14" s="24"/>
      <c r="C14" s="25"/>
      <c r="D14" s="25"/>
      <c r="E14" s="363" t="s">
        <v>30</v>
      </c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58"/>
      <c r="BS14" s="20" t="s">
        <v>6</v>
      </c>
    </row>
    <row r="15" spans="1:74" s="1" customFormat="1" ht="6.95" customHeight="1" x14ac:dyDescent="0.2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58"/>
      <c r="BS15" s="20" t="s">
        <v>4</v>
      </c>
    </row>
    <row r="16" spans="1:74" s="1" customFormat="1" ht="12" customHeight="1" x14ac:dyDescent="0.2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58"/>
      <c r="BS16" s="20" t="s">
        <v>4</v>
      </c>
    </row>
    <row r="17" spans="1:71" s="1" customFormat="1" ht="18.399999999999999" customHeight="1" x14ac:dyDescent="0.2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58"/>
      <c r="BS17" s="20" t="s">
        <v>33</v>
      </c>
    </row>
    <row r="18" spans="1:71" s="1" customFormat="1" ht="6.95" customHeight="1" x14ac:dyDescent="0.2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58"/>
      <c r="BS18" s="20" t="s">
        <v>6</v>
      </c>
    </row>
    <row r="19" spans="1:71" s="1" customFormat="1" ht="12" customHeight="1" x14ac:dyDescent="0.2">
      <c r="B19" s="24"/>
      <c r="C19" s="25"/>
      <c r="D19" s="32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58"/>
      <c r="BS19" s="20" t="s">
        <v>6</v>
      </c>
    </row>
    <row r="20" spans="1:71" s="1" customFormat="1" ht="18.399999999999999" customHeight="1" x14ac:dyDescent="0.2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58"/>
      <c r="BS20" s="20" t="s">
        <v>4</v>
      </c>
    </row>
    <row r="21" spans="1:71" s="1" customFormat="1" ht="6.9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58"/>
    </row>
    <row r="22" spans="1:71" s="1" customFormat="1" ht="12" customHeight="1" x14ac:dyDescent="0.2">
      <c r="B22" s="24"/>
      <c r="C22" s="25"/>
      <c r="D22" s="32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58"/>
    </row>
    <row r="23" spans="1:71" s="1" customFormat="1" ht="47.25" customHeight="1" x14ac:dyDescent="0.2">
      <c r="B23" s="24"/>
      <c r="C23" s="25"/>
      <c r="D23" s="25"/>
      <c r="E23" s="365" t="s">
        <v>36</v>
      </c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  <c r="AF23" s="365"/>
      <c r="AG23" s="365"/>
      <c r="AH23" s="365"/>
      <c r="AI23" s="365"/>
      <c r="AJ23" s="365"/>
      <c r="AK23" s="365"/>
      <c r="AL23" s="365"/>
      <c r="AM23" s="365"/>
      <c r="AN23" s="365"/>
      <c r="AO23" s="25"/>
      <c r="AP23" s="25"/>
      <c r="AQ23" s="25"/>
      <c r="AR23" s="23"/>
      <c r="BE23" s="358"/>
    </row>
    <row r="24" spans="1:71" s="1" customFormat="1" ht="6.9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58"/>
    </row>
    <row r="25" spans="1:71" s="1" customFormat="1" ht="6.95" customHeight="1" x14ac:dyDescent="0.2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58"/>
    </row>
    <row r="26" spans="1:71" s="2" customFormat="1" ht="25.9" customHeight="1" x14ac:dyDescent="0.2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66">
        <f>ROUND(AG54,2)</f>
        <v>0</v>
      </c>
      <c r="AL26" s="367"/>
      <c r="AM26" s="367"/>
      <c r="AN26" s="367"/>
      <c r="AO26" s="367"/>
      <c r="AP26" s="39"/>
      <c r="AQ26" s="39"/>
      <c r="AR26" s="42"/>
      <c r="BE26" s="358"/>
    </row>
    <row r="27" spans="1:71" s="2" customFormat="1" ht="6.95" customHeight="1" x14ac:dyDescent="0.2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58"/>
    </row>
    <row r="28" spans="1:71" s="2" customFormat="1" ht="12.75" x14ac:dyDescent="0.2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68" t="s">
        <v>38</v>
      </c>
      <c r="M28" s="368"/>
      <c r="N28" s="368"/>
      <c r="O28" s="368"/>
      <c r="P28" s="368"/>
      <c r="Q28" s="39"/>
      <c r="R28" s="39"/>
      <c r="S28" s="39"/>
      <c r="T28" s="39"/>
      <c r="U28" s="39"/>
      <c r="V28" s="39"/>
      <c r="W28" s="368" t="s">
        <v>39</v>
      </c>
      <c r="X28" s="368"/>
      <c r="Y28" s="368"/>
      <c r="Z28" s="368"/>
      <c r="AA28" s="368"/>
      <c r="AB28" s="368"/>
      <c r="AC28" s="368"/>
      <c r="AD28" s="368"/>
      <c r="AE28" s="368"/>
      <c r="AF28" s="39"/>
      <c r="AG28" s="39"/>
      <c r="AH28" s="39"/>
      <c r="AI28" s="39"/>
      <c r="AJ28" s="39"/>
      <c r="AK28" s="368" t="s">
        <v>40</v>
      </c>
      <c r="AL28" s="368"/>
      <c r="AM28" s="368"/>
      <c r="AN28" s="368"/>
      <c r="AO28" s="368"/>
      <c r="AP28" s="39"/>
      <c r="AQ28" s="39"/>
      <c r="AR28" s="42"/>
      <c r="BE28" s="358"/>
    </row>
    <row r="29" spans="1:71" s="3" customFormat="1" ht="14.45" customHeight="1" x14ac:dyDescent="0.2">
      <c r="B29" s="43"/>
      <c r="C29" s="44"/>
      <c r="D29" s="32" t="s">
        <v>41</v>
      </c>
      <c r="E29" s="44"/>
      <c r="F29" s="32" t="s">
        <v>42</v>
      </c>
      <c r="G29" s="44"/>
      <c r="H29" s="44"/>
      <c r="I29" s="44"/>
      <c r="J29" s="44"/>
      <c r="K29" s="44"/>
      <c r="L29" s="371">
        <v>0.21</v>
      </c>
      <c r="M29" s="370"/>
      <c r="N29" s="370"/>
      <c r="O29" s="370"/>
      <c r="P29" s="370"/>
      <c r="Q29" s="44"/>
      <c r="R29" s="44"/>
      <c r="S29" s="44"/>
      <c r="T29" s="44"/>
      <c r="U29" s="44"/>
      <c r="V29" s="44"/>
      <c r="W29" s="369">
        <f>ROUND(AZ54, 2)</f>
        <v>0</v>
      </c>
      <c r="X29" s="370"/>
      <c r="Y29" s="370"/>
      <c r="Z29" s="370"/>
      <c r="AA29" s="370"/>
      <c r="AB29" s="370"/>
      <c r="AC29" s="370"/>
      <c r="AD29" s="370"/>
      <c r="AE29" s="370"/>
      <c r="AF29" s="44"/>
      <c r="AG29" s="44"/>
      <c r="AH29" s="44"/>
      <c r="AI29" s="44"/>
      <c r="AJ29" s="44"/>
      <c r="AK29" s="369">
        <f>ROUND(AV54, 2)</f>
        <v>0</v>
      </c>
      <c r="AL29" s="370"/>
      <c r="AM29" s="370"/>
      <c r="AN29" s="370"/>
      <c r="AO29" s="370"/>
      <c r="AP29" s="44"/>
      <c r="AQ29" s="44"/>
      <c r="AR29" s="45"/>
      <c r="BE29" s="359"/>
    </row>
    <row r="30" spans="1:71" s="3" customFormat="1" ht="14.45" customHeight="1" x14ac:dyDescent="0.2">
      <c r="B30" s="43"/>
      <c r="C30" s="44"/>
      <c r="D30" s="44"/>
      <c r="E30" s="44"/>
      <c r="F30" s="32" t="s">
        <v>43</v>
      </c>
      <c r="G30" s="44"/>
      <c r="H30" s="44"/>
      <c r="I30" s="44"/>
      <c r="J30" s="44"/>
      <c r="K30" s="44"/>
      <c r="L30" s="371">
        <v>0.12</v>
      </c>
      <c r="M30" s="370"/>
      <c r="N30" s="370"/>
      <c r="O30" s="370"/>
      <c r="P30" s="370"/>
      <c r="Q30" s="44"/>
      <c r="R30" s="44"/>
      <c r="S30" s="44"/>
      <c r="T30" s="44"/>
      <c r="U30" s="44"/>
      <c r="V30" s="44"/>
      <c r="W30" s="369">
        <f>ROUND(BA54, 2)</f>
        <v>0</v>
      </c>
      <c r="X30" s="370"/>
      <c r="Y30" s="370"/>
      <c r="Z30" s="370"/>
      <c r="AA30" s="370"/>
      <c r="AB30" s="370"/>
      <c r="AC30" s="370"/>
      <c r="AD30" s="370"/>
      <c r="AE30" s="370"/>
      <c r="AF30" s="44"/>
      <c r="AG30" s="44"/>
      <c r="AH30" s="44"/>
      <c r="AI30" s="44"/>
      <c r="AJ30" s="44"/>
      <c r="AK30" s="369">
        <f>ROUND(AW54, 2)</f>
        <v>0</v>
      </c>
      <c r="AL30" s="370"/>
      <c r="AM30" s="370"/>
      <c r="AN30" s="370"/>
      <c r="AO30" s="370"/>
      <c r="AP30" s="44"/>
      <c r="AQ30" s="44"/>
      <c r="AR30" s="45"/>
      <c r="BE30" s="359"/>
    </row>
    <row r="31" spans="1:71" s="3" customFormat="1" ht="14.45" hidden="1" customHeight="1" x14ac:dyDescent="0.2">
      <c r="B31" s="43"/>
      <c r="C31" s="44"/>
      <c r="D31" s="44"/>
      <c r="E31" s="44"/>
      <c r="F31" s="32" t="s">
        <v>44</v>
      </c>
      <c r="G31" s="44"/>
      <c r="H31" s="44"/>
      <c r="I31" s="44"/>
      <c r="J31" s="44"/>
      <c r="K31" s="44"/>
      <c r="L31" s="371">
        <v>0.21</v>
      </c>
      <c r="M31" s="370"/>
      <c r="N31" s="370"/>
      <c r="O31" s="370"/>
      <c r="P31" s="370"/>
      <c r="Q31" s="44"/>
      <c r="R31" s="44"/>
      <c r="S31" s="44"/>
      <c r="T31" s="44"/>
      <c r="U31" s="44"/>
      <c r="V31" s="44"/>
      <c r="W31" s="369">
        <f>ROUND(BB54, 2)</f>
        <v>0</v>
      </c>
      <c r="X31" s="370"/>
      <c r="Y31" s="370"/>
      <c r="Z31" s="370"/>
      <c r="AA31" s="370"/>
      <c r="AB31" s="370"/>
      <c r="AC31" s="370"/>
      <c r="AD31" s="370"/>
      <c r="AE31" s="370"/>
      <c r="AF31" s="44"/>
      <c r="AG31" s="44"/>
      <c r="AH31" s="44"/>
      <c r="AI31" s="44"/>
      <c r="AJ31" s="44"/>
      <c r="AK31" s="369">
        <v>0</v>
      </c>
      <c r="AL31" s="370"/>
      <c r="AM31" s="370"/>
      <c r="AN31" s="370"/>
      <c r="AO31" s="370"/>
      <c r="AP31" s="44"/>
      <c r="AQ31" s="44"/>
      <c r="AR31" s="45"/>
      <c r="BE31" s="359"/>
    </row>
    <row r="32" spans="1:71" s="3" customFormat="1" ht="14.45" hidden="1" customHeight="1" x14ac:dyDescent="0.2">
      <c r="B32" s="43"/>
      <c r="C32" s="44"/>
      <c r="D32" s="44"/>
      <c r="E32" s="44"/>
      <c r="F32" s="32" t="s">
        <v>45</v>
      </c>
      <c r="G32" s="44"/>
      <c r="H32" s="44"/>
      <c r="I32" s="44"/>
      <c r="J32" s="44"/>
      <c r="K32" s="44"/>
      <c r="L32" s="371">
        <v>0.12</v>
      </c>
      <c r="M32" s="370"/>
      <c r="N32" s="370"/>
      <c r="O32" s="370"/>
      <c r="P32" s="370"/>
      <c r="Q32" s="44"/>
      <c r="R32" s="44"/>
      <c r="S32" s="44"/>
      <c r="T32" s="44"/>
      <c r="U32" s="44"/>
      <c r="V32" s="44"/>
      <c r="W32" s="369">
        <f>ROUND(BC54, 2)</f>
        <v>0</v>
      </c>
      <c r="X32" s="370"/>
      <c r="Y32" s="370"/>
      <c r="Z32" s="370"/>
      <c r="AA32" s="370"/>
      <c r="AB32" s="370"/>
      <c r="AC32" s="370"/>
      <c r="AD32" s="370"/>
      <c r="AE32" s="370"/>
      <c r="AF32" s="44"/>
      <c r="AG32" s="44"/>
      <c r="AH32" s="44"/>
      <c r="AI32" s="44"/>
      <c r="AJ32" s="44"/>
      <c r="AK32" s="369">
        <v>0</v>
      </c>
      <c r="AL32" s="370"/>
      <c r="AM32" s="370"/>
      <c r="AN32" s="370"/>
      <c r="AO32" s="370"/>
      <c r="AP32" s="44"/>
      <c r="AQ32" s="44"/>
      <c r="AR32" s="45"/>
      <c r="BE32" s="359"/>
    </row>
    <row r="33" spans="1:57" s="3" customFormat="1" ht="14.45" hidden="1" customHeight="1" x14ac:dyDescent="0.2">
      <c r="B33" s="43"/>
      <c r="C33" s="44"/>
      <c r="D33" s="44"/>
      <c r="E33" s="44"/>
      <c r="F33" s="32" t="s">
        <v>46</v>
      </c>
      <c r="G33" s="44"/>
      <c r="H33" s="44"/>
      <c r="I33" s="44"/>
      <c r="J33" s="44"/>
      <c r="K33" s="44"/>
      <c r="L33" s="371">
        <v>0</v>
      </c>
      <c r="M33" s="370"/>
      <c r="N33" s="370"/>
      <c r="O33" s="370"/>
      <c r="P33" s="370"/>
      <c r="Q33" s="44"/>
      <c r="R33" s="44"/>
      <c r="S33" s="44"/>
      <c r="T33" s="44"/>
      <c r="U33" s="44"/>
      <c r="V33" s="44"/>
      <c r="W33" s="369">
        <f>ROUND(BD54, 2)</f>
        <v>0</v>
      </c>
      <c r="X33" s="370"/>
      <c r="Y33" s="370"/>
      <c r="Z33" s="370"/>
      <c r="AA33" s="370"/>
      <c r="AB33" s="370"/>
      <c r="AC33" s="370"/>
      <c r="AD33" s="370"/>
      <c r="AE33" s="370"/>
      <c r="AF33" s="44"/>
      <c r="AG33" s="44"/>
      <c r="AH33" s="44"/>
      <c r="AI33" s="44"/>
      <c r="AJ33" s="44"/>
      <c r="AK33" s="369">
        <v>0</v>
      </c>
      <c r="AL33" s="370"/>
      <c r="AM33" s="370"/>
      <c r="AN33" s="370"/>
      <c r="AO33" s="370"/>
      <c r="AP33" s="44"/>
      <c r="AQ33" s="44"/>
      <c r="AR33" s="45"/>
    </row>
    <row r="34" spans="1:57" s="2" customFormat="1" ht="6.95" customHeight="1" x14ac:dyDescent="0.2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 x14ac:dyDescent="0.2">
      <c r="A35" s="37"/>
      <c r="B35" s="38"/>
      <c r="C35" s="46"/>
      <c r="D35" s="47" t="s">
        <v>47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48</v>
      </c>
      <c r="U35" s="48"/>
      <c r="V35" s="48"/>
      <c r="W35" s="48"/>
      <c r="X35" s="375" t="s">
        <v>49</v>
      </c>
      <c r="Y35" s="373"/>
      <c r="Z35" s="373"/>
      <c r="AA35" s="373"/>
      <c r="AB35" s="373"/>
      <c r="AC35" s="48"/>
      <c r="AD35" s="48"/>
      <c r="AE35" s="48"/>
      <c r="AF35" s="48"/>
      <c r="AG35" s="48"/>
      <c r="AH35" s="48"/>
      <c r="AI35" s="48"/>
      <c r="AJ35" s="48"/>
      <c r="AK35" s="372">
        <f>SUM(AK26:AK33)</f>
        <v>0</v>
      </c>
      <c r="AL35" s="373"/>
      <c r="AM35" s="373"/>
      <c r="AN35" s="373"/>
      <c r="AO35" s="374"/>
      <c r="AP35" s="46"/>
      <c r="AQ35" s="46"/>
      <c r="AR35" s="42"/>
      <c r="BE35" s="37"/>
    </row>
    <row r="36" spans="1:57" s="2" customFormat="1" ht="6.95" customHeight="1" x14ac:dyDescent="0.2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 x14ac:dyDescent="0.2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 x14ac:dyDescent="0.2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 x14ac:dyDescent="0.2">
      <c r="A42" s="37"/>
      <c r="B42" s="38"/>
      <c r="C42" s="26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 x14ac:dyDescent="0.2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 x14ac:dyDescent="0.2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N11922025e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 x14ac:dyDescent="0.2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4" t="str">
        <f>K6</f>
        <v>Novostavba skateparkového hřiště, Bystřice pod Hostýnem</v>
      </c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/>
      <c r="AP45" s="59"/>
      <c r="AQ45" s="59"/>
      <c r="AR45" s="60"/>
    </row>
    <row r="46" spans="1:57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 x14ac:dyDescent="0.2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85" t="str">
        <f>IF(AN8= "","",AN8)</f>
        <v>31. 8. 2025</v>
      </c>
      <c r="AN47" s="385"/>
      <c r="AO47" s="39"/>
      <c r="AP47" s="39"/>
      <c r="AQ47" s="39"/>
      <c r="AR47" s="42"/>
      <c r="BE47" s="37"/>
    </row>
    <row r="48" spans="1:57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 x14ac:dyDescent="0.2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Bystřice pod Hostýnem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83" t="str">
        <f>IF(E17="","",E17)</f>
        <v>Michal Langoš, Hranice na Moravě</v>
      </c>
      <c r="AN49" s="384"/>
      <c r="AO49" s="384"/>
      <c r="AP49" s="384"/>
      <c r="AQ49" s="39"/>
      <c r="AR49" s="42"/>
      <c r="AS49" s="386" t="s">
        <v>51</v>
      </c>
      <c r="AT49" s="387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 x14ac:dyDescent="0.2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34</v>
      </c>
      <c r="AJ50" s="39"/>
      <c r="AK50" s="39"/>
      <c r="AL50" s="39"/>
      <c r="AM50" s="383" t="str">
        <f>IF(E20="","",E20)</f>
        <v xml:space="preserve"> </v>
      </c>
      <c r="AN50" s="384"/>
      <c r="AO50" s="384"/>
      <c r="AP50" s="384"/>
      <c r="AQ50" s="39"/>
      <c r="AR50" s="42"/>
      <c r="AS50" s="388"/>
      <c r="AT50" s="389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90"/>
      <c r="AT51" s="391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 x14ac:dyDescent="0.2">
      <c r="A52" s="37"/>
      <c r="B52" s="38"/>
      <c r="C52" s="349" t="s">
        <v>52</v>
      </c>
      <c r="D52" s="350"/>
      <c r="E52" s="350"/>
      <c r="F52" s="350"/>
      <c r="G52" s="350"/>
      <c r="H52" s="69"/>
      <c r="I52" s="353" t="s">
        <v>53</v>
      </c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79" t="s">
        <v>54</v>
      </c>
      <c r="AH52" s="350"/>
      <c r="AI52" s="350"/>
      <c r="AJ52" s="350"/>
      <c r="AK52" s="350"/>
      <c r="AL52" s="350"/>
      <c r="AM52" s="350"/>
      <c r="AN52" s="353" t="s">
        <v>55</v>
      </c>
      <c r="AO52" s="350"/>
      <c r="AP52" s="350"/>
      <c r="AQ52" s="70" t="s">
        <v>56</v>
      </c>
      <c r="AR52" s="42"/>
      <c r="AS52" s="71" t="s">
        <v>57</v>
      </c>
      <c r="AT52" s="72" t="s">
        <v>58</v>
      </c>
      <c r="AU52" s="72" t="s">
        <v>59</v>
      </c>
      <c r="AV52" s="72" t="s">
        <v>60</v>
      </c>
      <c r="AW52" s="72" t="s">
        <v>61</v>
      </c>
      <c r="AX52" s="72" t="s">
        <v>62</v>
      </c>
      <c r="AY52" s="72" t="s">
        <v>63</v>
      </c>
      <c r="AZ52" s="72" t="s">
        <v>64</v>
      </c>
      <c r="BA52" s="72" t="s">
        <v>65</v>
      </c>
      <c r="BB52" s="72" t="s">
        <v>66</v>
      </c>
      <c r="BC52" s="72" t="s">
        <v>67</v>
      </c>
      <c r="BD52" s="73" t="s">
        <v>68</v>
      </c>
      <c r="BE52" s="37"/>
    </row>
    <row r="53" spans="1:91" s="2" customFormat="1" ht="10.9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 x14ac:dyDescent="0.2">
      <c r="B54" s="77"/>
      <c r="C54" s="78" t="s">
        <v>69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56">
        <f>ROUND(AG55+AG56+SUM(AG70:AG73),2)</f>
        <v>0</v>
      </c>
      <c r="AH54" s="356"/>
      <c r="AI54" s="356"/>
      <c r="AJ54" s="356"/>
      <c r="AK54" s="356"/>
      <c r="AL54" s="356"/>
      <c r="AM54" s="356"/>
      <c r="AN54" s="392">
        <f t="shared" ref="AN54:AN73" si="0">SUM(AG54,AT54)</f>
        <v>0</v>
      </c>
      <c r="AO54" s="392"/>
      <c r="AP54" s="392"/>
      <c r="AQ54" s="81" t="s">
        <v>19</v>
      </c>
      <c r="AR54" s="82"/>
      <c r="AS54" s="83">
        <f>ROUND(AS55+AS56+SUM(AS70:AS73),2)</f>
        <v>0</v>
      </c>
      <c r="AT54" s="84">
        <f t="shared" ref="AT54:AT73" si="1">ROUND(SUM(AV54:AW54),2)</f>
        <v>0</v>
      </c>
      <c r="AU54" s="85">
        <f>ROUND(AU55+AU56+SUM(AU70:AU73),5)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ROUND(AZ55+AZ56+SUM(AZ70:AZ73),2)</f>
        <v>0</v>
      </c>
      <c r="BA54" s="84">
        <f>ROUND(BA55+BA56+SUM(BA70:BA73),2)</f>
        <v>0</v>
      </c>
      <c r="BB54" s="84">
        <f>ROUND(BB55+BB56+SUM(BB70:BB73),2)</f>
        <v>0</v>
      </c>
      <c r="BC54" s="84">
        <f>ROUND(BC55+BC56+SUM(BC70:BC73),2)</f>
        <v>0</v>
      </c>
      <c r="BD54" s="86">
        <f>ROUND(BD55+BD56+SUM(BD70:BD73),2)</f>
        <v>0</v>
      </c>
      <c r="BS54" s="87" t="s">
        <v>70</v>
      </c>
      <c r="BT54" s="87" t="s">
        <v>71</v>
      </c>
      <c r="BU54" s="88" t="s">
        <v>72</v>
      </c>
      <c r="BV54" s="87" t="s">
        <v>73</v>
      </c>
      <c r="BW54" s="87" t="s">
        <v>5</v>
      </c>
      <c r="BX54" s="87" t="s">
        <v>74</v>
      </c>
      <c r="CL54" s="87" t="s">
        <v>19</v>
      </c>
    </row>
    <row r="55" spans="1:91" s="7" customFormat="1" ht="16.5" customHeight="1" x14ac:dyDescent="0.2">
      <c r="A55" s="89" t="s">
        <v>75</v>
      </c>
      <c r="B55" s="90"/>
      <c r="C55" s="91"/>
      <c r="D55" s="351" t="s">
        <v>76</v>
      </c>
      <c r="E55" s="351"/>
      <c r="F55" s="351"/>
      <c r="G55" s="351"/>
      <c r="H55" s="351"/>
      <c r="I55" s="92"/>
      <c r="J55" s="351" t="s">
        <v>77</v>
      </c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82">
        <f>'01 - Výkopy, základy'!J30</f>
        <v>0</v>
      </c>
      <c r="AH55" s="381"/>
      <c r="AI55" s="381"/>
      <c r="AJ55" s="381"/>
      <c r="AK55" s="381"/>
      <c r="AL55" s="381"/>
      <c r="AM55" s="381"/>
      <c r="AN55" s="382">
        <f t="shared" si="0"/>
        <v>0</v>
      </c>
      <c r="AO55" s="381"/>
      <c r="AP55" s="381"/>
      <c r="AQ55" s="93" t="s">
        <v>78</v>
      </c>
      <c r="AR55" s="94"/>
      <c r="AS55" s="95">
        <v>0</v>
      </c>
      <c r="AT55" s="96">
        <f t="shared" si="1"/>
        <v>0</v>
      </c>
      <c r="AU55" s="97">
        <f>'01 - Výkopy, základy'!P86</f>
        <v>0</v>
      </c>
      <c r="AV55" s="96">
        <f>'01 - Výkopy, základy'!J33</f>
        <v>0</v>
      </c>
      <c r="AW55" s="96">
        <f>'01 - Výkopy, základy'!J34</f>
        <v>0</v>
      </c>
      <c r="AX55" s="96">
        <f>'01 - Výkopy, základy'!J35</f>
        <v>0</v>
      </c>
      <c r="AY55" s="96">
        <f>'01 - Výkopy, základy'!J36</f>
        <v>0</v>
      </c>
      <c r="AZ55" s="96">
        <f>'01 - Výkopy, základy'!F33</f>
        <v>0</v>
      </c>
      <c r="BA55" s="96">
        <f>'01 - Výkopy, základy'!F34</f>
        <v>0</v>
      </c>
      <c r="BB55" s="96">
        <f>'01 - Výkopy, základy'!F35</f>
        <v>0</v>
      </c>
      <c r="BC55" s="96">
        <f>'01 - Výkopy, základy'!F36</f>
        <v>0</v>
      </c>
      <c r="BD55" s="98">
        <f>'01 - Výkopy, základy'!F37</f>
        <v>0</v>
      </c>
      <c r="BT55" s="99" t="s">
        <v>79</v>
      </c>
      <c r="BV55" s="99" t="s">
        <v>73</v>
      </c>
      <c r="BW55" s="99" t="s">
        <v>80</v>
      </c>
      <c r="BX55" s="99" t="s">
        <v>5</v>
      </c>
      <c r="CL55" s="99" t="s">
        <v>19</v>
      </c>
      <c r="CM55" s="99" t="s">
        <v>81</v>
      </c>
    </row>
    <row r="56" spans="1:91" s="7" customFormat="1" ht="16.5" customHeight="1" x14ac:dyDescent="0.2">
      <c r="B56" s="90"/>
      <c r="C56" s="91"/>
      <c r="D56" s="351" t="s">
        <v>82</v>
      </c>
      <c r="E56" s="351"/>
      <c r="F56" s="351"/>
      <c r="G56" s="351"/>
      <c r="H56" s="351"/>
      <c r="I56" s="92"/>
      <c r="J56" s="351" t="s">
        <v>83</v>
      </c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80">
        <f>ROUND(SUM(AG57:AG69),2)</f>
        <v>0</v>
      </c>
      <c r="AH56" s="381"/>
      <c r="AI56" s="381"/>
      <c r="AJ56" s="381"/>
      <c r="AK56" s="381"/>
      <c r="AL56" s="381"/>
      <c r="AM56" s="381"/>
      <c r="AN56" s="382">
        <f t="shared" si="0"/>
        <v>0</v>
      </c>
      <c r="AO56" s="381"/>
      <c r="AP56" s="381"/>
      <c r="AQ56" s="93" t="s">
        <v>78</v>
      </c>
      <c r="AR56" s="94"/>
      <c r="AS56" s="95">
        <f>ROUND(SUM(AS57:AS69),2)</f>
        <v>0</v>
      </c>
      <c r="AT56" s="96">
        <f t="shared" si="1"/>
        <v>0</v>
      </c>
      <c r="AU56" s="97">
        <f>ROUND(SUM(AU57:AU69),5)</f>
        <v>0</v>
      </c>
      <c r="AV56" s="96">
        <f>ROUND(AZ56*L29,2)</f>
        <v>0</v>
      </c>
      <c r="AW56" s="96">
        <f>ROUND(BA56*L30,2)</f>
        <v>0</v>
      </c>
      <c r="AX56" s="96">
        <f>ROUND(BB56*L29,2)</f>
        <v>0</v>
      </c>
      <c r="AY56" s="96">
        <f>ROUND(BC56*L30,2)</f>
        <v>0</v>
      </c>
      <c r="AZ56" s="96">
        <f>ROUND(SUM(AZ57:AZ69),2)</f>
        <v>0</v>
      </c>
      <c r="BA56" s="96">
        <f>ROUND(SUM(BA57:BA69),2)</f>
        <v>0</v>
      </c>
      <c r="BB56" s="96">
        <f>ROUND(SUM(BB57:BB69),2)</f>
        <v>0</v>
      </c>
      <c r="BC56" s="96">
        <f>ROUND(SUM(BC57:BC69),2)</f>
        <v>0</v>
      </c>
      <c r="BD56" s="98">
        <f>ROUND(SUM(BD57:BD69),2)</f>
        <v>0</v>
      </c>
      <c r="BS56" s="99" t="s">
        <v>70</v>
      </c>
      <c r="BT56" s="99" t="s">
        <v>79</v>
      </c>
      <c r="BU56" s="99" t="s">
        <v>72</v>
      </c>
      <c r="BV56" s="99" t="s">
        <v>73</v>
      </c>
      <c r="BW56" s="99" t="s">
        <v>84</v>
      </c>
      <c r="BX56" s="99" t="s">
        <v>5</v>
      </c>
      <c r="CL56" s="99" t="s">
        <v>19</v>
      </c>
      <c r="CM56" s="99" t="s">
        <v>81</v>
      </c>
    </row>
    <row r="57" spans="1:91" s="4" customFormat="1" ht="16.5" customHeight="1" x14ac:dyDescent="0.2">
      <c r="A57" s="89" t="s">
        <v>75</v>
      </c>
      <c r="B57" s="54"/>
      <c r="C57" s="100"/>
      <c r="D57" s="100"/>
      <c r="E57" s="352" t="s">
        <v>85</v>
      </c>
      <c r="F57" s="352"/>
      <c r="G57" s="352"/>
      <c r="H57" s="352"/>
      <c r="I57" s="352"/>
      <c r="J57" s="100"/>
      <c r="K57" s="352" t="s">
        <v>86</v>
      </c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77">
        <f>'0201 - Překážka 1 - Flat ...'!J32</f>
        <v>0</v>
      </c>
      <c r="AH57" s="378"/>
      <c r="AI57" s="378"/>
      <c r="AJ57" s="378"/>
      <c r="AK57" s="378"/>
      <c r="AL57" s="378"/>
      <c r="AM57" s="378"/>
      <c r="AN57" s="377">
        <f t="shared" si="0"/>
        <v>0</v>
      </c>
      <c r="AO57" s="378"/>
      <c r="AP57" s="378"/>
      <c r="AQ57" s="101" t="s">
        <v>87</v>
      </c>
      <c r="AR57" s="56"/>
      <c r="AS57" s="102">
        <v>0</v>
      </c>
      <c r="AT57" s="103">
        <f t="shared" si="1"/>
        <v>0</v>
      </c>
      <c r="AU57" s="104">
        <f>'0201 - Překážka 1 - Flat ...'!P93</f>
        <v>0</v>
      </c>
      <c r="AV57" s="103">
        <f>'0201 - Překážka 1 - Flat ...'!J35</f>
        <v>0</v>
      </c>
      <c r="AW57" s="103">
        <f>'0201 - Překážka 1 - Flat ...'!J36</f>
        <v>0</v>
      </c>
      <c r="AX57" s="103">
        <f>'0201 - Překážka 1 - Flat ...'!J37</f>
        <v>0</v>
      </c>
      <c r="AY57" s="103">
        <f>'0201 - Překážka 1 - Flat ...'!J38</f>
        <v>0</v>
      </c>
      <c r="AZ57" s="103">
        <f>'0201 - Překážka 1 - Flat ...'!F35</f>
        <v>0</v>
      </c>
      <c r="BA57" s="103">
        <f>'0201 - Překážka 1 - Flat ...'!F36</f>
        <v>0</v>
      </c>
      <c r="BB57" s="103">
        <f>'0201 - Překážka 1 - Flat ...'!F37</f>
        <v>0</v>
      </c>
      <c r="BC57" s="103">
        <f>'0201 - Překážka 1 - Flat ...'!F38</f>
        <v>0</v>
      </c>
      <c r="BD57" s="105">
        <f>'0201 - Překážka 1 - Flat ...'!F39</f>
        <v>0</v>
      </c>
      <c r="BT57" s="106" t="s">
        <v>81</v>
      </c>
      <c r="BV57" s="106" t="s">
        <v>73</v>
      </c>
      <c r="BW57" s="106" t="s">
        <v>88</v>
      </c>
      <c r="BX57" s="106" t="s">
        <v>84</v>
      </c>
      <c r="CL57" s="106" t="s">
        <v>19</v>
      </c>
    </row>
    <row r="58" spans="1:91" s="4" customFormat="1" ht="16.5" customHeight="1" x14ac:dyDescent="0.2">
      <c r="A58" s="89" t="s">
        <v>75</v>
      </c>
      <c r="B58" s="54"/>
      <c r="C58" s="100"/>
      <c r="D58" s="100"/>
      <c r="E58" s="352" t="s">
        <v>89</v>
      </c>
      <c r="F58" s="352"/>
      <c r="G58" s="352"/>
      <c r="H58" s="352"/>
      <c r="I58" s="352"/>
      <c r="J58" s="100"/>
      <c r="K58" s="352" t="s">
        <v>90</v>
      </c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77">
        <f>'0202 - Překážka 2 - Rohov...'!J32</f>
        <v>0</v>
      </c>
      <c r="AH58" s="378"/>
      <c r="AI58" s="378"/>
      <c r="AJ58" s="378"/>
      <c r="AK58" s="378"/>
      <c r="AL58" s="378"/>
      <c r="AM58" s="378"/>
      <c r="AN58" s="377">
        <f t="shared" si="0"/>
        <v>0</v>
      </c>
      <c r="AO58" s="378"/>
      <c r="AP58" s="378"/>
      <c r="AQ58" s="101" t="s">
        <v>87</v>
      </c>
      <c r="AR58" s="56"/>
      <c r="AS58" s="102">
        <v>0</v>
      </c>
      <c r="AT58" s="103">
        <f t="shared" si="1"/>
        <v>0</v>
      </c>
      <c r="AU58" s="104">
        <f>'0202 - Překážka 2 - Rohov...'!P92</f>
        <v>0</v>
      </c>
      <c r="AV58" s="103">
        <f>'0202 - Překážka 2 - Rohov...'!J35</f>
        <v>0</v>
      </c>
      <c r="AW58" s="103">
        <f>'0202 - Překážka 2 - Rohov...'!J36</f>
        <v>0</v>
      </c>
      <c r="AX58" s="103">
        <f>'0202 - Překážka 2 - Rohov...'!J37</f>
        <v>0</v>
      </c>
      <c r="AY58" s="103">
        <f>'0202 - Překážka 2 - Rohov...'!J38</f>
        <v>0</v>
      </c>
      <c r="AZ58" s="103">
        <f>'0202 - Překážka 2 - Rohov...'!F35</f>
        <v>0</v>
      </c>
      <c r="BA58" s="103">
        <f>'0202 - Překážka 2 - Rohov...'!F36</f>
        <v>0</v>
      </c>
      <c r="BB58" s="103">
        <f>'0202 - Překážka 2 - Rohov...'!F37</f>
        <v>0</v>
      </c>
      <c r="BC58" s="103">
        <f>'0202 - Překážka 2 - Rohov...'!F38</f>
        <v>0</v>
      </c>
      <c r="BD58" s="105">
        <f>'0202 - Překážka 2 - Rohov...'!F39</f>
        <v>0</v>
      </c>
      <c r="BT58" s="106" t="s">
        <v>81</v>
      </c>
      <c r="BV58" s="106" t="s">
        <v>73</v>
      </c>
      <c r="BW58" s="106" t="s">
        <v>91</v>
      </c>
      <c r="BX58" s="106" t="s">
        <v>84</v>
      </c>
      <c r="CL58" s="106" t="s">
        <v>19</v>
      </c>
    </row>
    <row r="59" spans="1:91" s="4" customFormat="1" ht="23.25" customHeight="1" x14ac:dyDescent="0.2">
      <c r="A59" s="89" t="s">
        <v>75</v>
      </c>
      <c r="B59" s="54"/>
      <c r="C59" s="100"/>
      <c r="D59" s="100"/>
      <c r="E59" s="352" t="s">
        <v>92</v>
      </c>
      <c r="F59" s="352"/>
      <c r="G59" s="352"/>
      <c r="H59" s="352"/>
      <c r="I59" s="352"/>
      <c r="J59" s="100"/>
      <c r="K59" s="352" t="s">
        <v>93</v>
      </c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2"/>
      <c r="AE59" s="352"/>
      <c r="AF59" s="352"/>
      <c r="AG59" s="377">
        <f>'0203 - Překážka 3 - Rozje...'!J32</f>
        <v>0</v>
      </c>
      <c r="AH59" s="378"/>
      <c r="AI59" s="378"/>
      <c r="AJ59" s="378"/>
      <c r="AK59" s="378"/>
      <c r="AL59" s="378"/>
      <c r="AM59" s="378"/>
      <c r="AN59" s="377">
        <f t="shared" si="0"/>
        <v>0</v>
      </c>
      <c r="AO59" s="378"/>
      <c r="AP59" s="378"/>
      <c r="AQ59" s="101" t="s">
        <v>87</v>
      </c>
      <c r="AR59" s="56"/>
      <c r="AS59" s="102">
        <v>0</v>
      </c>
      <c r="AT59" s="103">
        <f t="shared" si="1"/>
        <v>0</v>
      </c>
      <c r="AU59" s="104">
        <f>'0203 - Překážka 3 - Rozje...'!P96</f>
        <v>0</v>
      </c>
      <c r="AV59" s="103">
        <f>'0203 - Překážka 3 - Rozje...'!J35</f>
        <v>0</v>
      </c>
      <c r="AW59" s="103">
        <f>'0203 - Překážka 3 - Rozje...'!J36</f>
        <v>0</v>
      </c>
      <c r="AX59" s="103">
        <f>'0203 - Překážka 3 - Rozje...'!J37</f>
        <v>0</v>
      </c>
      <c r="AY59" s="103">
        <f>'0203 - Překážka 3 - Rozje...'!J38</f>
        <v>0</v>
      </c>
      <c r="AZ59" s="103">
        <f>'0203 - Překážka 3 - Rozje...'!F35</f>
        <v>0</v>
      </c>
      <c r="BA59" s="103">
        <f>'0203 - Překážka 3 - Rozje...'!F36</f>
        <v>0</v>
      </c>
      <c r="BB59" s="103">
        <f>'0203 - Překážka 3 - Rozje...'!F37</f>
        <v>0</v>
      </c>
      <c r="BC59" s="103">
        <f>'0203 - Překážka 3 - Rozje...'!F38</f>
        <v>0</v>
      </c>
      <c r="BD59" s="105">
        <f>'0203 - Překážka 3 - Rozje...'!F39</f>
        <v>0</v>
      </c>
      <c r="BT59" s="106" t="s">
        <v>81</v>
      </c>
      <c r="BV59" s="106" t="s">
        <v>73</v>
      </c>
      <c r="BW59" s="106" t="s">
        <v>94</v>
      </c>
      <c r="BX59" s="106" t="s">
        <v>84</v>
      </c>
      <c r="CL59" s="106" t="s">
        <v>19</v>
      </c>
    </row>
    <row r="60" spans="1:91" s="4" customFormat="1" ht="23.25" customHeight="1" x14ac:dyDescent="0.2">
      <c r="A60" s="89" t="s">
        <v>75</v>
      </c>
      <c r="B60" s="54"/>
      <c r="C60" s="100"/>
      <c r="D60" s="100"/>
      <c r="E60" s="352" t="s">
        <v>95</v>
      </c>
      <c r="F60" s="352"/>
      <c r="G60" s="352"/>
      <c r="H60" s="352"/>
      <c r="I60" s="352"/>
      <c r="J60" s="100"/>
      <c r="K60" s="352" t="s">
        <v>96</v>
      </c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77">
        <f>'0204 - Překážka 4 - Mini ...'!J32</f>
        <v>0</v>
      </c>
      <c r="AH60" s="378"/>
      <c r="AI60" s="378"/>
      <c r="AJ60" s="378"/>
      <c r="AK60" s="378"/>
      <c r="AL60" s="378"/>
      <c r="AM60" s="378"/>
      <c r="AN60" s="377">
        <f t="shared" si="0"/>
        <v>0</v>
      </c>
      <c r="AO60" s="378"/>
      <c r="AP60" s="378"/>
      <c r="AQ60" s="101" t="s">
        <v>87</v>
      </c>
      <c r="AR60" s="56"/>
      <c r="AS60" s="102">
        <v>0</v>
      </c>
      <c r="AT60" s="103">
        <f t="shared" si="1"/>
        <v>0</v>
      </c>
      <c r="AU60" s="104">
        <f>'0204 - Překážka 4 - Mini ...'!P95</f>
        <v>0</v>
      </c>
      <c r="AV60" s="103">
        <f>'0204 - Překážka 4 - Mini ...'!J35</f>
        <v>0</v>
      </c>
      <c r="AW60" s="103">
        <f>'0204 - Překážka 4 - Mini ...'!J36</f>
        <v>0</v>
      </c>
      <c r="AX60" s="103">
        <f>'0204 - Překážka 4 - Mini ...'!J37</f>
        <v>0</v>
      </c>
      <c r="AY60" s="103">
        <f>'0204 - Překážka 4 - Mini ...'!J38</f>
        <v>0</v>
      </c>
      <c r="AZ60" s="103">
        <f>'0204 - Překážka 4 - Mini ...'!F35</f>
        <v>0</v>
      </c>
      <c r="BA60" s="103">
        <f>'0204 - Překážka 4 - Mini ...'!F36</f>
        <v>0</v>
      </c>
      <c r="BB60" s="103">
        <f>'0204 - Překážka 4 - Mini ...'!F37</f>
        <v>0</v>
      </c>
      <c r="BC60" s="103">
        <f>'0204 - Překážka 4 - Mini ...'!F38</f>
        <v>0</v>
      </c>
      <c r="BD60" s="105">
        <f>'0204 - Překážka 4 - Mini ...'!F39</f>
        <v>0</v>
      </c>
      <c r="BT60" s="106" t="s">
        <v>81</v>
      </c>
      <c r="BV60" s="106" t="s">
        <v>73</v>
      </c>
      <c r="BW60" s="106" t="s">
        <v>97</v>
      </c>
      <c r="BX60" s="106" t="s">
        <v>84</v>
      </c>
      <c r="CL60" s="106" t="s">
        <v>19</v>
      </c>
    </row>
    <row r="61" spans="1:91" s="4" customFormat="1" ht="16.5" customHeight="1" x14ac:dyDescent="0.2">
      <c r="A61" s="89" t="s">
        <v>75</v>
      </c>
      <c r="B61" s="54"/>
      <c r="C61" s="100"/>
      <c r="D61" s="100"/>
      <c r="E61" s="352" t="s">
        <v>98</v>
      </c>
      <c r="F61" s="352"/>
      <c r="G61" s="352"/>
      <c r="H61" s="352"/>
      <c r="I61" s="352"/>
      <c r="J61" s="100"/>
      <c r="K61" s="352" t="s">
        <v>99</v>
      </c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52"/>
      <c r="AG61" s="377">
        <f>'0205 - Překážka 5 - Šikmý...'!J32</f>
        <v>0</v>
      </c>
      <c r="AH61" s="378"/>
      <c r="AI61" s="378"/>
      <c r="AJ61" s="378"/>
      <c r="AK61" s="378"/>
      <c r="AL61" s="378"/>
      <c r="AM61" s="378"/>
      <c r="AN61" s="377">
        <f t="shared" si="0"/>
        <v>0</v>
      </c>
      <c r="AO61" s="378"/>
      <c r="AP61" s="378"/>
      <c r="AQ61" s="101" t="s">
        <v>87</v>
      </c>
      <c r="AR61" s="56"/>
      <c r="AS61" s="102">
        <v>0</v>
      </c>
      <c r="AT61" s="103">
        <f t="shared" si="1"/>
        <v>0</v>
      </c>
      <c r="AU61" s="104">
        <f>'0205 - Překážka 5 - Šikmý...'!P95</f>
        <v>0</v>
      </c>
      <c r="AV61" s="103">
        <f>'0205 - Překážka 5 - Šikmý...'!J35</f>
        <v>0</v>
      </c>
      <c r="AW61" s="103">
        <f>'0205 - Překážka 5 - Šikmý...'!J36</f>
        <v>0</v>
      </c>
      <c r="AX61" s="103">
        <f>'0205 - Překážka 5 - Šikmý...'!J37</f>
        <v>0</v>
      </c>
      <c r="AY61" s="103">
        <f>'0205 - Překážka 5 - Šikmý...'!J38</f>
        <v>0</v>
      </c>
      <c r="AZ61" s="103">
        <f>'0205 - Překážka 5 - Šikmý...'!F35</f>
        <v>0</v>
      </c>
      <c r="BA61" s="103">
        <f>'0205 - Překážka 5 - Šikmý...'!F36</f>
        <v>0</v>
      </c>
      <c r="BB61" s="103">
        <f>'0205 - Překážka 5 - Šikmý...'!F37</f>
        <v>0</v>
      </c>
      <c r="BC61" s="103">
        <f>'0205 - Překážka 5 - Šikmý...'!F38</f>
        <v>0</v>
      </c>
      <c r="BD61" s="105">
        <f>'0205 - Překážka 5 - Šikmý...'!F39</f>
        <v>0</v>
      </c>
      <c r="BT61" s="106" t="s">
        <v>81</v>
      </c>
      <c r="BV61" s="106" t="s">
        <v>73</v>
      </c>
      <c r="BW61" s="106" t="s">
        <v>100</v>
      </c>
      <c r="BX61" s="106" t="s">
        <v>84</v>
      </c>
      <c r="CL61" s="106" t="s">
        <v>19</v>
      </c>
    </row>
    <row r="62" spans="1:91" s="4" customFormat="1" ht="16.5" customHeight="1" x14ac:dyDescent="0.2">
      <c r="A62" s="89" t="s">
        <v>75</v>
      </c>
      <c r="B62" s="54"/>
      <c r="C62" s="100"/>
      <c r="D62" s="100"/>
      <c r="E62" s="352" t="s">
        <v>101</v>
      </c>
      <c r="F62" s="352"/>
      <c r="G62" s="352"/>
      <c r="H62" s="352"/>
      <c r="I62" s="352"/>
      <c r="J62" s="100"/>
      <c r="K62" s="352" t="s">
        <v>102</v>
      </c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77">
        <f>'0206 - Překážka 6 - Rovný...'!J32</f>
        <v>0</v>
      </c>
      <c r="AH62" s="378"/>
      <c r="AI62" s="378"/>
      <c r="AJ62" s="378"/>
      <c r="AK62" s="378"/>
      <c r="AL62" s="378"/>
      <c r="AM62" s="378"/>
      <c r="AN62" s="377">
        <f t="shared" si="0"/>
        <v>0</v>
      </c>
      <c r="AO62" s="378"/>
      <c r="AP62" s="378"/>
      <c r="AQ62" s="101" t="s">
        <v>87</v>
      </c>
      <c r="AR62" s="56"/>
      <c r="AS62" s="102">
        <v>0</v>
      </c>
      <c r="AT62" s="103">
        <f t="shared" si="1"/>
        <v>0</v>
      </c>
      <c r="AU62" s="104">
        <f>'0206 - Překážka 6 - Rovný...'!P93</f>
        <v>0</v>
      </c>
      <c r="AV62" s="103">
        <f>'0206 - Překážka 6 - Rovný...'!J35</f>
        <v>0</v>
      </c>
      <c r="AW62" s="103">
        <f>'0206 - Překážka 6 - Rovný...'!J36</f>
        <v>0</v>
      </c>
      <c r="AX62" s="103">
        <f>'0206 - Překážka 6 - Rovný...'!J37</f>
        <v>0</v>
      </c>
      <c r="AY62" s="103">
        <f>'0206 - Překážka 6 - Rovný...'!J38</f>
        <v>0</v>
      </c>
      <c r="AZ62" s="103">
        <f>'0206 - Překážka 6 - Rovný...'!F35</f>
        <v>0</v>
      </c>
      <c r="BA62" s="103">
        <f>'0206 - Překážka 6 - Rovný...'!F36</f>
        <v>0</v>
      </c>
      <c r="BB62" s="103">
        <f>'0206 - Překážka 6 - Rovný...'!F37</f>
        <v>0</v>
      </c>
      <c r="BC62" s="103">
        <f>'0206 - Překážka 6 - Rovný...'!F38</f>
        <v>0</v>
      </c>
      <c r="BD62" s="105">
        <f>'0206 - Překážka 6 - Rovný...'!F39</f>
        <v>0</v>
      </c>
      <c r="BT62" s="106" t="s">
        <v>81</v>
      </c>
      <c r="BV62" s="106" t="s">
        <v>73</v>
      </c>
      <c r="BW62" s="106" t="s">
        <v>103</v>
      </c>
      <c r="BX62" s="106" t="s">
        <v>84</v>
      </c>
      <c r="CL62" s="106" t="s">
        <v>19</v>
      </c>
    </row>
    <row r="63" spans="1:91" s="4" customFormat="1" ht="23.25" customHeight="1" x14ac:dyDescent="0.2">
      <c r="A63" s="89" t="s">
        <v>75</v>
      </c>
      <c r="B63" s="54"/>
      <c r="C63" s="100"/>
      <c r="D63" s="100"/>
      <c r="E63" s="352" t="s">
        <v>104</v>
      </c>
      <c r="F63" s="352"/>
      <c r="G63" s="352"/>
      <c r="H63" s="352"/>
      <c r="I63" s="352"/>
      <c r="J63" s="100"/>
      <c r="K63" s="352" t="s">
        <v>105</v>
      </c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77">
        <f>'0207 - Překážka 7 - Manua...'!J32</f>
        <v>0</v>
      </c>
      <c r="AH63" s="378"/>
      <c r="AI63" s="378"/>
      <c r="AJ63" s="378"/>
      <c r="AK63" s="378"/>
      <c r="AL63" s="378"/>
      <c r="AM63" s="378"/>
      <c r="AN63" s="377">
        <f t="shared" si="0"/>
        <v>0</v>
      </c>
      <c r="AO63" s="378"/>
      <c r="AP63" s="378"/>
      <c r="AQ63" s="101" t="s">
        <v>87</v>
      </c>
      <c r="AR63" s="56"/>
      <c r="AS63" s="102">
        <v>0</v>
      </c>
      <c r="AT63" s="103">
        <f t="shared" si="1"/>
        <v>0</v>
      </c>
      <c r="AU63" s="104">
        <f>'0207 - Překážka 7 - Manua...'!P97</f>
        <v>0</v>
      </c>
      <c r="AV63" s="103">
        <f>'0207 - Překážka 7 - Manua...'!J35</f>
        <v>0</v>
      </c>
      <c r="AW63" s="103">
        <f>'0207 - Překážka 7 - Manua...'!J36</f>
        <v>0</v>
      </c>
      <c r="AX63" s="103">
        <f>'0207 - Překážka 7 - Manua...'!J37</f>
        <v>0</v>
      </c>
      <c r="AY63" s="103">
        <f>'0207 - Překážka 7 - Manua...'!J38</f>
        <v>0</v>
      </c>
      <c r="AZ63" s="103">
        <f>'0207 - Překážka 7 - Manua...'!F35</f>
        <v>0</v>
      </c>
      <c r="BA63" s="103">
        <f>'0207 - Překážka 7 - Manua...'!F36</f>
        <v>0</v>
      </c>
      <c r="BB63" s="103">
        <f>'0207 - Překážka 7 - Manua...'!F37</f>
        <v>0</v>
      </c>
      <c r="BC63" s="103">
        <f>'0207 - Překážka 7 - Manua...'!F38</f>
        <v>0</v>
      </c>
      <c r="BD63" s="105">
        <f>'0207 - Překážka 7 - Manua...'!F39</f>
        <v>0</v>
      </c>
      <c r="BT63" s="106" t="s">
        <v>81</v>
      </c>
      <c r="BV63" s="106" t="s">
        <v>73</v>
      </c>
      <c r="BW63" s="106" t="s">
        <v>106</v>
      </c>
      <c r="BX63" s="106" t="s">
        <v>84</v>
      </c>
      <c r="CL63" s="106" t="s">
        <v>19</v>
      </c>
    </row>
    <row r="64" spans="1:91" s="4" customFormat="1" ht="16.5" customHeight="1" x14ac:dyDescent="0.2">
      <c r="A64" s="89" t="s">
        <v>75</v>
      </c>
      <c r="B64" s="54"/>
      <c r="C64" s="100"/>
      <c r="D64" s="100"/>
      <c r="E64" s="352" t="s">
        <v>107</v>
      </c>
      <c r="F64" s="352"/>
      <c r="G64" s="352"/>
      <c r="H64" s="352"/>
      <c r="I64" s="352"/>
      <c r="J64" s="100"/>
      <c r="K64" s="352" t="s">
        <v>108</v>
      </c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77">
        <f>'0208 - Překážka 8 - Lomen...'!J32</f>
        <v>0</v>
      </c>
      <c r="AH64" s="378"/>
      <c r="AI64" s="378"/>
      <c r="AJ64" s="378"/>
      <c r="AK64" s="378"/>
      <c r="AL64" s="378"/>
      <c r="AM64" s="378"/>
      <c r="AN64" s="377">
        <f t="shared" si="0"/>
        <v>0</v>
      </c>
      <c r="AO64" s="378"/>
      <c r="AP64" s="378"/>
      <c r="AQ64" s="101" t="s">
        <v>87</v>
      </c>
      <c r="AR64" s="56"/>
      <c r="AS64" s="102">
        <v>0</v>
      </c>
      <c r="AT64" s="103">
        <f t="shared" si="1"/>
        <v>0</v>
      </c>
      <c r="AU64" s="104">
        <f>'0208 - Překážka 8 - Lomen...'!P96</f>
        <v>0</v>
      </c>
      <c r="AV64" s="103">
        <f>'0208 - Překážka 8 - Lomen...'!J35</f>
        <v>0</v>
      </c>
      <c r="AW64" s="103">
        <f>'0208 - Překážka 8 - Lomen...'!J36</f>
        <v>0</v>
      </c>
      <c r="AX64" s="103">
        <f>'0208 - Překážka 8 - Lomen...'!J37</f>
        <v>0</v>
      </c>
      <c r="AY64" s="103">
        <f>'0208 - Překážka 8 - Lomen...'!J38</f>
        <v>0</v>
      </c>
      <c r="AZ64" s="103">
        <f>'0208 - Překážka 8 - Lomen...'!F35</f>
        <v>0</v>
      </c>
      <c r="BA64" s="103">
        <f>'0208 - Překážka 8 - Lomen...'!F36</f>
        <v>0</v>
      </c>
      <c r="BB64" s="103">
        <f>'0208 - Překážka 8 - Lomen...'!F37</f>
        <v>0</v>
      </c>
      <c r="BC64" s="103">
        <f>'0208 - Překážka 8 - Lomen...'!F38</f>
        <v>0</v>
      </c>
      <c r="BD64" s="105">
        <f>'0208 - Překážka 8 - Lomen...'!F39</f>
        <v>0</v>
      </c>
      <c r="BT64" s="106" t="s">
        <v>81</v>
      </c>
      <c r="BV64" s="106" t="s">
        <v>73</v>
      </c>
      <c r="BW64" s="106" t="s">
        <v>109</v>
      </c>
      <c r="BX64" s="106" t="s">
        <v>84</v>
      </c>
      <c r="CL64" s="106" t="s">
        <v>19</v>
      </c>
    </row>
    <row r="65" spans="1:91" s="4" customFormat="1" ht="16.5" customHeight="1" x14ac:dyDescent="0.2">
      <c r="A65" s="89" t="s">
        <v>75</v>
      </c>
      <c r="B65" s="54"/>
      <c r="C65" s="100"/>
      <c r="D65" s="100"/>
      <c r="E65" s="352" t="s">
        <v>110</v>
      </c>
      <c r="F65" s="352"/>
      <c r="G65" s="352"/>
      <c r="H65" s="352"/>
      <c r="I65" s="352"/>
      <c r="J65" s="100"/>
      <c r="K65" s="352" t="s">
        <v>111</v>
      </c>
      <c r="L65" s="352"/>
      <c r="M65" s="352"/>
      <c r="N65" s="352"/>
      <c r="O65" s="352"/>
      <c r="P65" s="352"/>
      <c r="Q65" s="352"/>
      <c r="R65" s="352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2"/>
      <c r="AD65" s="352"/>
      <c r="AE65" s="352"/>
      <c r="AF65" s="352"/>
      <c r="AG65" s="377">
        <f>'0209 - Překážka 9 - Lomen...'!J32</f>
        <v>0</v>
      </c>
      <c r="AH65" s="378"/>
      <c r="AI65" s="378"/>
      <c r="AJ65" s="378"/>
      <c r="AK65" s="378"/>
      <c r="AL65" s="378"/>
      <c r="AM65" s="378"/>
      <c r="AN65" s="377">
        <f t="shared" si="0"/>
        <v>0</v>
      </c>
      <c r="AO65" s="378"/>
      <c r="AP65" s="378"/>
      <c r="AQ65" s="101" t="s">
        <v>87</v>
      </c>
      <c r="AR65" s="56"/>
      <c r="AS65" s="102">
        <v>0</v>
      </c>
      <c r="AT65" s="103">
        <f t="shared" si="1"/>
        <v>0</v>
      </c>
      <c r="AU65" s="104">
        <f>'0209 - Překážka 9 - Lomen...'!P93</f>
        <v>0</v>
      </c>
      <c r="AV65" s="103">
        <f>'0209 - Překážka 9 - Lomen...'!J35</f>
        <v>0</v>
      </c>
      <c r="AW65" s="103">
        <f>'0209 - Překážka 9 - Lomen...'!J36</f>
        <v>0</v>
      </c>
      <c r="AX65" s="103">
        <f>'0209 - Překážka 9 - Lomen...'!J37</f>
        <v>0</v>
      </c>
      <c r="AY65" s="103">
        <f>'0209 - Překážka 9 - Lomen...'!J38</f>
        <v>0</v>
      </c>
      <c r="AZ65" s="103">
        <f>'0209 - Překážka 9 - Lomen...'!F35</f>
        <v>0</v>
      </c>
      <c r="BA65" s="103">
        <f>'0209 - Překážka 9 - Lomen...'!F36</f>
        <v>0</v>
      </c>
      <c r="BB65" s="103">
        <f>'0209 - Překážka 9 - Lomen...'!F37</f>
        <v>0</v>
      </c>
      <c r="BC65" s="103">
        <f>'0209 - Překážka 9 - Lomen...'!F38</f>
        <v>0</v>
      </c>
      <c r="BD65" s="105">
        <f>'0209 - Překážka 9 - Lomen...'!F39</f>
        <v>0</v>
      </c>
      <c r="BT65" s="106" t="s">
        <v>81</v>
      </c>
      <c r="BV65" s="106" t="s">
        <v>73</v>
      </c>
      <c r="BW65" s="106" t="s">
        <v>112</v>
      </c>
      <c r="BX65" s="106" t="s">
        <v>84</v>
      </c>
      <c r="CL65" s="106" t="s">
        <v>19</v>
      </c>
    </row>
    <row r="66" spans="1:91" s="4" customFormat="1" ht="16.5" customHeight="1" x14ac:dyDescent="0.2">
      <c r="A66" s="89" t="s">
        <v>75</v>
      </c>
      <c r="B66" s="54"/>
      <c r="C66" s="100"/>
      <c r="D66" s="100"/>
      <c r="E66" s="352" t="s">
        <v>113</v>
      </c>
      <c r="F66" s="352"/>
      <c r="G66" s="352"/>
      <c r="H66" s="352"/>
      <c r="I66" s="352"/>
      <c r="J66" s="100"/>
      <c r="K66" s="352" t="s">
        <v>114</v>
      </c>
      <c r="L66" s="352"/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352"/>
      <c r="Y66" s="352"/>
      <c r="Z66" s="352"/>
      <c r="AA66" s="352"/>
      <c r="AB66" s="352"/>
      <c r="AC66" s="352"/>
      <c r="AD66" s="352"/>
      <c r="AE66" s="352"/>
      <c r="AF66" s="352"/>
      <c r="AG66" s="377">
        <f>'0210 - Překážka 10 - Scho...'!J32</f>
        <v>0</v>
      </c>
      <c r="AH66" s="378"/>
      <c r="AI66" s="378"/>
      <c r="AJ66" s="378"/>
      <c r="AK66" s="378"/>
      <c r="AL66" s="378"/>
      <c r="AM66" s="378"/>
      <c r="AN66" s="377">
        <f t="shared" si="0"/>
        <v>0</v>
      </c>
      <c r="AO66" s="378"/>
      <c r="AP66" s="378"/>
      <c r="AQ66" s="101" t="s">
        <v>87</v>
      </c>
      <c r="AR66" s="56"/>
      <c r="AS66" s="102">
        <v>0</v>
      </c>
      <c r="AT66" s="103">
        <f t="shared" si="1"/>
        <v>0</v>
      </c>
      <c r="AU66" s="104">
        <f>'0210 - Překážka 10 - Scho...'!P92</f>
        <v>0</v>
      </c>
      <c r="AV66" s="103">
        <f>'0210 - Překážka 10 - Scho...'!J35</f>
        <v>0</v>
      </c>
      <c r="AW66" s="103">
        <f>'0210 - Překážka 10 - Scho...'!J36</f>
        <v>0</v>
      </c>
      <c r="AX66" s="103">
        <f>'0210 - Překážka 10 - Scho...'!J37</f>
        <v>0</v>
      </c>
      <c r="AY66" s="103">
        <f>'0210 - Překážka 10 - Scho...'!J38</f>
        <v>0</v>
      </c>
      <c r="AZ66" s="103">
        <f>'0210 - Překážka 10 - Scho...'!F35</f>
        <v>0</v>
      </c>
      <c r="BA66" s="103">
        <f>'0210 - Překážka 10 - Scho...'!F36</f>
        <v>0</v>
      </c>
      <c r="BB66" s="103">
        <f>'0210 - Překážka 10 - Scho...'!F37</f>
        <v>0</v>
      </c>
      <c r="BC66" s="103">
        <f>'0210 - Překážka 10 - Scho...'!F38</f>
        <v>0</v>
      </c>
      <c r="BD66" s="105">
        <f>'0210 - Překážka 10 - Scho...'!F39</f>
        <v>0</v>
      </c>
      <c r="BT66" s="106" t="s">
        <v>81</v>
      </c>
      <c r="BV66" s="106" t="s">
        <v>73</v>
      </c>
      <c r="BW66" s="106" t="s">
        <v>115</v>
      </c>
      <c r="BX66" s="106" t="s">
        <v>84</v>
      </c>
      <c r="CL66" s="106" t="s">
        <v>19</v>
      </c>
    </row>
    <row r="67" spans="1:91" s="4" customFormat="1" ht="16.5" customHeight="1" x14ac:dyDescent="0.2">
      <c r="A67" s="89" t="s">
        <v>75</v>
      </c>
      <c r="B67" s="54"/>
      <c r="C67" s="100"/>
      <c r="D67" s="100"/>
      <c r="E67" s="352" t="s">
        <v>116</v>
      </c>
      <c r="F67" s="352"/>
      <c r="G67" s="352"/>
      <c r="H67" s="352"/>
      <c r="I67" s="352"/>
      <c r="J67" s="100"/>
      <c r="K67" s="352" t="s">
        <v>117</v>
      </c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2"/>
      <c r="AD67" s="352"/>
      <c r="AE67" s="352"/>
      <c r="AF67" s="352"/>
      <c r="AG67" s="377">
        <f>'0211 - Překážka 11 - Poje...'!J32</f>
        <v>0</v>
      </c>
      <c r="AH67" s="378"/>
      <c r="AI67" s="378"/>
      <c r="AJ67" s="378"/>
      <c r="AK67" s="378"/>
      <c r="AL67" s="378"/>
      <c r="AM67" s="378"/>
      <c r="AN67" s="377">
        <f t="shared" si="0"/>
        <v>0</v>
      </c>
      <c r="AO67" s="378"/>
      <c r="AP67" s="378"/>
      <c r="AQ67" s="101" t="s">
        <v>87</v>
      </c>
      <c r="AR67" s="56"/>
      <c r="AS67" s="102">
        <v>0</v>
      </c>
      <c r="AT67" s="103">
        <f t="shared" si="1"/>
        <v>0</v>
      </c>
      <c r="AU67" s="104">
        <f>'0211 - Překážka 11 - Poje...'!P95</f>
        <v>0</v>
      </c>
      <c r="AV67" s="103">
        <f>'0211 - Překážka 11 - Poje...'!J35</f>
        <v>0</v>
      </c>
      <c r="AW67" s="103">
        <f>'0211 - Překážka 11 - Poje...'!J36</f>
        <v>0</v>
      </c>
      <c r="AX67" s="103">
        <f>'0211 - Překážka 11 - Poje...'!J37</f>
        <v>0</v>
      </c>
      <c r="AY67" s="103">
        <f>'0211 - Překážka 11 - Poje...'!J38</f>
        <v>0</v>
      </c>
      <c r="AZ67" s="103">
        <f>'0211 - Překážka 11 - Poje...'!F35</f>
        <v>0</v>
      </c>
      <c r="BA67" s="103">
        <f>'0211 - Překážka 11 - Poje...'!F36</f>
        <v>0</v>
      </c>
      <c r="BB67" s="103">
        <f>'0211 - Překážka 11 - Poje...'!F37</f>
        <v>0</v>
      </c>
      <c r="BC67" s="103">
        <f>'0211 - Překážka 11 - Poje...'!F38</f>
        <v>0</v>
      </c>
      <c r="BD67" s="105">
        <f>'0211 - Překážka 11 - Poje...'!F39</f>
        <v>0</v>
      </c>
      <c r="BT67" s="106" t="s">
        <v>81</v>
      </c>
      <c r="BV67" s="106" t="s">
        <v>73</v>
      </c>
      <c r="BW67" s="106" t="s">
        <v>118</v>
      </c>
      <c r="BX67" s="106" t="s">
        <v>84</v>
      </c>
      <c r="CL67" s="106" t="s">
        <v>19</v>
      </c>
    </row>
    <row r="68" spans="1:91" s="4" customFormat="1" ht="23.25" customHeight="1" x14ac:dyDescent="0.2">
      <c r="A68" s="89" t="s">
        <v>75</v>
      </c>
      <c r="B68" s="54"/>
      <c r="C68" s="100"/>
      <c r="D68" s="100"/>
      <c r="E68" s="352" t="s">
        <v>119</v>
      </c>
      <c r="F68" s="352"/>
      <c r="G68" s="352"/>
      <c r="H68" s="352"/>
      <c r="I68" s="352"/>
      <c r="J68" s="100"/>
      <c r="K68" s="352" t="s">
        <v>120</v>
      </c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352"/>
      <c r="X68" s="352"/>
      <c r="Y68" s="352"/>
      <c r="Z68" s="352"/>
      <c r="AA68" s="352"/>
      <c r="AB68" s="352"/>
      <c r="AC68" s="352"/>
      <c r="AD68" s="352"/>
      <c r="AE68" s="352"/>
      <c r="AF68" s="352"/>
      <c r="AG68" s="377">
        <f>'0212 - Překážka 12 - Rozj...'!J32</f>
        <v>0</v>
      </c>
      <c r="AH68" s="378"/>
      <c r="AI68" s="378"/>
      <c r="AJ68" s="378"/>
      <c r="AK68" s="378"/>
      <c r="AL68" s="378"/>
      <c r="AM68" s="378"/>
      <c r="AN68" s="377">
        <f t="shared" si="0"/>
        <v>0</v>
      </c>
      <c r="AO68" s="378"/>
      <c r="AP68" s="378"/>
      <c r="AQ68" s="101" t="s">
        <v>87</v>
      </c>
      <c r="AR68" s="56"/>
      <c r="AS68" s="102">
        <v>0</v>
      </c>
      <c r="AT68" s="103">
        <f t="shared" si="1"/>
        <v>0</v>
      </c>
      <c r="AU68" s="104">
        <f>'0212 - Překážka 12 - Rozj...'!P96</f>
        <v>0</v>
      </c>
      <c r="AV68" s="103">
        <f>'0212 - Překážka 12 - Rozj...'!J35</f>
        <v>0</v>
      </c>
      <c r="AW68" s="103">
        <f>'0212 - Překážka 12 - Rozj...'!J36</f>
        <v>0</v>
      </c>
      <c r="AX68" s="103">
        <f>'0212 - Překážka 12 - Rozj...'!J37</f>
        <v>0</v>
      </c>
      <c r="AY68" s="103">
        <f>'0212 - Překážka 12 - Rozj...'!J38</f>
        <v>0</v>
      </c>
      <c r="AZ68" s="103">
        <f>'0212 - Překážka 12 - Rozj...'!F35</f>
        <v>0</v>
      </c>
      <c r="BA68" s="103">
        <f>'0212 - Překážka 12 - Rozj...'!F36</f>
        <v>0</v>
      </c>
      <c r="BB68" s="103">
        <f>'0212 - Překážka 12 - Rozj...'!F37</f>
        <v>0</v>
      </c>
      <c r="BC68" s="103">
        <f>'0212 - Překážka 12 - Rozj...'!F38</f>
        <v>0</v>
      </c>
      <c r="BD68" s="105">
        <f>'0212 - Překážka 12 - Rozj...'!F39</f>
        <v>0</v>
      </c>
      <c r="BT68" s="106" t="s">
        <v>81</v>
      </c>
      <c r="BV68" s="106" t="s">
        <v>73</v>
      </c>
      <c r="BW68" s="106" t="s">
        <v>121</v>
      </c>
      <c r="BX68" s="106" t="s">
        <v>84</v>
      </c>
      <c r="CL68" s="106" t="s">
        <v>19</v>
      </c>
    </row>
    <row r="69" spans="1:91" s="4" customFormat="1" ht="23.25" customHeight="1" x14ac:dyDescent="0.2">
      <c r="A69" s="89" t="s">
        <v>75</v>
      </c>
      <c r="B69" s="54"/>
      <c r="C69" s="100"/>
      <c r="D69" s="100"/>
      <c r="E69" s="352" t="s">
        <v>122</v>
      </c>
      <c r="F69" s="352"/>
      <c r="G69" s="352"/>
      <c r="H69" s="352"/>
      <c r="I69" s="352"/>
      <c r="J69" s="100"/>
      <c r="K69" s="352" t="s">
        <v>123</v>
      </c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352"/>
      <c r="AA69" s="352"/>
      <c r="AB69" s="352"/>
      <c r="AC69" s="352"/>
      <c r="AD69" s="352"/>
      <c r="AE69" s="352"/>
      <c r="AF69" s="352"/>
      <c r="AG69" s="377">
        <f>'0213 - Překážka 13 - Rozj...'!J32</f>
        <v>0</v>
      </c>
      <c r="AH69" s="378"/>
      <c r="AI69" s="378"/>
      <c r="AJ69" s="378"/>
      <c r="AK69" s="378"/>
      <c r="AL69" s="378"/>
      <c r="AM69" s="378"/>
      <c r="AN69" s="377">
        <f t="shared" si="0"/>
        <v>0</v>
      </c>
      <c r="AO69" s="378"/>
      <c r="AP69" s="378"/>
      <c r="AQ69" s="101" t="s">
        <v>87</v>
      </c>
      <c r="AR69" s="56"/>
      <c r="AS69" s="102">
        <v>0</v>
      </c>
      <c r="AT69" s="103">
        <f t="shared" si="1"/>
        <v>0</v>
      </c>
      <c r="AU69" s="104">
        <f>'0213 - Překážka 13 - Rozj...'!P95</f>
        <v>0</v>
      </c>
      <c r="AV69" s="103">
        <f>'0213 - Překážka 13 - Rozj...'!J35</f>
        <v>0</v>
      </c>
      <c r="AW69" s="103">
        <f>'0213 - Překážka 13 - Rozj...'!J36</f>
        <v>0</v>
      </c>
      <c r="AX69" s="103">
        <f>'0213 - Překážka 13 - Rozj...'!J37</f>
        <v>0</v>
      </c>
      <c r="AY69" s="103">
        <f>'0213 - Překážka 13 - Rozj...'!J38</f>
        <v>0</v>
      </c>
      <c r="AZ69" s="103">
        <f>'0213 - Překážka 13 - Rozj...'!F35</f>
        <v>0</v>
      </c>
      <c r="BA69" s="103">
        <f>'0213 - Překážka 13 - Rozj...'!F36</f>
        <v>0</v>
      </c>
      <c r="BB69" s="103">
        <f>'0213 - Překážka 13 - Rozj...'!F37</f>
        <v>0</v>
      </c>
      <c r="BC69" s="103">
        <f>'0213 - Překážka 13 - Rozj...'!F38</f>
        <v>0</v>
      </c>
      <c r="BD69" s="105">
        <f>'0213 - Překážka 13 - Rozj...'!F39</f>
        <v>0</v>
      </c>
      <c r="BT69" s="106" t="s">
        <v>81</v>
      </c>
      <c r="BV69" s="106" t="s">
        <v>73</v>
      </c>
      <c r="BW69" s="106" t="s">
        <v>124</v>
      </c>
      <c r="BX69" s="106" t="s">
        <v>84</v>
      </c>
      <c r="CL69" s="106" t="s">
        <v>19</v>
      </c>
    </row>
    <row r="70" spans="1:91" s="7" customFormat="1" ht="16.5" customHeight="1" x14ac:dyDescent="0.2">
      <c r="A70" s="89" t="s">
        <v>75</v>
      </c>
      <c r="B70" s="90"/>
      <c r="C70" s="91"/>
      <c r="D70" s="351" t="s">
        <v>125</v>
      </c>
      <c r="E70" s="351"/>
      <c r="F70" s="351"/>
      <c r="G70" s="351"/>
      <c r="H70" s="351"/>
      <c r="I70" s="92"/>
      <c r="J70" s="351" t="s">
        <v>126</v>
      </c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82">
        <f>'03 - Betonové podlahy ska...'!J30</f>
        <v>0</v>
      </c>
      <c r="AH70" s="381"/>
      <c r="AI70" s="381"/>
      <c r="AJ70" s="381"/>
      <c r="AK70" s="381"/>
      <c r="AL70" s="381"/>
      <c r="AM70" s="381"/>
      <c r="AN70" s="382">
        <f t="shared" si="0"/>
        <v>0</v>
      </c>
      <c r="AO70" s="381"/>
      <c r="AP70" s="381"/>
      <c r="AQ70" s="93" t="s">
        <v>78</v>
      </c>
      <c r="AR70" s="94"/>
      <c r="AS70" s="95">
        <v>0</v>
      </c>
      <c r="AT70" s="96">
        <f t="shared" si="1"/>
        <v>0</v>
      </c>
      <c r="AU70" s="97">
        <f>'03 - Betonové podlahy ska...'!P85</f>
        <v>0</v>
      </c>
      <c r="AV70" s="96">
        <f>'03 - Betonové podlahy ska...'!J33</f>
        <v>0</v>
      </c>
      <c r="AW70" s="96">
        <f>'03 - Betonové podlahy ska...'!J34</f>
        <v>0</v>
      </c>
      <c r="AX70" s="96">
        <f>'03 - Betonové podlahy ska...'!J35</f>
        <v>0</v>
      </c>
      <c r="AY70" s="96">
        <f>'03 - Betonové podlahy ska...'!J36</f>
        <v>0</v>
      </c>
      <c r="AZ70" s="96">
        <f>'03 - Betonové podlahy ska...'!F33</f>
        <v>0</v>
      </c>
      <c r="BA70" s="96">
        <f>'03 - Betonové podlahy ska...'!F34</f>
        <v>0</v>
      </c>
      <c r="BB70" s="96">
        <f>'03 - Betonové podlahy ska...'!F35</f>
        <v>0</v>
      </c>
      <c r="BC70" s="96">
        <f>'03 - Betonové podlahy ska...'!F36</f>
        <v>0</v>
      </c>
      <c r="BD70" s="98">
        <f>'03 - Betonové podlahy ska...'!F37</f>
        <v>0</v>
      </c>
      <c r="BT70" s="99" t="s">
        <v>79</v>
      </c>
      <c r="BV70" s="99" t="s">
        <v>73</v>
      </c>
      <c r="BW70" s="99" t="s">
        <v>127</v>
      </c>
      <c r="BX70" s="99" t="s">
        <v>5</v>
      </c>
      <c r="CL70" s="99" t="s">
        <v>19</v>
      </c>
      <c r="CM70" s="99" t="s">
        <v>81</v>
      </c>
    </row>
    <row r="71" spans="1:91" s="7" customFormat="1" ht="24.75" customHeight="1" x14ac:dyDescent="0.2">
      <c r="A71" s="89" t="s">
        <v>75</v>
      </c>
      <c r="B71" s="90"/>
      <c r="C71" s="91"/>
      <c r="D71" s="351" t="s">
        <v>128</v>
      </c>
      <c r="E71" s="351"/>
      <c r="F71" s="351"/>
      <c r="G71" s="351"/>
      <c r="H71" s="351"/>
      <c r="I71" s="92"/>
      <c r="J71" s="351" t="s">
        <v>129</v>
      </c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82">
        <f>'04 - Pojezdová plocha, vs...'!J30</f>
        <v>0</v>
      </c>
      <c r="AH71" s="381"/>
      <c r="AI71" s="381"/>
      <c r="AJ71" s="381"/>
      <c r="AK71" s="381"/>
      <c r="AL71" s="381"/>
      <c r="AM71" s="381"/>
      <c r="AN71" s="382">
        <f t="shared" si="0"/>
        <v>0</v>
      </c>
      <c r="AO71" s="381"/>
      <c r="AP71" s="381"/>
      <c r="AQ71" s="93" t="s">
        <v>78</v>
      </c>
      <c r="AR71" s="94"/>
      <c r="AS71" s="95">
        <v>0</v>
      </c>
      <c r="AT71" s="96">
        <f t="shared" si="1"/>
        <v>0</v>
      </c>
      <c r="AU71" s="97">
        <f>'04 - Pojezdová plocha, vs...'!P91</f>
        <v>0</v>
      </c>
      <c r="AV71" s="96">
        <f>'04 - Pojezdová plocha, vs...'!J33</f>
        <v>0</v>
      </c>
      <c r="AW71" s="96">
        <f>'04 - Pojezdová plocha, vs...'!J34</f>
        <v>0</v>
      </c>
      <c r="AX71" s="96">
        <f>'04 - Pojezdová plocha, vs...'!J35</f>
        <v>0</v>
      </c>
      <c r="AY71" s="96">
        <f>'04 - Pojezdová plocha, vs...'!J36</f>
        <v>0</v>
      </c>
      <c r="AZ71" s="96">
        <f>'04 - Pojezdová plocha, vs...'!F33</f>
        <v>0</v>
      </c>
      <c r="BA71" s="96">
        <f>'04 - Pojezdová plocha, vs...'!F34</f>
        <v>0</v>
      </c>
      <c r="BB71" s="96">
        <f>'04 - Pojezdová plocha, vs...'!F35</f>
        <v>0</v>
      </c>
      <c r="BC71" s="96">
        <f>'04 - Pojezdová plocha, vs...'!F36</f>
        <v>0</v>
      </c>
      <c r="BD71" s="98">
        <f>'04 - Pojezdová plocha, vs...'!F37</f>
        <v>0</v>
      </c>
      <c r="BT71" s="99" t="s">
        <v>79</v>
      </c>
      <c r="BV71" s="99" t="s">
        <v>73</v>
      </c>
      <c r="BW71" s="99" t="s">
        <v>130</v>
      </c>
      <c r="BX71" s="99" t="s">
        <v>5</v>
      </c>
      <c r="CL71" s="99" t="s">
        <v>19</v>
      </c>
      <c r="CM71" s="99" t="s">
        <v>81</v>
      </c>
    </row>
    <row r="72" spans="1:91" s="7" customFormat="1" ht="24.75" customHeight="1" x14ac:dyDescent="0.2">
      <c r="A72" s="89" t="s">
        <v>75</v>
      </c>
      <c r="B72" s="90"/>
      <c r="C72" s="91"/>
      <c r="D72" s="351" t="s">
        <v>131</v>
      </c>
      <c r="E72" s="351"/>
      <c r="F72" s="351"/>
      <c r="G72" s="351"/>
      <c r="H72" s="351"/>
      <c r="I72" s="92"/>
      <c r="J72" s="351" t="s">
        <v>132</v>
      </c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82">
        <f>'05 - Přeložka vnitřního v...'!J30</f>
        <v>0</v>
      </c>
      <c r="AH72" s="381"/>
      <c r="AI72" s="381"/>
      <c r="AJ72" s="381"/>
      <c r="AK72" s="381"/>
      <c r="AL72" s="381"/>
      <c r="AM72" s="381"/>
      <c r="AN72" s="382">
        <f t="shared" si="0"/>
        <v>0</v>
      </c>
      <c r="AO72" s="381"/>
      <c r="AP72" s="381"/>
      <c r="AQ72" s="93" t="s">
        <v>78</v>
      </c>
      <c r="AR72" s="94"/>
      <c r="AS72" s="95">
        <v>0</v>
      </c>
      <c r="AT72" s="96">
        <f t="shared" si="1"/>
        <v>0</v>
      </c>
      <c r="AU72" s="97">
        <f>'05 - Přeložka vnitřního v...'!P87</f>
        <v>0</v>
      </c>
      <c r="AV72" s="96">
        <f>'05 - Přeložka vnitřního v...'!J33</f>
        <v>0</v>
      </c>
      <c r="AW72" s="96">
        <f>'05 - Přeložka vnitřního v...'!J34</f>
        <v>0</v>
      </c>
      <c r="AX72" s="96">
        <f>'05 - Přeložka vnitřního v...'!J35</f>
        <v>0</v>
      </c>
      <c r="AY72" s="96">
        <f>'05 - Přeložka vnitřního v...'!J36</f>
        <v>0</v>
      </c>
      <c r="AZ72" s="96">
        <f>'05 - Přeložka vnitřního v...'!F33</f>
        <v>0</v>
      </c>
      <c r="BA72" s="96">
        <f>'05 - Přeložka vnitřního v...'!F34</f>
        <v>0</v>
      </c>
      <c r="BB72" s="96">
        <f>'05 - Přeložka vnitřního v...'!F35</f>
        <v>0</v>
      </c>
      <c r="BC72" s="96">
        <f>'05 - Přeložka vnitřního v...'!F36</f>
        <v>0</v>
      </c>
      <c r="BD72" s="98">
        <f>'05 - Přeložka vnitřního v...'!F37</f>
        <v>0</v>
      </c>
      <c r="BT72" s="99" t="s">
        <v>79</v>
      </c>
      <c r="BV72" s="99" t="s">
        <v>73</v>
      </c>
      <c r="BW72" s="99" t="s">
        <v>133</v>
      </c>
      <c r="BX72" s="99" t="s">
        <v>5</v>
      </c>
      <c r="CL72" s="99" t="s">
        <v>19</v>
      </c>
      <c r="CM72" s="99" t="s">
        <v>81</v>
      </c>
    </row>
    <row r="73" spans="1:91" s="7" customFormat="1" ht="16.5" customHeight="1" x14ac:dyDescent="0.2">
      <c r="A73" s="89" t="s">
        <v>75</v>
      </c>
      <c r="B73" s="90"/>
      <c r="C73" s="91"/>
      <c r="D73" s="351" t="s">
        <v>134</v>
      </c>
      <c r="E73" s="351"/>
      <c r="F73" s="351"/>
      <c r="G73" s="351"/>
      <c r="H73" s="351"/>
      <c r="I73" s="92"/>
      <c r="J73" s="351" t="s">
        <v>135</v>
      </c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82">
        <f>'06 - Ostatní náklady'!J30</f>
        <v>0</v>
      </c>
      <c r="AH73" s="381"/>
      <c r="AI73" s="381"/>
      <c r="AJ73" s="381"/>
      <c r="AK73" s="381"/>
      <c r="AL73" s="381"/>
      <c r="AM73" s="381"/>
      <c r="AN73" s="382">
        <f t="shared" si="0"/>
        <v>0</v>
      </c>
      <c r="AO73" s="381"/>
      <c r="AP73" s="381"/>
      <c r="AQ73" s="93" t="s">
        <v>78</v>
      </c>
      <c r="AR73" s="94"/>
      <c r="AS73" s="107">
        <v>0</v>
      </c>
      <c r="AT73" s="108">
        <f t="shared" si="1"/>
        <v>0</v>
      </c>
      <c r="AU73" s="109">
        <f>'06 - Ostatní náklady'!P80</f>
        <v>0</v>
      </c>
      <c r="AV73" s="108">
        <f>'06 - Ostatní náklady'!J33</f>
        <v>0</v>
      </c>
      <c r="AW73" s="108">
        <f>'06 - Ostatní náklady'!J34</f>
        <v>0</v>
      </c>
      <c r="AX73" s="108">
        <f>'06 - Ostatní náklady'!J35</f>
        <v>0</v>
      </c>
      <c r="AY73" s="108">
        <f>'06 - Ostatní náklady'!J36</f>
        <v>0</v>
      </c>
      <c r="AZ73" s="108">
        <f>'06 - Ostatní náklady'!F33</f>
        <v>0</v>
      </c>
      <c r="BA73" s="108">
        <f>'06 - Ostatní náklady'!F34</f>
        <v>0</v>
      </c>
      <c r="BB73" s="108">
        <f>'06 - Ostatní náklady'!F35</f>
        <v>0</v>
      </c>
      <c r="BC73" s="108">
        <f>'06 - Ostatní náklady'!F36</f>
        <v>0</v>
      </c>
      <c r="BD73" s="110">
        <f>'06 - Ostatní náklady'!F37</f>
        <v>0</v>
      </c>
      <c r="BT73" s="99" t="s">
        <v>79</v>
      </c>
      <c r="BV73" s="99" t="s">
        <v>73</v>
      </c>
      <c r="BW73" s="99" t="s">
        <v>136</v>
      </c>
      <c r="BX73" s="99" t="s">
        <v>5</v>
      </c>
      <c r="CL73" s="99" t="s">
        <v>19</v>
      </c>
      <c r="CM73" s="99" t="s">
        <v>81</v>
      </c>
    </row>
    <row r="74" spans="1:91" s="2" customFormat="1" ht="30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42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9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42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</sheetData>
  <sheetProtection algorithmName="SHA-512" hashValue="pa5DJOOaDjHDn/XekHE0j4JgWeHCkycuE87Lkbd42GN9UAtI6WDL96hKe3UFgFzigpqhG3GRSrGAU36fYotzGQ==" saltValue="FAoQmhv8UsugXopIxkOHYyFshjyHvQOkwVk6okU9kGnLukFM19oJPj2u3aM9/uZr50z8xlnLzAeIUiIJc2303w==" spinCount="100000" sheet="1" objects="1" scenarios="1" formatColumns="0" formatRows="0"/>
  <mergeCells count="114"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  <mergeCell ref="L33:P33"/>
    <mergeCell ref="W33:AE33"/>
    <mergeCell ref="AK33:AO33"/>
    <mergeCell ref="AK35:AO35"/>
    <mergeCell ref="X35:AB35"/>
    <mergeCell ref="AR2:BE2"/>
    <mergeCell ref="AG58:AM58"/>
    <mergeCell ref="AG61:AM61"/>
    <mergeCell ref="AG57:AM57"/>
    <mergeCell ref="AG52:AM52"/>
    <mergeCell ref="AG59:AM59"/>
    <mergeCell ref="AG60:AM60"/>
    <mergeCell ref="AG56:AM56"/>
    <mergeCell ref="AG55:AM55"/>
    <mergeCell ref="AM50:AP50"/>
    <mergeCell ref="AM47:AN47"/>
    <mergeCell ref="AM49:AP49"/>
    <mergeCell ref="AN52:AP52"/>
    <mergeCell ref="AN60:AP60"/>
    <mergeCell ref="AN55:AP55"/>
    <mergeCell ref="AN59:AP59"/>
    <mergeCell ref="AN56:AP56"/>
    <mergeCell ref="AN58:AP58"/>
    <mergeCell ref="AN61:AP61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E69:I69"/>
    <mergeCell ref="K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L45:AO45"/>
    <mergeCell ref="E65:I65"/>
    <mergeCell ref="K65:AF65"/>
    <mergeCell ref="E66:I66"/>
    <mergeCell ref="K66:AF66"/>
    <mergeCell ref="E67:I67"/>
    <mergeCell ref="K67:AF67"/>
    <mergeCell ref="E68:I68"/>
    <mergeCell ref="K68:AF68"/>
    <mergeCell ref="AG54:AM54"/>
    <mergeCell ref="AG63:AM63"/>
    <mergeCell ref="AG64:AM64"/>
    <mergeCell ref="AG62:AM62"/>
    <mergeCell ref="AN63:AP63"/>
    <mergeCell ref="AN62:AP62"/>
    <mergeCell ref="AN64:AP64"/>
    <mergeCell ref="AN57:AP57"/>
    <mergeCell ref="C52:G52"/>
    <mergeCell ref="D56:H56"/>
    <mergeCell ref="D55:H55"/>
    <mergeCell ref="E60:I60"/>
    <mergeCell ref="E64:I64"/>
    <mergeCell ref="E58:I58"/>
    <mergeCell ref="E59:I59"/>
    <mergeCell ref="E57:I57"/>
    <mergeCell ref="E61:I61"/>
    <mergeCell ref="E62:I62"/>
    <mergeCell ref="E63:I63"/>
    <mergeCell ref="I52:AF52"/>
    <mergeCell ref="J55:AF55"/>
    <mergeCell ref="J56:AF56"/>
    <mergeCell ref="K61:AF61"/>
    <mergeCell ref="K60:AF60"/>
    <mergeCell ref="K58:AF58"/>
    <mergeCell ref="K59:AF59"/>
    <mergeCell ref="K62:AF62"/>
    <mergeCell ref="K63:AF63"/>
    <mergeCell ref="K57:AF57"/>
    <mergeCell ref="K64:AF64"/>
  </mergeCells>
  <hyperlinks>
    <hyperlink ref="A55" location="'01 - Výkopy, základy'!C2" display="/" xr:uid="{00000000-0004-0000-0000-000000000000}"/>
    <hyperlink ref="A57" location="'0201 - Překážka 1 - Flat ...'!C2" display="/" xr:uid="{00000000-0004-0000-0000-000001000000}"/>
    <hyperlink ref="A58" location="'0202 - Překážka 2 - Rohov...'!C2" display="/" xr:uid="{00000000-0004-0000-0000-000002000000}"/>
    <hyperlink ref="A59" location="'0203 - Překážka 3 - Rozje...'!C2" display="/" xr:uid="{00000000-0004-0000-0000-000003000000}"/>
    <hyperlink ref="A60" location="'0204 - Překážka 4 - Mini ...'!C2" display="/" xr:uid="{00000000-0004-0000-0000-000004000000}"/>
    <hyperlink ref="A61" location="'0205 - Překážka 5 - Šikmý...'!C2" display="/" xr:uid="{00000000-0004-0000-0000-000005000000}"/>
    <hyperlink ref="A62" location="'0206 - Překážka 6 - Rovný...'!C2" display="/" xr:uid="{00000000-0004-0000-0000-000006000000}"/>
    <hyperlink ref="A63" location="'0207 - Překážka 7 - Manua...'!C2" display="/" xr:uid="{00000000-0004-0000-0000-000007000000}"/>
    <hyperlink ref="A64" location="'0208 - Překážka 8 - Lomen...'!C2" display="/" xr:uid="{00000000-0004-0000-0000-000008000000}"/>
    <hyperlink ref="A65" location="'0209 - Překážka 9 - Lomen...'!C2" display="/" xr:uid="{00000000-0004-0000-0000-000009000000}"/>
    <hyperlink ref="A66" location="'0210 - Překážka 10 - Scho...'!C2" display="/" xr:uid="{00000000-0004-0000-0000-00000A000000}"/>
    <hyperlink ref="A67" location="'0211 - Překážka 11 - Poje...'!C2" display="/" xr:uid="{00000000-0004-0000-0000-00000B000000}"/>
    <hyperlink ref="A68" location="'0212 - Překážka 12 - Rozj...'!C2" display="/" xr:uid="{00000000-0004-0000-0000-00000C000000}"/>
    <hyperlink ref="A69" location="'0213 - Překážka 13 - Rozj...'!C2" display="/" xr:uid="{00000000-0004-0000-0000-00000D000000}"/>
    <hyperlink ref="A70" location="'03 - Betonové podlahy ska...'!C2" display="/" xr:uid="{00000000-0004-0000-0000-00000E000000}"/>
    <hyperlink ref="A71" location="'04 - Pojezdová plocha, vs...'!C2" display="/" xr:uid="{00000000-0004-0000-0000-00000F000000}"/>
    <hyperlink ref="A72" location="'05 - Přeložka vnitřního v...'!C2" display="/" xr:uid="{00000000-0004-0000-0000-000010000000}"/>
    <hyperlink ref="A73" location="'06 - Ostatní náklady'!C2" display="/" xr:uid="{00000000-0004-0000-00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459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109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861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ROUND(J96,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ROUND((SUM(BE96:BE458)),  2)</f>
        <v>0</v>
      </c>
      <c r="G35" s="37"/>
      <c r="H35" s="37"/>
      <c r="I35" s="127">
        <v>0.21</v>
      </c>
      <c r="J35" s="126">
        <f>ROUND(((SUM(BE96:BE458))*I35),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ROUND((SUM(BF96:BF458)),  2)</f>
        <v>0</v>
      </c>
      <c r="G36" s="37"/>
      <c r="H36" s="37"/>
      <c r="I36" s="127">
        <v>0.12</v>
      </c>
      <c r="J36" s="126">
        <f>ROUND(((SUM(BF96:BF458))*I36),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ROUND((SUM(BG96:BG458)),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ROUND((SUM(BH96:BH458)),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ROUND((SUM(BI96:BI458)),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0208 - Překážka 8 - Lomený grindbox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J96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J97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J98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429</v>
      </c>
      <c r="E66" s="151"/>
      <c r="F66" s="151"/>
      <c r="G66" s="151"/>
      <c r="H66" s="151"/>
      <c r="I66" s="151"/>
      <c r="J66" s="152">
        <f>J145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783</v>
      </c>
      <c r="E67" s="151"/>
      <c r="F67" s="151"/>
      <c r="G67" s="151"/>
      <c r="H67" s="151"/>
      <c r="I67" s="151"/>
      <c r="J67" s="152">
        <f>J205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430</v>
      </c>
      <c r="E68" s="151"/>
      <c r="F68" s="151"/>
      <c r="G68" s="151"/>
      <c r="H68" s="151"/>
      <c r="I68" s="151"/>
      <c r="J68" s="152">
        <f>J291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148</v>
      </c>
      <c r="E69" s="151"/>
      <c r="F69" s="151"/>
      <c r="G69" s="151"/>
      <c r="H69" s="151"/>
      <c r="I69" s="151"/>
      <c r="J69" s="152">
        <f>J399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352</v>
      </c>
      <c r="E70" s="146"/>
      <c r="F70" s="146"/>
      <c r="G70" s="146"/>
      <c r="H70" s="146"/>
      <c r="I70" s="146"/>
      <c r="J70" s="147">
        <f>J402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353</v>
      </c>
      <c r="E71" s="151"/>
      <c r="F71" s="151"/>
      <c r="G71" s="151"/>
      <c r="H71" s="151"/>
      <c r="I71" s="151"/>
      <c r="J71" s="152">
        <f>J403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354</v>
      </c>
      <c r="E72" s="151"/>
      <c r="F72" s="151"/>
      <c r="G72" s="151"/>
      <c r="H72" s="151"/>
      <c r="I72" s="151"/>
      <c r="J72" s="152">
        <f>J427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355</v>
      </c>
      <c r="E73" s="151"/>
      <c r="F73" s="151"/>
      <c r="G73" s="151"/>
      <c r="H73" s="151"/>
      <c r="I73" s="151"/>
      <c r="J73" s="152">
        <f>J435</f>
        <v>0</v>
      </c>
      <c r="K73" s="100"/>
      <c r="L73" s="153"/>
    </row>
    <row r="74" spans="1:31" s="9" customFormat="1" ht="24.95" customHeight="1" x14ac:dyDescent="0.2">
      <c r="B74" s="143"/>
      <c r="C74" s="144"/>
      <c r="D74" s="145" t="s">
        <v>150</v>
      </c>
      <c r="E74" s="146"/>
      <c r="F74" s="146"/>
      <c r="G74" s="146"/>
      <c r="H74" s="146"/>
      <c r="I74" s="146"/>
      <c r="J74" s="147">
        <f>J457</f>
        <v>0</v>
      </c>
      <c r="K74" s="144"/>
      <c r="L74" s="148"/>
    </row>
    <row r="75" spans="1:31" s="2" customFormat="1" ht="21.7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 x14ac:dyDescent="0.2">
      <c r="A76" s="37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pans="1:31" s="2" customFormat="1" ht="6.95" customHeight="1" x14ac:dyDescent="0.2">
      <c r="A80" s="37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24.95" customHeight="1" x14ac:dyDescent="0.2">
      <c r="A81" s="37"/>
      <c r="B81" s="38"/>
      <c r="C81" s="26" t="s">
        <v>151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6.95" customHeight="1" x14ac:dyDescent="0.2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2" customHeight="1" x14ac:dyDescent="0.2">
      <c r="A83" s="37"/>
      <c r="B83" s="38"/>
      <c r="C83" s="32" t="s">
        <v>16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6.5" customHeight="1" x14ac:dyDescent="0.2">
      <c r="A84" s="37"/>
      <c r="B84" s="38"/>
      <c r="C84" s="39"/>
      <c r="D84" s="39"/>
      <c r="E84" s="400" t="str">
        <f>E7</f>
        <v>Novostavba skateparkového hřiště, Bystřice pod Hostýnem</v>
      </c>
      <c r="F84" s="401"/>
      <c r="G84" s="401"/>
      <c r="H84" s="401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1" customFormat="1" ht="12" customHeight="1" x14ac:dyDescent="0.2">
      <c r="B85" s="24"/>
      <c r="C85" s="32" t="s">
        <v>138</v>
      </c>
      <c r="D85" s="25"/>
      <c r="E85" s="25"/>
      <c r="F85" s="25"/>
      <c r="G85" s="25"/>
      <c r="H85" s="25"/>
      <c r="I85" s="25"/>
      <c r="J85" s="25"/>
      <c r="K85" s="25"/>
      <c r="L85" s="23"/>
    </row>
    <row r="86" spans="1:63" s="2" customFormat="1" ht="16.5" customHeight="1" x14ac:dyDescent="0.2">
      <c r="A86" s="37"/>
      <c r="B86" s="38"/>
      <c r="C86" s="39"/>
      <c r="D86" s="39"/>
      <c r="E86" s="400" t="s">
        <v>349</v>
      </c>
      <c r="F86" s="402"/>
      <c r="G86" s="402"/>
      <c r="H86" s="402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2" customHeight="1" x14ac:dyDescent="0.2">
      <c r="A87" s="37"/>
      <c r="B87" s="38"/>
      <c r="C87" s="32" t="s">
        <v>350</v>
      </c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6.5" customHeight="1" x14ac:dyDescent="0.2">
      <c r="A88" s="37"/>
      <c r="B88" s="38"/>
      <c r="C88" s="39"/>
      <c r="D88" s="39"/>
      <c r="E88" s="354" t="str">
        <f>E11</f>
        <v>0208 - Překážka 8 - Lomený grindbox</v>
      </c>
      <c r="F88" s="402"/>
      <c r="G88" s="402"/>
      <c r="H88" s="402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12" customHeight="1" x14ac:dyDescent="0.2">
      <c r="A90" s="37"/>
      <c r="B90" s="38"/>
      <c r="C90" s="32" t="s">
        <v>21</v>
      </c>
      <c r="D90" s="39"/>
      <c r="E90" s="39"/>
      <c r="F90" s="30" t="str">
        <f>F14</f>
        <v xml:space="preserve"> </v>
      </c>
      <c r="G90" s="39"/>
      <c r="H90" s="39"/>
      <c r="I90" s="32" t="s">
        <v>23</v>
      </c>
      <c r="J90" s="62" t="str">
        <f>IF(J14="","",J14)</f>
        <v>31. 8. 2025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25.7" customHeight="1" x14ac:dyDescent="0.2">
      <c r="A92" s="37"/>
      <c r="B92" s="38"/>
      <c r="C92" s="32" t="s">
        <v>25</v>
      </c>
      <c r="D92" s="39"/>
      <c r="E92" s="39"/>
      <c r="F92" s="30" t="str">
        <f>E17</f>
        <v>Město Bystřice pod Hostýnem</v>
      </c>
      <c r="G92" s="39"/>
      <c r="H92" s="39"/>
      <c r="I92" s="32" t="s">
        <v>31</v>
      </c>
      <c r="J92" s="35" t="str">
        <f>E23</f>
        <v>Michal Langoš, Hranice na Moravě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5.2" customHeight="1" x14ac:dyDescent="0.2">
      <c r="A93" s="37"/>
      <c r="B93" s="38"/>
      <c r="C93" s="32" t="s">
        <v>29</v>
      </c>
      <c r="D93" s="39"/>
      <c r="E93" s="39"/>
      <c r="F93" s="30" t="str">
        <f>IF(E20="","",E20)</f>
        <v>Vyplň údaj</v>
      </c>
      <c r="G93" s="39"/>
      <c r="H93" s="39"/>
      <c r="I93" s="32" t="s">
        <v>34</v>
      </c>
      <c r="J93" s="35" t="str">
        <f>E26</f>
        <v xml:space="preserve"> 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2" customFormat="1" ht="10.3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63" s="11" customFormat="1" ht="29.25" customHeight="1" x14ac:dyDescent="0.2">
      <c r="A95" s="154"/>
      <c r="B95" s="155"/>
      <c r="C95" s="156" t="s">
        <v>152</v>
      </c>
      <c r="D95" s="157" t="s">
        <v>56</v>
      </c>
      <c r="E95" s="157" t="s">
        <v>52</v>
      </c>
      <c r="F95" s="157" t="s">
        <v>53</v>
      </c>
      <c r="G95" s="157" t="s">
        <v>153</v>
      </c>
      <c r="H95" s="157" t="s">
        <v>154</v>
      </c>
      <c r="I95" s="157" t="s">
        <v>155</v>
      </c>
      <c r="J95" s="157" t="s">
        <v>142</v>
      </c>
      <c r="K95" s="158" t="s">
        <v>156</v>
      </c>
      <c r="L95" s="159"/>
      <c r="M95" s="71" t="s">
        <v>19</v>
      </c>
      <c r="N95" s="72" t="s">
        <v>41</v>
      </c>
      <c r="O95" s="72" t="s">
        <v>157</v>
      </c>
      <c r="P95" s="72" t="s">
        <v>158</v>
      </c>
      <c r="Q95" s="72" t="s">
        <v>159</v>
      </c>
      <c r="R95" s="72" t="s">
        <v>160</v>
      </c>
      <c r="S95" s="72" t="s">
        <v>161</v>
      </c>
      <c r="T95" s="73" t="s">
        <v>162</v>
      </c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</row>
    <row r="96" spans="1:63" s="2" customFormat="1" ht="22.9" customHeight="1" x14ac:dyDescent="0.25">
      <c r="A96" s="37"/>
      <c r="B96" s="38"/>
      <c r="C96" s="78" t="s">
        <v>163</v>
      </c>
      <c r="D96" s="39"/>
      <c r="E96" s="39"/>
      <c r="F96" s="39"/>
      <c r="G96" s="39"/>
      <c r="H96" s="39"/>
      <c r="I96" s="39"/>
      <c r="J96" s="160">
        <f>BK96</f>
        <v>0</v>
      </c>
      <c r="K96" s="39"/>
      <c r="L96" s="42"/>
      <c r="M96" s="74"/>
      <c r="N96" s="161"/>
      <c r="O96" s="75"/>
      <c r="P96" s="162">
        <f>P97+P402+P457</f>
        <v>0</v>
      </c>
      <c r="Q96" s="75"/>
      <c r="R96" s="162">
        <f>R97+R402+R457</f>
        <v>30.009331260000007</v>
      </c>
      <c r="S96" s="75"/>
      <c r="T96" s="163">
        <f>T97+T402+T457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70</v>
      </c>
      <c r="AU96" s="20" t="s">
        <v>143</v>
      </c>
      <c r="BK96" s="164">
        <f>BK97+BK402+BK457</f>
        <v>0</v>
      </c>
    </row>
    <row r="97" spans="1:65" s="12" customFormat="1" ht="25.9" customHeight="1" x14ac:dyDescent="0.2">
      <c r="B97" s="165"/>
      <c r="C97" s="166"/>
      <c r="D97" s="167" t="s">
        <v>70</v>
      </c>
      <c r="E97" s="168" t="s">
        <v>164</v>
      </c>
      <c r="F97" s="168" t="s">
        <v>165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P98+P145+P205+P291+P399</f>
        <v>0</v>
      </c>
      <c r="Q97" s="173"/>
      <c r="R97" s="174">
        <f>R98+R145+R205+R291+R399</f>
        <v>29.765392360000007</v>
      </c>
      <c r="S97" s="173"/>
      <c r="T97" s="175">
        <f>T98+T145+T205+T291+T399</f>
        <v>0</v>
      </c>
      <c r="AR97" s="176" t="s">
        <v>79</v>
      </c>
      <c r="AT97" s="177" t="s">
        <v>70</v>
      </c>
      <c r="AU97" s="177" t="s">
        <v>71</v>
      </c>
      <c r="AY97" s="176" t="s">
        <v>166</v>
      </c>
      <c r="BK97" s="178">
        <f>BK98+BK145+BK205+BK291+BK399</f>
        <v>0</v>
      </c>
    </row>
    <row r="98" spans="1:65" s="12" customFormat="1" ht="22.9" customHeight="1" x14ac:dyDescent="0.2">
      <c r="B98" s="165"/>
      <c r="C98" s="166"/>
      <c r="D98" s="167" t="s">
        <v>70</v>
      </c>
      <c r="E98" s="179" t="s">
        <v>81</v>
      </c>
      <c r="F98" s="179" t="s">
        <v>248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SUM(P99:P144)</f>
        <v>0</v>
      </c>
      <c r="Q98" s="173"/>
      <c r="R98" s="174">
        <f>SUM(R99:R144)</f>
        <v>16.182878380000005</v>
      </c>
      <c r="S98" s="173"/>
      <c r="T98" s="175">
        <f>SUM(T99:T144)</f>
        <v>0</v>
      </c>
      <c r="AR98" s="176" t="s">
        <v>79</v>
      </c>
      <c r="AT98" s="177" t="s">
        <v>70</v>
      </c>
      <c r="AU98" s="177" t="s">
        <v>79</v>
      </c>
      <c r="AY98" s="176" t="s">
        <v>166</v>
      </c>
      <c r="BK98" s="178">
        <f>SUM(BK99:BK144)</f>
        <v>0</v>
      </c>
    </row>
    <row r="99" spans="1:65" s="2" customFormat="1" ht="24.2" customHeight="1" x14ac:dyDescent="0.2">
      <c r="A99" s="37"/>
      <c r="B99" s="38"/>
      <c r="C99" s="181" t="s">
        <v>79</v>
      </c>
      <c r="D99" s="181" t="s">
        <v>168</v>
      </c>
      <c r="E99" s="182" t="s">
        <v>431</v>
      </c>
      <c r="F99" s="183" t="s">
        <v>432</v>
      </c>
      <c r="G99" s="184" t="s">
        <v>188</v>
      </c>
      <c r="H99" s="185">
        <v>17.762</v>
      </c>
      <c r="I99" s="186"/>
      <c r="J99" s="187">
        <f>ROUND(I99*H99,2)</f>
        <v>0</v>
      </c>
      <c r="K99" s="183" t="s">
        <v>172</v>
      </c>
      <c r="L99" s="42"/>
      <c r="M99" s="188" t="s">
        <v>19</v>
      </c>
      <c r="N99" s="189" t="s">
        <v>42</v>
      </c>
      <c r="O99" s="67"/>
      <c r="P99" s="190">
        <f>O99*H99</f>
        <v>0</v>
      </c>
      <c r="Q99" s="190">
        <v>1.3999999999999999E-4</v>
      </c>
      <c r="R99" s="190">
        <f>Q99*H99</f>
        <v>2.4866799999999998E-3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173</v>
      </c>
      <c r="AT99" s="192" t="s">
        <v>168</v>
      </c>
      <c r="AU99" s="192" t="s">
        <v>81</v>
      </c>
      <c r="AY99" s="20" t="s">
        <v>166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79</v>
      </c>
      <c r="BK99" s="193">
        <f>ROUND(I99*H99,2)</f>
        <v>0</v>
      </c>
      <c r="BL99" s="20" t="s">
        <v>173</v>
      </c>
      <c r="BM99" s="192" t="s">
        <v>433</v>
      </c>
    </row>
    <row r="100" spans="1:65" s="2" customFormat="1" ht="11.25" x14ac:dyDescent="0.2">
      <c r="A100" s="37"/>
      <c r="B100" s="38"/>
      <c r="C100" s="39"/>
      <c r="D100" s="194" t="s">
        <v>175</v>
      </c>
      <c r="E100" s="39"/>
      <c r="F100" s="195" t="s">
        <v>434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175</v>
      </c>
      <c r="AU100" s="20" t="s">
        <v>81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862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436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3" customFormat="1" ht="11.25" x14ac:dyDescent="0.2">
      <c r="B103" s="199"/>
      <c r="C103" s="200"/>
      <c r="D103" s="201" t="s">
        <v>177</v>
      </c>
      <c r="E103" s="202" t="s">
        <v>19</v>
      </c>
      <c r="F103" s="203" t="s">
        <v>863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177</v>
      </c>
      <c r="AU103" s="209" t="s">
        <v>81</v>
      </c>
      <c r="AV103" s="13" t="s">
        <v>79</v>
      </c>
      <c r="AW103" s="13" t="s">
        <v>33</v>
      </c>
      <c r="AX103" s="13" t="s">
        <v>71</v>
      </c>
      <c r="AY103" s="209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864</v>
      </c>
      <c r="G104" s="211"/>
      <c r="H104" s="214">
        <v>1.5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4" customFormat="1" ht="11.25" x14ac:dyDescent="0.2">
      <c r="B105" s="210"/>
      <c r="C105" s="211"/>
      <c r="D105" s="201" t="s">
        <v>177</v>
      </c>
      <c r="E105" s="212" t="s">
        <v>19</v>
      </c>
      <c r="F105" s="213" t="s">
        <v>864</v>
      </c>
      <c r="G105" s="211"/>
      <c r="H105" s="214">
        <v>1.5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177</v>
      </c>
      <c r="AU105" s="220" t="s">
        <v>81</v>
      </c>
      <c r="AV105" s="14" t="s">
        <v>81</v>
      </c>
      <c r="AW105" s="14" t="s">
        <v>33</v>
      </c>
      <c r="AX105" s="14" t="s">
        <v>71</v>
      </c>
      <c r="AY105" s="220" t="s">
        <v>166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865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864</v>
      </c>
      <c r="G107" s="211"/>
      <c r="H107" s="214">
        <v>1.5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864</v>
      </c>
      <c r="G108" s="211"/>
      <c r="H108" s="214">
        <v>1.5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866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2" t="s">
        <v>19</v>
      </c>
      <c r="F110" s="213" t="s">
        <v>867</v>
      </c>
      <c r="G110" s="211"/>
      <c r="H110" s="214">
        <v>5.8819999999999997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33</v>
      </c>
      <c r="AX110" s="14" t="s">
        <v>71</v>
      </c>
      <c r="AY110" s="220" t="s">
        <v>166</v>
      </c>
    </row>
    <row r="111" spans="1:65" s="13" customFormat="1" ht="11.25" x14ac:dyDescent="0.2">
      <c r="B111" s="199"/>
      <c r="C111" s="200"/>
      <c r="D111" s="201" t="s">
        <v>177</v>
      </c>
      <c r="E111" s="202" t="s">
        <v>19</v>
      </c>
      <c r="F111" s="203" t="s">
        <v>868</v>
      </c>
      <c r="G111" s="200"/>
      <c r="H111" s="202" t="s">
        <v>19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177</v>
      </c>
      <c r="AU111" s="209" t="s">
        <v>81</v>
      </c>
      <c r="AV111" s="13" t="s">
        <v>79</v>
      </c>
      <c r="AW111" s="13" t="s">
        <v>33</v>
      </c>
      <c r="AX111" s="13" t="s">
        <v>71</v>
      </c>
      <c r="AY111" s="209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2" t="s">
        <v>19</v>
      </c>
      <c r="F112" s="213" t="s">
        <v>869</v>
      </c>
      <c r="G112" s="211"/>
      <c r="H112" s="214">
        <v>5.88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33</v>
      </c>
      <c r="AX112" s="14" t="s">
        <v>71</v>
      </c>
      <c r="AY112" s="220" t="s">
        <v>166</v>
      </c>
    </row>
    <row r="113" spans="1:65" s="15" customFormat="1" ht="11.25" x14ac:dyDescent="0.2">
      <c r="B113" s="221"/>
      <c r="C113" s="222"/>
      <c r="D113" s="201" t="s">
        <v>177</v>
      </c>
      <c r="E113" s="223" t="s">
        <v>19</v>
      </c>
      <c r="F113" s="224" t="s">
        <v>180</v>
      </c>
      <c r="G113" s="222"/>
      <c r="H113" s="225">
        <v>17.762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177</v>
      </c>
      <c r="AU113" s="231" t="s">
        <v>81</v>
      </c>
      <c r="AV113" s="15" t="s">
        <v>173</v>
      </c>
      <c r="AW113" s="15" t="s">
        <v>33</v>
      </c>
      <c r="AX113" s="15" t="s">
        <v>79</v>
      </c>
      <c r="AY113" s="231" t="s">
        <v>166</v>
      </c>
    </row>
    <row r="114" spans="1:65" s="2" customFormat="1" ht="16.5" customHeight="1" x14ac:dyDescent="0.2">
      <c r="A114" s="37"/>
      <c r="B114" s="38"/>
      <c r="C114" s="249" t="s">
        <v>81</v>
      </c>
      <c r="D114" s="249" t="s">
        <v>392</v>
      </c>
      <c r="E114" s="250" t="s">
        <v>438</v>
      </c>
      <c r="F114" s="251" t="s">
        <v>439</v>
      </c>
      <c r="G114" s="252" t="s">
        <v>188</v>
      </c>
      <c r="H114" s="253">
        <v>21.039000000000001</v>
      </c>
      <c r="I114" s="254"/>
      <c r="J114" s="255">
        <f>ROUND(I114*H114,2)</f>
        <v>0</v>
      </c>
      <c r="K114" s="251" t="s">
        <v>172</v>
      </c>
      <c r="L114" s="256"/>
      <c r="M114" s="257" t="s">
        <v>19</v>
      </c>
      <c r="N114" s="258" t="s">
        <v>42</v>
      </c>
      <c r="O114" s="67"/>
      <c r="P114" s="190">
        <f>O114*H114</f>
        <v>0</v>
      </c>
      <c r="Q114" s="190">
        <v>2.9999999999999997E-4</v>
      </c>
      <c r="R114" s="190">
        <f>Q114*H114</f>
        <v>6.3116999999999999E-3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226</v>
      </c>
      <c r="AT114" s="192" t="s">
        <v>392</v>
      </c>
      <c r="AU114" s="192" t="s">
        <v>81</v>
      </c>
      <c r="AY114" s="20" t="s">
        <v>166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79</v>
      </c>
      <c r="BK114" s="193">
        <f>ROUND(I114*H114,2)</f>
        <v>0</v>
      </c>
      <c r="BL114" s="20" t="s">
        <v>173</v>
      </c>
      <c r="BM114" s="192" t="s">
        <v>440</v>
      </c>
    </row>
    <row r="115" spans="1:65" s="13" customFormat="1" ht="11.25" x14ac:dyDescent="0.2">
      <c r="B115" s="199"/>
      <c r="C115" s="200"/>
      <c r="D115" s="201" t="s">
        <v>177</v>
      </c>
      <c r="E115" s="202" t="s">
        <v>19</v>
      </c>
      <c r="F115" s="203" t="s">
        <v>862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177</v>
      </c>
      <c r="AU115" s="209" t="s">
        <v>81</v>
      </c>
      <c r="AV115" s="13" t="s">
        <v>79</v>
      </c>
      <c r="AW115" s="13" t="s">
        <v>33</v>
      </c>
      <c r="AX115" s="13" t="s">
        <v>71</v>
      </c>
      <c r="AY115" s="209" t="s">
        <v>166</v>
      </c>
    </row>
    <row r="116" spans="1:65" s="13" customFormat="1" ht="11.25" x14ac:dyDescent="0.2">
      <c r="B116" s="199"/>
      <c r="C116" s="200"/>
      <c r="D116" s="201" t="s">
        <v>177</v>
      </c>
      <c r="E116" s="202" t="s">
        <v>19</v>
      </c>
      <c r="F116" s="203" t="s">
        <v>436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177</v>
      </c>
      <c r="AU116" s="209" t="s">
        <v>81</v>
      </c>
      <c r="AV116" s="13" t="s">
        <v>79</v>
      </c>
      <c r="AW116" s="13" t="s">
        <v>33</v>
      </c>
      <c r="AX116" s="13" t="s">
        <v>71</v>
      </c>
      <c r="AY116" s="209" t="s">
        <v>166</v>
      </c>
    </row>
    <row r="117" spans="1:65" s="13" customFormat="1" ht="11.25" x14ac:dyDescent="0.2">
      <c r="B117" s="199"/>
      <c r="C117" s="200"/>
      <c r="D117" s="201" t="s">
        <v>177</v>
      </c>
      <c r="E117" s="202" t="s">
        <v>19</v>
      </c>
      <c r="F117" s="203" t="s">
        <v>870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177</v>
      </c>
      <c r="AU117" s="209" t="s">
        <v>81</v>
      </c>
      <c r="AV117" s="13" t="s">
        <v>79</v>
      </c>
      <c r="AW117" s="13" t="s">
        <v>33</v>
      </c>
      <c r="AX117" s="13" t="s">
        <v>71</v>
      </c>
      <c r="AY117" s="209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864</v>
      </c>
      <c r="G118" s="211"/>
      <c r="H118" s="214">
        <v>1.5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864</v>
      </c>
      <c r="G119" s="211"/>
      <c r="H119" s="214">
        <v>1.5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3" customFormat="1" ht="11.25" x14ac:dyDescent="0.2">
      <c r="B120" s="199"/>
      <c r="C120" s="200"/>
      <c r="D120" s="201" t="s">
        <v>177</v>
      </c>
      <c r="E120" s="202" t="s">
        <v>19</v>
      </c>
      <c r="F120" s="203" t="s">
        <v>871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177</v>
      </c>
      <c r="AU120" s="209" t="s">
        <v>81</v>
      </c>
      <c r="AV120" s="13" t="s">
        <v>79</v>
      </c>
      <c r="AW120" s="13" t="s">
        <v>33</v>
      </c>
      <c r="AX120" s="13" t="s">
        <v>71</v>
      </c>
      <c r="AY120" s="209" t="s">
        <v>166</v>
      </c>
    </row>
    <row r="121" spans="1:65" s="14" customFormat="1" ht="11.25" x14ac:dyDescent="0.2">
      <c r="B121" s="210"/>
      <c r="C121" s="211"/>
      <c r="D121" s="201" t="s">
        <v>177</v>
      </c>
      <c r="E121" s="212" t="s">
        <v>19</v>
      </c>
      <c r="F121" s="213" t="s">
        <v>864</v>
      </c>
      <c r="G121" s="211"/>
      <c r="H121" s="214">
        <v>1.5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81</v>
      </c>
      <c r="AV121" s="14" t="s">
        <v>81</v>
      </c>
      <c r="AW121" s="14" t="s">
        <v>33</v>
      </c>
      <c r="AX121" s="14" t="s">
        <v>71</v>
      </c>
      <c r="AY121" s="220" t="s">
        <v>166</v>
      </c>
    </row>
    <row r="122" spans="1:65" s="14" customFormat="1" ht="11.25" x14ac:dyDescent="0.2">
      <c r="B122" s="210"/>
      <c r="C122" s="211"/>
      <c r="D122" s="201" t="s">
        <v>177</v>
      </c>
      <c r="E122" s="212" t="s">
        <v>19</v>
      </c>
      <c r="F122" s="213" t="s">
        <v>864</v>
      </c>
      <c r="G122" s="211"/>
      <c r="H122" s="214">
        <v>1.5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177</v>
      </c>
      <c r="AU122" s="220" t="s">
        <v>81</v>
      </c>
      <c r="AV122" s="14" t="s">
        <v>81</v>
      </c>
      <c r="AW122" s="14" t="s">
        <v>33</v>
      </c>
      <c r="AX122" s="14" t="s">
        <v>71</v>
      </c>
      <c r="AY122" s="220" t="s">
        <v>166</v>
      </c>
    </row>
    <row r="123" spans="1:65" s="13" customFormat="1" ht="11.25" x14ac:dyDescent="0.2">
      <c r="B123" s="199"/>
      <c r="C123" s="200"/>
      <c r="D123" s="201" t="s">
        <v>177</v>
      </c>
      <c r="E123" s="202" t="s">
        <v>19</v>
      </c>
      <c r="F123" s="203" t="s">
        <v>866</v>
      </c>
      <c r="G123" s="200"/>
      <c r="H123" s="202" t="s">
        <v>19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177</v>
      </c>
      <c r="AU123" s="209" t="s">
        <v>81</v>
      </c>
      <c r="AV123" s="13" t="s">
        <v>79</v>
      </c>
      <c r="AW123" s="13" t="s">
        <v>33</v>
      </c>
      <c r="AX123" s="13" t="s">
        <v>71</v>
      </c>
      <c r="AY123" s="209" t="s">
        <v>166</v>
      </c>
    </row>
    <row r="124" spans="1:65" s="14" customFormat="1" ht="11.25" x14ac:dyDescent="0.2">
      <c r="B124" s="210"/>
      <c r="C124" s="211"/>
      <c r="D124" s="201" t="s">
        <v>177</v>
      </c>
      <c r="E124" s="212" t="s">
        <v>19</v>
      </c>
      <c r="F124" s="213" t="s">
        <v>867</v>
      </c>
      <c r="G124" s="211"/>
      <c r="H124" s="214">
        <v>5.8819999999999997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177</v>
      </c>
      <c r="AU124" s="220" t="s">
        <v>81</v>
      </c>
      <c r="AV124" s="14" t="s">
        <v>81</v>
      </c>
      <c r="AW124" s="14" t="s">
        <v>33</v>
      </c>
      <c r="AX124" s="14" t="s">
        <v>71</v>
      </c>
      <c r="AY124" s="220" t="s">
        <v>166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868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4" customFormat="1" ht="11.25" x14ac:dyDescent="0.2">
      <c r="B126" s="210"/>
      <c r="C126" s="211"/>
      <c r="D126" s="201" t="s">
        <v>177</v>
      </c>
      <c r="E126" s="212" t="s">
        <v>19</v>
      </c>
      <c r="F126" s="213" t="s">
        <v>869</v>
      </c>
      <c r="G126" s="211"/>
      <c r="H126" s="214">
        <v>5.88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81</v>
      </c>
      <c r="AV126" s="14" t="s">
        <v>81</v>
      </c>
      <c r="AW126" s="14" t="s">
        <v>33</v>
      </c>
      <c r="AX126" s="14" t="s">
        <v>71</v>
      </c>
      <c r="AY126" s="220" t="s">
        <v>166</v>
      </c>
    </row>
    <row r="127" spans="1:65" s="15" customFormat="1" ht="11.25" x14ac:dyDescent="0.2">
      <c r="B127" s="221"/>
      <c r="C127" s="222"/>
      <c r="D127" s="201" t="s">
        <v>177</v>
      </c>
      <c r="E127" s="223" t="s">
        <v>19</v>
      </c>
      <c r="F127" s="224" t="s">
        <v>180</v>
      </c>
      <c r="G127" s="222"/>
      <c r="H127" s="225">
        <v>17.762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177</v>
      </c>
      <c r="AU127" s="231" t="s">
        <v>81</v>
      </c>
      <c r="AV127" s="15" t="s">
        <v>173</v>
      </c>
      <c r="AW127" s="15" t="s">
        <v>33</v>
      </c>
      <c r="AX127" s="15" t="s">
        <v>79</v>
      </c>
      <c r="AY127" s="231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1"/>
      <c r="F128" s="213" t="s">
        <v>872</v>
      </c>
      <c r="G128" s="211"/>
      <c r="H128" s="214">
        <v>21.039000000000001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4</v>
      </c>
      <c r="AX128" s="14" t="s">
        <v>79</v>
      </c>
      <c r="AY128" s="220" t="s">
        <v>166</v>
      </c>
    </row>
    <row r="129" spans="1:65" s="2" customFormat="1" ht="16.5" customHeight="1" x14ac:dyDescent="0.2">
      <c r="A129" s="37"/>
      <c r="B129" s="38"/>
      <c r="C129" s="181" t="s">
        <v>185</v>
      </c>
      <c r="D129" s="181" t="s">
        <v>168</v>
      </c>
      <c r="E129" s="182" t="s">
        <v>442</v>
      </c>
      <c r="F129" s="183" t="s">
        <v>443</v>
      </c>
      <c r="G129" s="184" t="s">
        <v>194</v>
      </c>
      <c r="H129" s="185">
        <v>7.4880000000000004</v>
      </c>
      <c r="I129" s="186"/>
      <c r="J129" s="187">
        <f>ROUND(I129*H129,2)</f>
        <v>0</v>
      </c>
      <c r="K129" s="183" t="s">
        <v>172</v>
      </c>
      <c r="L129" s="42"/>
      <c r="M129" s="188" t="s">
        <v>19</v>
      </c>
      <c r="N129" s="189" t="s">
        <v>42</v>
      </c>
      <c r="O129" s="67"/>
      <c r="P129" s="190">
        <f>O129*H129</f>
        <v>0</v>
      </c>
      <c r="Q129" s="190">
        <v>2.16</v>
      </c>
      <c r="R129" s="190">
        <f>Q129*H129</f>
        <v>16.174080000000004</v>
      </c>
      <c r="S129" s="190">
        <v>0</v>
      </c>
      <c r="T129" s="19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2" t="s">
        <v>173</v>
      </c>
      <c r="AT129" s="192" t="s">
        <v>168</v>
      </c>
      <c r="AU129" s="192" t="s">
        <v>81</v>
      </c>
      <c r="AY129" s="20" t="s">
        <v>166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20" t="s">
        <v>79</v>
      </c>
      <c r="BK129" s="193">
        <f>ROUND(I129*H129,2)</f>
        <v>0</v>
      </c>
      <c r="BL129" s="20" t="s">
        <v>173</v>
      </c>
      <c r="BM129" s="192" t="s">
        <v>444</v>
      </c>
    </row>
    <row r="130" spans="1:65" s="2" customFormat="1" ht="11.25" x14ac:dyDescent="0.2">
      <c r="A130" s="37"/>
      <c r="B130" s="38"/>
      <c r="C130" s="39"/>
      <c r="D130" s="194" t="s">
        <v>175</v>
      </c>
      <c r="E130" s="39"/>
      <c r="F130" s="195" t="s">
        <v>445</v>
      </c>
      <c r="G130" s="39"/>
      <c r="H130" s="39"/>
      <c r="I130" s="196"/>
      <c r="J130" s="39"/>
      <c r="K130" s="39"/>
      <c r="L130" s="42"/>
      <c r="M130" s="197"/>
      <c r="N130" s="198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175</v>
      </c>
      <c r="AU130" s="20" t="s">
        <v>81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862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436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863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873</v>
      </c>
      <c r="G134" s="211"/>
      <c r="H134" s="214">
        <v>0.45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4" customFormat="1" ht="11.25" x14ac:dyDescent="0.2">
      <c r="B135" s="210"/>
      <c r="C135" s="211"/>
      <c r="D135" s="201" t="s">
        <v>177</v>
      </c>
      <c r="E135" s="212" t="s">
        <v>19</v>
      </c>
      <c r="F135" s="213" t="s">
        <v>874</v>
      </c>
      <c r="G135" s="211"/>
      <c r="H135" s="214">
        <v>0.64800000000000002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177</v>
      </c>
      <c r="AU135" s="220" t="s">
        <v>81</v>
      </c>
      <c r="AV135" s="14" t="s">
        <v>81</v>
      </c>
      <c r="AW135" s="14" t="s">
        <v>33</v>
      </c>
      <c r="AX135" s="14" t="s">
        <v>71</v>
      </c>
      <c r="AY135" s="220" t="s">
        <v>166</v>
      </c>
    </row>
    <row r="136" spans="1:65" s="13" customFormat="1" ht="11.25" x14ac:dyDescent="0.2">
      <c r="B136" s="199"/>
      <c r="C136" s="200"/>
      <c r="D136" s="201" t="s">
        <v>177</v>
      </c>
      <c r="E136" s="202" t="s">
        <v>19</v>
      </c>
      <c r="F136" s="203" t="s">
        <v>871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177</v>
      </c>
      <c r="AU136" s="209" t="s">
        <v>81</v>
      </c>
      <c r="AV136" s="13" t="s">
        <v>79</v>
      </c>
      <c r="AW136" s="13" t="s">
        <v>33</v>
      </c>
      <c r="AX136" s="13" t="s">
        <v>71</v>
      </c>
      <c r="AY136" s="209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865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873</v>
      </c>
      <c r="G138" s="211"/>
      <c r="H138" s="214">
        <v>0.45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4" customFormat="1" ht="11.25" x14ac:dyDescent="0.2">
      <c r="B139" s="210"/>
      <c r="C139" s="211"/>
      <c r="D139" s="201" t="s">
        <v>177</v>
      </c>
      <c r="E139" s="212" t="s">
        <v>19</v>
      </c>
      <c r="F139" s="213" t="s">
        <v>874</v>
      </c>
      <c r="G139" s="211"/>
      <c r="H139" s="214">
        <v>0.64800000000000002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177</v>
      </c>
      <c r="AU139" s="220" t="s">
        <v>81</v>
      </c>
      <c r="AV139" s="14" t="s">
        <v>81</v>
      </c>
      <c r="AW139" s="14" t="s">
        <v>33</v>
      </c>
      <c r="AX139" s="14" t="s">
        <v>71</v>
      </c>
      <c r="AY139" s="220" t="s">
        <v>166</v>
      </c>
    </row>
    <row r="140" spans="1:65" s="13" customFormat="1" ht="11.25" x14ac:dyDescent="0.2">
      <c r="B140" s="199"/>
      <c r="C140" s="200"/>
      <c r="D140" s="201" t="s">
        <v>177</v>
      </c>
      <c r="E140" s="202" t="s">
        <v>19</v>
      </c>
      <c r="F140" s="203" t="s">
        <v>866</v>
      </c>
      <c r="G140" s="200"/>
      <c r="H140" s="202" t="s">
        <v>19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177</v>
      </c>
      <c r="AU140" s="209" t="s">
        <v>81</v>
      </c>
      <c r="AV140" s="13" t="s">
        <v>79</v>
      </c>
      <c r="AW140" s="13" t="s">
        <v>33</v>
      </c>
      <c r="AX140" s="13" t="s">
        <v>71</v>
      </c>
      <c r="AY140" s="209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875</v>
      </c>
      <c r="G141" s="211"/>
      <c r="H141" s="214">
        <v>2.6459999999999999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3" customFormat="1" ht="11.25" x14ac:dyDescent="0.2">
      <c r="B142" s="199"/>
      <c r="C142" s="200"/>
      <c r="D142" s="201" t="s">
        <v>177</v>
      </c>
      <c r="E142" s="202" t="s">
        <v>19</v>
      </c>
      <c r="F142" s="203" t="s">
        <v>868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177</v>
      </c>
      <c r="AU142" s="209" t="s">
        <v>81</v>
      </c>
      <c r="AV142" s="13" t="s">
        <v>79</v>
      </c>
      <c r="AW142" s="13" t="s">
        <v>33</v>
      </c>
      <c r="AX142" s="13" t="s">
        <v>71</v>
      </c>
      <c r="AY142" s="209" t="s">
        <v>166</v>
      </c>
    </row>
    <row r="143" spans="1:65" s="14" customFormat="1" ht="11.25" x14ac:dyDescent="0.2">
      <c r="B143" s="210"/>
      <c r="C143" s="211"/>
      <c r="D143" s="201" t="s">
        <v>177</v>
      </c>
      <c r="E143" s="212" t="s">
        <v>19</v>
      </c>
      <c r="F143" s="213" t="s">
        <v>875</v>
      </c>
      <c r="G143" s="211"/>
      <c r="H143" s="214">
        <v>2.6459999999999999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177</v>
      </c>
      <c r="AU143" s="220" t="s">
        <v>81</v>
      </c>
      <c r="AV143" s="14" t="s">
        <v>81</v>
      </c>
      <c r="AW143" s="14" t="s">
        <v>33</v>
      </c>
      <c r="AX143" s="14" t="s">
        <v>71</v>
      </c>
      <c r="AY143" s="220" t="s">
        <v>166</v>
      </c>
    </row>
    <row r="144" spans="1:65" s="15" customFormat="1" ht="11.25" x14ac:dyDescent="0.2">
      <c r="B144" s="221"/>
      <c r="C144" s="222"/>
      <c r="D144" s="201" t="s">
        <v>177</v>
      </c>
      <c r="E144" s="223" t="s">
        <v>19</v>
      </c>
      <c r="F144" s="224" t="s">
        <v>180</v>
      </c>
      <c r="G144" s="222"/>
      <c r="H144" s="225">
        <v>7.4880000000000004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177</v>
      </c>
      <c r="AU144" s="231" t="s">
        <v>81</v>
      </c>
      <c r="AV144" s="15" t="s">
        <v>173</v>
      </c>
      <c r="AW144" s="15" t="s">
        <v>33</v>
      </c>
      <c r="AX144" s="15" t="s">
        <v>79</v>
      </c>
      <c r="AY144" s="231" t="s">
        <v>166</v>
      </c>
    </row>
    <row r="145" spans="1:65" s="12" customFormat="1" ht="22.9" customHeight="1" x14ac:dyDescent="0.2">
      <c r="B145" s="165"/>
      <c r="C145" s="166"/>
      <c r="D145" s="167" t="s">
        <v>70</v>
      </c>
      <c r="E145" s="179" t="s">
        <v>185</v>
      </c>
      <c r="F145" s="179" t="s">
        <v>448</v>
      </c>
      <c r="G145" s="166"/>
      <c r="H145" s="166"/>
      <c r="I145" s="169"/>
      <c r="J145" s="180">
        <f>BK145</f>
        <v>0</v>
      </c>
      <c r="K145" s="166"/>
      <c r="L145" s="171"/>
      <c r="M145" s="172"/>
      <c r="N145" s="173"/>
      <c r="O145" s="173"/>
      <c r="P145" s="174">
        <f>SUM(P146:P204)</f>
        <v>0</v>
      </c>
      <c r="Q145" s="173"/>
      <c r="R145" s="174">
        <f>SUM(R146:R204)</f>
        <v>0.66139512</v>
      </c>
      <c r="S145" s="173"/>
      <c r="T145" s="175">
        <f>SUM(T146:T204)</f>
        <v>0</v>
      </c>
      <c r="AR145" s="176" t="s">
        <v>79</v>
      </c>
      <c r="AT145" s="177" t="s">
        <v>70</v>
      </c>
      <c r="AU145" s="177" t="s">
        <v>79</v>
      </c>
      <c r="AY145" s="176" t="s">
        <v>166</v>
      </c>
      <c r="BK145" s="178">
        <f>SUM(BK146:BK204)</f>
        <v>0</v>
      </c>
    </row>
    <row r="146" spans="1:65" s="2" customFormat="1" ht="24.2" customHeight="1" x14ac:dyDescent="0.2">
      <c r="A146" s="37"/>
      <c r="B146" s="38"/>
      <c r="C146" s="181" t="s">
        <v>173</v>
      </c>
      <c r="D146" s="181" t="s">
        <v>168</v>
      </c>
      <c r="E146" s="182" t="s">
        <v>545</v>
      </c>
      <c r="F146" s="183" t="s">
        <v>546</v>
      </c>
      <c r="G146" s="184" t="s">
        <v>194</v>
      </c>
      <c r="H146" s="185">
        <v>0.246</v>
      </c>
      <c r="I146" s="186"/>
      <c r="J146" s="187">
        <f>ROUND(I146*H146,2)</f>
        <v>0</v>
      </c>
      <c r="K146" s="183" t="s">
        <v>172</v>
      </c>
      <c r="L146" s="42"/>
      <c r="M146" s="188" t="s">
        <v>19</v>
      </c>
      <c r="N146" s="189" t="s">
        <v>42</v>
      </c>
      <c r="O146" s="67"/>
      <c r="P146" s="190">
        <f>O146*H146</f>
        <v>0</v>
      </c>
      <c r="Q146" s="190">
        <v>2.5018699999999998</v>
      </c>
      <c r="R146" s="190">
        <f>Q146*H146</f>
        <v>0.61546002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173</v>
      </c>
      <c r="AT146" s="192" t="s">
        <v>168</v>
      </c>
      <c r="AU146" s="192" t="s">
        <v>81</v>
      </c>
      <c r="AY146" s="20" t="s">
        <v>166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79</v>
      </c>
      <c r="BK146" s="193">
        <f>ROUND(I146*H146,2)</f>
        <v>0</v>
      </c>
      <c r="BL146" s="20" t="s">
        <v>173</v>
      </c>
      <c r="BM146" s="192" t="s">
        <v>790</v>
      </c>
    </row>
    <row r="147" spans="1:65" s="2" customFormat="1" ht="11.25" x14ac:dyDescent="0.2">
      <c r="A147" s="37"/>
      <c r="B147" s="38"/>
      <c r="C147" s="39"/>
      <c r="D147" s="194" t="s">
        <v>175</v>
      </c>
      <c r="E147" s="39"/>
      <c r="F147" s="195" t="s">
        <v>548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175</v>
      </c>
      <c r="AU147" s="20" t="s">
        <v>81</v>
      </c>
    </row>
    <row r="148" spans="1:65" s="13" customFormat="1" ht="11.25" x14ac:dyDescent="0.2">
      <c r="B148" s="199"/>
      <c r="C148" s="200"/>
      <c r="D148" s="201" t="s">
        <v>177</v>
      </c>
      <c r="E148" s="202" t="s">
        <v>19</v>
      </c>
      <c r="F148" s="203" t="s">
        <v>862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177</v>
      </c>
      <c r="AU148" s="209" t="s">
        <v>81</v>
      </c>
      <c r="AV148" s="13" t="s">
        <v>79</v>
      </c>
      <c r="AW148" s="13" t="s">
        <v>33</v>
      </c>
      <c r="AX148" s="13" t="s">
        <v>71</v>
      </c>
      <c r="AY148" s="209" t="s">
        <v>166</v>
      </c>
    </row>
    <row r="149" spans="1:65" s="13" customFormat="1" ht="11.25" x14ac:dyDescent="0.2">
      <c r="B149" s="199"/>
      <c r="C149" s="200"/>
      <c r="D149" s="201" t="s">
        <v>177</v>
      </c>
      <c r="E149" s="202" t="s">
        <v>19</v>
      </c>
      <c r="F149" s="203" t="s">
        <v>436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177</v>
      </c>
      <c r="AU149" s="209" t="s">
        <v>81</v>
      </c>
      <c r="AV149" s="13" t="s">
        <v>79</v>
      </c>
      <c r="AW149" s="13" t="s">
        <v>33</v>
      </c>
      <c r="AX149" s="13" t="s">
        <v>71</v>
      </c>
      <c r="AY149" s="209" t="s">
        <v>166</v>
      </c>
    </row>
    <row r="150" spans="1:65" s="13" customFormat="1" ht="11.25" x14ac:dyDescent="0.2">
      <c r="B150" s="199"/>
      <c r="C150" s="200"/>
      <c r="D150" s="201" t="s">
        <v>177</v>
      </c>
      <c r="E150" s="202" t="s">
        <v>19</v>
      </c>
      <c r="F150" s="203" t="s">
        <v>870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177</v>
      </c>
      <c r="AU150" s="209" t="s">
        <v>81</v>
      </c>
      <c r="AV150" s="13" t="s">
        <v>79</v>
      </c>
      <c r="AW150" s="13" t="s">
        <v>33</v>
      </c>
      <c r="AX150" s="13" t="s">
        <v>71</v>
      </c>
      <c r="AY150" s="209" t="s">
        <v>166</v>
      </c>
    </row>
    <row r="151" spans="1:65" s="14" customFormat="1" ht="11.25" x14ac:dyDescent="0.2">
      <c r="B151" s="210"/>
      <c r="C151" s="211"/>
      <c r="D151" s="201" t="s">
        <v>177</v>
      </c>
      <c r="E151" s="212" t="s">
        <v>19</v>
      </c>
      <c r="F151" s="213" t="s">
        <v>876</v>
      </c>
      <c r="G151" s="211"/>
      <c r="H151" s="214">
        <v>4.1000000000000002E-2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177</v>
      </c>
      <c r="AU151" s="220" t="s">
        <v>81</v>
      </c>
      <c r="AV151" s="14" t="s">
        <v>81</v>
      </c>
      <c r="AW151" s="14" t="s">
        <v>33</v>
      </c>
      <c r="AX151" s="14" t="s">
        <v>71</v>
      </c>
      <c r="AY151" s="220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876</v>
      </c>
      <c r="G152" s="211"/>
      <c r="H152" s="214">
        <v>4.1000000000000002E-2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871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4" customFormat="1" ht="11.25" x14ac:dyDescent="0.2">
      <c r="B154" s="210"/>
      <c r="C154" s="211"/>
      <c r="D154" s="201" t="s">
        <v>177</v>
      </c>
      <c r="E154" s="212" t="s">
        <v>19</v>
      </c>
      <c r="F154" s="213" t="s">
        <v>876</v>
      </c>
      <c r="G154" s="211"/>
      <c r="H154" s="214">
        <v>4.1000000000000002E-2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177</v>
      </c>
      <c r="AU154" s="220" t="s">
        <v>81</v>
      </c>
      <c r="AV154" s="14" t="s">
        <v>81</v>
      </c>
      <c r="AW154" s="14" t="s">
        <v>33</v>
      </c>
      <c r="AX154" s="14" t="s">
        <v>71</v>
      </c>
      <c r="AY154" s="220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876</v>
      </c>
      <c r="G155" s="211"/>
      <c r="H155" s="214">
        <v>4.1000000000000002E-2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4" customFormat="1" ht="11.25" x14ac:dyDescent="0.2">
      <c r="B156" s="210"/>
      <c r="C156" s="211"/>
      <c r="D156" s="201" t="s">
        <v>177</v>
      </c>
      <c r="E156" s="212" t="s">
        <v>19</v>
      </c>
      <c r="F156" s="213" t="s">
        <v>876</v>
      </c>
      <c r="G156" s="211"/>
      <c r="H156" s="214">
        <v>4.1000000000000002E-2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177</v>
      </c>
      <c r="AU156" s="220" t="s">
        <v>81</v>
      </c>
      <c r="AV156" s="14" t="s">
        <v>81</v>
      </c>
      <c r="AW156" s="14" t="s">
        <v>33</v>
      </c>
      <c r="AX156" s="14" t="s">
        <v>71</v>
      </c>
      <c r="AY156" s="220" t="s">
        <v>166</v>
      </c>
    </row>
    <row r="157" spans="1:65" s="14" customFormat="1" ht="11.25" x14ac:dyDescent="0.2">
      <c r="B157" s="210"/>
      <c r="C157" s="211"/>
      <c r="D157" s="201" t="s">
        <v>177</v>
      </c>
      <c r="E157" s="212" t="s">
        <v>19</v>
      </c>
      <c r="F157" s="213" t="s">
        <v>876</v>
      </c>
      <c r="G157" s="211"/>
      <c r="H157" s="214">
        <v>4.1000000000000002E-2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177</v>
      </c>
      <c r="AU157" s="220" t="s">
        <v>81</v>
      </c>
      <c r="AV157" s="14" t="s">
        <v>81</v>
      </c>
      <c r="AW157" s="14" t="s">
        <v>33</v>
      </c>
      <c r="AX157" s="14" t="s">
        <v>71</v>
      </c>
      <c r="AY157" s="220" t="s">
        <v>166</v>
      </c>
    </row>
    <row r="158" spans="1:65" s="15" customFormat="1" ht="11.25" x14ac:dyDescent="0.2">
      <c r="B158" s="221"/>
      <c r="C158" s="222"/>
      <c r="D158" s="201" t="s">
        <v>177</v>
      </c>
      <c r="E158" s="223" t="s">
        <v>19</v>
      </c>
      <c r="F158" s="224" t="s">
        <v>180</v>
      </c>
      <c r="G158" s="222"/>
      <c r="H158" s="225">
        <v>0.24600000000000002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177</v>
      </c>
      <c r="AU158" s="231" t="s">
        <v>81</v>
      </c>
      <c r="AV158" s="15" t="s">
        <v>173</v>
      </c>
      <c r="AW158" s="15" t="s">
        <v>33</v>
      </c>
      <c r="AX158" s="15" t="s">
        <v>79</v>
      </c>
      <c r="AY158" s="231" t="s">
        <v>166</v>
      </c>
    </row>
    <row r="159" spans="1:65" s="2" customFormat="1" ht="16.5" customHeight="1" x14ac:dyDescent="0.2">
      <c r="A159" s="37"/>
      <c r="B159" s="38"/>
      <c r="C159" s="181" t="s">
        <v>198</v>
      </c>
      <c r="D159" s="181" t="s">
        <v>168</v>
      </c>
      <c r="E159" s="182" t="s">
        <v>794</v>
      </c>
      <c r="F159" s="183" t="s">
        <v>795</v>
      </c>
      <c r="G159" s="184" t="s">
        <v>188</v>
      </c>
      <c r="H159" s="185">
        <v>2.754</v>
      </c>
      <c r="I159" s="186"/>
      <c r="J159" s="187">
        <f>ROUND(I159*H159,2)</f>
        <v>0</v>
      </c>
      <c r="K159" s="183" t="s">
        <v>172</v>
      </c>
      <c r="L159" s="42"/>
      <c r="M159" s="188" t="s">
        <v>19</v>
      </c>
      <c r="N159" s="189" t="s">
        <v>42</v>
      </c>
      <c r="O159" s="67"/>
      <c r="P159" s="190">
        <f>O159*H159</f>
        <v>0</v>
      </c>
      <c r="Q159" s="190">
        <v>2.7499999999999998E-3</v>
      </c>
      <c r="R159" s="190">
        <f>Q159*H159</f>
        <v>7.5734999999999995E-3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173</v>
      </c>
      <c r="AT159" s="192" t="s">
        <v>168</v>
      </c>
      <c r="AU159" s="192" t="s">
        <v>81</v>
      </c>
      <c r="AY159" s="20" t="s">
        <v>166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79</v>
      </c>
      <c r="BK159" s="193">
        <f>ROUND(I159*H159,2)</f>
        <v>0</v>
      </c>
      <c r="BL159" s="20" t="s">
        <v>173</v>
      </c>
      <c r="BM159" s="192" t="s">
        <v>796</v>
      </c>
    </row>
    <row r="160" spans="1:65" s="2" customFormat="1" ht="11.25" x14ac:dyDescent="0.2">
      <c r="A160" s="37"/>
      <c r="B160" s="38"/>
      <c r="C160" s="39"/>
      <c r="D160" s="194" t="s">
        <v>175</v>
      </c>
      <c r="E160" s="39"/>
      <c r="F160" s="195" t="s">
        <v>797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175</v>
      </c>
      <c r="AU160" s="20" t="s">
        <v>81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862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3" customFormat="1" ht="11.25" x14ac:dyDescent="0.2">
      <c r="B162" s="199"/>
      <c r="C162" s="200"/>
      <c r="D162" s="201" t="s">
        <v>177</v>
      </c>
      <c r="E162" s="202" t="s">
        <v>19</v>
      </c>
      <c r="F162" s="203" t="s">
        <v>436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177</v>
      </c>
      <c r="AU162" s="209" t="s">
        <v>81</v>
      </c>
      <c r="AV162" s="13" t="s">
        <v>79</v>
      </c>
      <c r="AW162" s="13" t="s">
        <v>33</v>
      </c>
      <c r="AX162" s="13" t="s">
        <v>71</v>
      </c>
      <c r="AY162" s="209" t="s">
        <v>166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870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4" customFormat="1" ht="11.25" x14ac:dyDescent="0.2">
      <c r="B164" s="210"/>
      <c r="C164" s="211"/>
      <c r="D164" s="201" t="s">
        <v>177</v>
      </c>
      <c r="E164" s="212" t="s">
        <v>19</v>
      </c>
      <c r="F164" s="213" t="s">
        <v>877</v>
      </c>
      <c r="G164" s="211"/>
      <c r="H164" s="214">
        <v>0.45900000000000002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177</v>
      </c>
      <c r="AU164" s="220" t="s">
        <v>81</v>
      </c>
      <c r="AV164" s="14" t="s">
        <v>81</v>
      </c>
      <c r="AW164" s="14" t="s">
        <v>33</v>
      </c>
      <c r="AX164" s="14" t="s">
        <v>71</v>
      </c>
      <c r="AY164" s="220" t="s">
        <v>166</v>
      </c>
    </row>
    <row r="165" spans="1:65" s="14" customFormat="1" ht="11.25" x14ac:dyDescent="0.2">
      <c r="B165" s="210"/>
      <c r="C165" s="211"/>
      <c r="D165" s="201" t="s">
        <v>177</v>
      </c>
      <c r="E165" s="212" t="s">
        <v>19</v>
      </c>
      <c r="F165" s="213" t="s">
        <v>877</v>
      </c>
      <c r="G165" s="211"/>
      <c r="H165" s="214">
        <v>0.45900000000000002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177</v>
      </c>
      <c r="AU165" s="220" t="s">
        <v>81</v>
      </c>
      <c r="AV165" s="14" t="s">
        <v>81</v>
      </c>
      <c r="AW165" s="14" t="s">
        <v>33</v>
      </c>
      <c r="AX165" s="14" t="s">
        <v>71</v>
      </c>
      <c r="AY165" s="220" t="s">
        <v>166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871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4" customFormat="1" ht="11.25" x14ac:dyDescent="0.2">
      <c r="B167" s="210"/>
      <c r="C167" s="211"/>
      <c r="D167" s="201" t="s">
        <v>177</v>
      </c>
      <c r="E167" s="212" t="s">
        <v>19</v>
      </c>
      <c r="F167" s="213" t="s">
        <v>877</v>
      </c>
      <c r="G167" s="211"/>
      <c r="H167" s="214">
        <v>0.45900000000000002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177</v>
      </c>
      <c r="AU167" s="220" t="s">
        <v>81</v>
      </c>
      <c r="AV167" s="14" t="s">
        <v>81</v>
      </c>
      <c r="AW167" s="14" t="s">
        <v>33</v>
      </c>
      <c r="AX167" s="14" t="s">
        <v>71</v>
      </c>
      <c r="AY167" s="220" t="s">
        <v>166</v>
      </c>
    </row>
    <row r="168" spans="1:65" s="14" customFormat="1" ht="11.25" x14ac:dyDescent="0.2">
      <c r="B168" s="210"/>
      <c r="C168" s="211"/>
      <c r="D168" s="201" t="s">
        <v>177</v>
      </c>
      <c r="E168" s="212" t="s">
        <v>19</v>
      </c>
      <c r="F168" s="213" t="s">
        <v>877</v>
      </c>
      <c r="G168" s="211"/>
      <c r="H168" s="214">
        <v>0.45900000000000002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177</v>
      </c>
      <c r="AU168" s="220" t="s">
        <v>81</v>
      </c>
      <c r="AV168" s="14" t="s">
        <v>81</v>
      </c>
      <c r="AW168" s="14" t="s">
        <v>33</v>
      </c>
      <c r="AX168" s="14" t="s">
        <v>71</v>
      </c>
      <c r="AY168" s="220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2" t="s">
        <v>19</v>
      </c>
      <c r="F169" s="213" t="s">
        <v>877</v>
      </c>
      <c r="G169" s="211"/>
      <c r="H169" s="214">
        <v>0.45900000000000002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33</v>
      </c>
      <c r="AX169" s="14" t="s">
        <v>71</v>
      </c>
      <c r="AY169" s="220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877</v>
      </c>
      <c r="G170" s="211"/>
      <c r="H170" s="214">
        <v>0.45900000000000002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5" customFormat="1" ht="11.25" x14ac:dyDescent="0.2">
      <c r="B171" s="221"/>
      <c r="C171" s="222"/>
      <c r="D171" s="201" t="s">
        <v>177</v>
      </c>
      <c r="E171" s="223" t="s">
        <v>19</v>
      </c>
      <c r="F171" s="224" t="s">
        <v>180</v>
      </c>
      <c r="G171" s="222"/>
      <c r="H171" s="225">
        <v>2.754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177</v>
      </c>
      <c r="AU171" s="231" t="s">
        <v>81</v>
      </c>
      <c r="AV171" s="15" t="s">
        <v>173</v>
      </c>
      <c r="AW171" s="15" t="s">
        <v>33</v>
      </c>
      <c r="AX171" s="15" t="s">
        <v>79</v>
      </c>
      <c r="AY171" s="231" t="s">
        <v>166</v>
      </c>
    </row>
    <row r="172" spans="1:65" s="2" customFormat="1" ht="16.5" customHeight="1" x14ac:dyDescent="0.2">
      <c r="A172" s="37"/>
      <c r="B172" s="38"/>
      <c r="C172" s="181" t="s">
        <v>213</v>
      </c>
      <c r="D172" s="181" t="s">
        <v>168</v>
      </c>
      <c r="E172" s="182" t="s">
        <v>800</v>
      </c>
      <c r="F172" s="183" t="s">
        <v>801</v>
      </c>
      <c r="G172" s="184" t="s">
        <v>188</v>
      </c>
      <c r="H172" s="185">
        <v>2.754</v>
      </c>
      <c r="I172" s="186"/>
      <c r="J172" s="187">
        <f>ROUND(I172*H172,2)</f>
        <v>0</v>
      </c>
      <c r="K172" s="183" t="s">
        <v>172</v>
      </c>
      <c r="L172" s="42"/>
      <c r="M172" s="188" t="s">
        <v>19</v>
      </c>
      <c r="N172" s="189" t="s">
        <v>42</v>
      </c>
      <c r="O172" s="6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173</v>
      </c>
      <c r="AT172" s="192" t="s">
        <v>168</v>
      </c>
      <c r="AU172" s="192" t="s">
        <v>81</v>
      </c>
      <c r="AY172" s="20" t="s">
        <v>166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79</v>
      </c>
      <c r="BK172" s="193">
        <f>ROUND(I172*H172,2)</f>
        <v>0</v>
      </c>
      <c r="BL172" s="20" t="s">
        <v>173</v>
      </c>
      <c r="BM172" s="192" t="s">
        <v>802</v>
      </c>
    </row>
    <row r="173" spans="1:65" s="2" customFormat="1" ht="11.25" x14ac:dyDescent="0.2">
      <c r="A173" s="37"/>
      <c r="B173" s="38"/>
      <c r="C173" s="39"/>
      <c r="D173" s="194" t="s">
        <v>175</v>
      </c>
      <c r="E173" s="39"/>
      <c r="F173" s="195" t="s">
        <v>803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175</v>
      </c>
      <c r="AU173" s="20" t="s">
        <v>81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862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436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870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877</v>
      </c>
      <c r="G177" s="211"/>
      <c r="H177" s="214">
        <v>0.45900000000000002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4" customFormat="1" ht="11.25" x14ac:dyDescent="0.2">
      <c r="B178" s="210"/>
      <c r="C178" s="211"/>
      <c r="D178" s="201" t="s">
        <v>177</v>
      </c>
      <c r="E178" s="212" t="s">
        <v>19</v>
      </c>
      <c r="F178" s="213" t="s">
        <v>877</v>
      </c>
      <c r="G178" s="211"/>
      <c r="H178" s="214">
        <v>0.45900000000000002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81</v>
      </c>
      <c r="AV178" s="14" t="s">
        <v>81</v>
      </c>
      <c r="AW178" s="14" t="s">
        <v>33</v>
      </c>
      <c r="AX178" s="14" t="s">
        <v>71</v>
      </c>
      <c r="AY178" s="220" t="s">
        <v>166</v>
      </c>
    </row>
    <row r="179" spans="1:65" s="13" customFormat="1" ht="11.25" x14ac:dyDescent="0.2">
      <c r="B179" s="199"/>
      <c r="C179" s="200"/>
      <c r="D179" s="201" t="s">
        <v>177</v>
      </c>
      <c r="E179" s="202" t="s">
        <v>19</v>
      </c>
      <c r="F179" s="203" t="s">
        <v>871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177</v>
      </c>
      <c r="AU179" s="209" t="s">
        <v>81</v>
      </c>
      <c r="AV179" s="13" t="s">
        <v>79</v>
      </c>
      <c r="AW179" s="13" t="s">
        <v>33</v>
      </c>
      <c r="AX179" s="13" t="s">
        <v>71</v>
      </c>
      <c r="AY179" s="209" t="s">
        <v>166</v>
      </c>
    </row>
    <row r="180" spans="1:65" s="14" customFormat="1" ht="11.25" x14ac:dyDescent="0.2">
      <c r="B180" s="210"/>
      <c r="C180" s="211"/>
      <c r="D180" s="201" t="s">
        <v>177</v>
      </c>
      <c r="E180" s="212" t="s">
        <v>19</v>
      </c>
      <c r="F180" s="213" t="s">
        <v>877</v>
      </c>
      <c r="G180" s="211"/>
      <c r="H180" s="214">
        <v>0.45900000000000002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177</v>
      </c>
      <c r="AU180" s="220" t="s">
        <v>81</v>
      </c>
      <c r="AV180" s="14" t="s">
        <v>81</v>
      </c>
      <c r="AW180" s="14" t="s">
        <v>33</v>
      </c>
      <c r="AX180" s="14" t="s">
        <v>71</v>
      </c>
      <c r="AY180" s="220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877</v>
      </c>
      <c r="G181" s="211"/>
      <c r="H181" s="214">
        <v>0.45900000000000002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4" customFormat="1" ht="11.25" x14ac:dyDescent="0.2">
      <c r="B182" s="210"/>
      <c r="C182" s="211"/>
      <c r="D182" s="201" t="s">
        <v>177</v>
      </c>
      <c r="E182" s="212" t="s">
        <v>19</v>
      </c>
      <c r="F182" s="213" t="s">
        <v>877</v>
      </c>
      <c r="G182" s="211"/>
      <c r="H182" s="214">
        <v>0.45900000000000002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177</v>
      </c>
      <c r="AU182" s="220" t="s">
        <v>81</v>
      </c>
      <c r="AV182" s="14" t="s">
        <v>81</v>
      </c>
      <c r="AW182" s="14" t="s">
        <v>33</v>
      </c>
      <c r="AX182" s="14" t="s">
        <v>71</v>
      </c>
      <c r="AY182" s="220" t="s">
        <v>166</v>
      </c>
    </row>
    <row r="183" spans="1:65" s="14" customFormat="1" ht="11.25" x14ac:dyDescent="0.2">
      <c r="B183" s="210"/>
      <c r="C183" s="211"/>
      <c r="D183" s="201" t="s">
        <v>177</v>
      </c>
      <c r="E183" s="212" t="s">
        <v>19</v>
      </c>
      <c r="F183" s="213" t="s">
        <v>877</v>
      </c>
      <c r="G183" s="211"/>
      <c r="H183" s="214">
        <v>0.45900000000000002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177</v>
      </c>
      <c r="AU183" s="220" t="s">
        <v>81</v>
      </c>
      <c r="AV183" s="14" t="s">
        <v>81</v>
      </c>
      <c r="AW183" s="14" t="s">
        <v>33</v>
      </c>
      <c r="AX183" s="14" t="s">
        <v>71</v>
      </c>
      <c r="AY183" s="220" t="s">
        <v>166</v>
      </c>
    </row>
    <row r="184" spans="1:65" s="15" customFormat="1" ht="11.25" x14ac:dyDescent="0.2">
      <c r="B184" s="221"/>
      <c r="C184" s="222"/>
      <c r="D184" s="201" t="s">
        <v>177</v>
      </c>
      <c r="E184" s="223" t="s">
        <v>19</v>
      </c>
      <c r="F184" s="224" t="s">
        <v>180</v>
      </c>
      <c r="G184" s="222"/>
      <c r="H184" s="225">
        <v>2.754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177</v>
      </c>
      <c r="AU184" s="231" t="s">
        <v>81</v>
      </c>
      <c r="AV184" s="15" t="s">
        <v>173</v>
      </c>
      <c r="AW184" s="15" t="s">
        <v>33</v>
      </c>
      <c r="AX184" s="15" t="s">
        <v>79</v>
      </c>
      <c r="AY184" s="231" t="s">
        <v>166</v>
      </c>
    </row>
    <row r="185" spans="1:65" s="2" customFormat="1" ht="16.5" customHeight="1" x14ac:dyDescent="0.2">
      <c r="A185" s="37"/>
      <c r="B185" s="38"/>
      <c r="C185" s="181" t="s">
        <v>179</v>
      </c>
      <c r="D185" s="181" t="s">
        <v>168</v>
      </c>
      <c r="E185" s="182" t="s">
        <v>560</v>
      </c>
      <c r="F185" s="183" t="s">
        <v>561</v>
      </c>
      <c r="G185" s="184" t="s">
        <v>188</v>
      </c>
      <c r="H185" s="185">
        <v>2.754</v>
      </c>
      <c r="I185" s="186"/>
      <c r="J185" s="187">
        <f>ROUND(I185*H185,2)</f>
        <v>0</v>
      </c>
      <c r="K185" s="183" t="s">
        <v>172</v>
      </c>
      <c r="L185" s="42"/>
      <c r="M185" s="188" t="s">
        <v>19</v>
      </c>
      <c r="N185" s="189" t="s">
        <v>42</v>
      </c>
      <c r="O185" s="67"/>
      <c r="P185" s="190">
        <f>O185*H185</f>
        <v>0</v>
      </c>
      <c r="Q185" s="190">
        <v>2.5000000000000001E-3</v>
      </c>
      <c r="R185" s="190">
        <f>Q185*H185</f>
        <v>6.8850000000000005E-3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173</v>
      </c>
      <c r="AT185" s="192" t="s">
        <v>168</v>
      </c>
      <c r="AU185" s="192" t="s">
        <v>81</v>
      </c>
      <c r="AY185" s="20" t="s">
        <v>166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79</v>
      </c>
      <c r="BK185" s="193">
        <f>ROUND(I185*H185,2)</f>
        <v>0</v>
      </c>
      <c r="BL185" s="20" t="s">
        <v>173</v>
      </c>
      <c r="BM185" s="192" t="s">
        <v>804</v>
      </c>
    </row>
    <row r="186" spans="1:65" s="2" customFormat="1" ht="11.25" x14ac:dyDescent="0.2">
      <c r="A186" s="37"/>
      <c r="B186" s="38"/>
      <c r="C186" s="39"/>
      <c r="D186" s="194" t="s">
        <v>175</v>
      </c>
      <c r="E186" s="39"/>
      <c r="F186" s="195" t="s">
        <v>563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175</v>
      </c>
      <c r="AU186" s="20" t="s">
        <v>81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862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436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3" customFormat="1" ht="11.25" x14ac:dyDescent="0.2">
      <c r="B189" s="199"/>
      <c r="C189" s="200"/>
      <c r="D189" s="201" t="s">
        <v>177</v>
      </c>
      <c r="E189" s="202" t="s">
        <v>19</v>
      </c>
      <c r="F189" s="203" t="s">
        <v>870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177</v>
      </c>
      <c r="AU189" s="209" t="s">
        <v>81</v>
      </c>
      <c r="AV189" s="13" t="s">
        <v>79</v>
      </c>
      <c r="AW189" s="13" t="s">
        <v>33</v>
      </c>
      <c r="AX189" s="13" t="s">
        <v>71</v>
      </c>
      <c r="AY189" s="209" t="s">
        <v>166</v>
      </c>
    </row>
    <row r="190" spans="1:65" s="14" customFormat="1" ht="11.25" x14ac:dyDescent="0.2">
      <c r="B190" s="210"/>
      <c r="C190" s="211"/>
      <c r="D190" s="201" t="s">
        <v>177</v>
      </c>
      <c r="E190" s="212" t="s">
        <v>19</v>
      </c>
      <c r="F190" s="213" t="s">
        <v>877</v>
      </c>
      <c r="G190" s="211"/>
      <c r="H190" s="214">
        <v>0.45900000000000002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177</v>
      </c>
      <c r="AU190" s="220" t="s">
        <v>81</v>
      </c>
      <c r="AV190" s="14" t="s">
        <v>81</v>
      </c>
      <c r="AW190" s="14" t="s">
        <v>33</v>
      </c>
      <c r="AX190" s="14" t="s">
        <v>71</v>
      </c>
      <c r="AY190" s="220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2" t="s">
        <v>19</v>
      </c>
      <c r="F191" s="213" t="s">
        <v>877</v>
      </c>
      <c r="G191" s="211"/>
      <c r="H191" s="214">
        <v>0.45900000000000002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33</v>
      </c>
      <c r="AX191" s="14" t="s">
        <v>71</v>
      </c>
      <c r="AY191" s="220" t="s">
        <v>166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871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4" customFormat="1" ht="11.25" x14ac:dyDescent="0.2">
      <c r="B193" s="210"/>
      <c r="C193" s="211"/>
      <c r="D193" s="201" t="s">
        <v>177</v>
      </c>
      <c r="E193" s="212" t="s">
        <v>19</v>
      </c>
      <c r="F193" s="213" t="s">
        <v>877</v>
      </c>
      <c r="G193" s="211"/>
      <c r="H193" s="214">
        <v>0.45900000000000002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177</v>
      </c>
      <c r="AU193" s="220" t="s">
        <v>81</v>
      </c>
      <c r="AV193" s="14" t="s">
        <v>81</v>
      </c>
      <c r="AW193" s="14" t="s">
        <v>33</v>
      </c>
      <c r="AX193" s="14" t="s">
        <v>71</v>
      </c>
      <c r="AY193" s="220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877</v>
      </c>
      <c r="G194" s="211"/>
      <c r="H194" s="214">
        <v>0.45900000000000002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4" customFormat="1" ht="11.25" x14ac:dyDescent="0.2">
      <c r="B195" s="210"/>
      <c r="C195" s="211"/>
      <c r="D195" s="201" t="s">
        <v>177</v>
      </c>
      <c r="E195" s="212" t="s">
        <v>19</v>
      </c>
      <c r="F195" s="213" t="s">
        <v>877</v>
      </c>
      <c r="G195" s="211"/>
      <c r="H195" s="214">
        <v>0.45900000000000002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177</v>
      </c>
      <c r="AU195" s="220" t="s">
        <v>81</v>
      </c>
      <c r="AV195" s="14" t="s">
        <v>81</v>
      </c>
      <c r="AW195" s="14" t="s">
        <v>33</v>
      </c>
      <c r="AX195" s="14" t="s">
        <v>71</v>
      </c>
      <c r="AY195" s="220" t="s">
        <v>166</v>
      </c>
    </row>
    <row r="196" spans="1:65" s="14" customFormat="1" ht="11.25" x14ac:dyDescent="0.2">
      <c r="B196" s="210"/>
      <c r="C196" s="211"/>
      <c r="D196" s="201" t="s">
        <v>177</v>
      </c>
      <c r="E196" s="212" t="s">
        <v>19</v>
      </c>
      <c r="F196" s="213" t="s">
        <v>877</v>
      </c>
      <c r="G196" s="211"/>
      <c r="H196" s="214">
        <v>0.45900000000000002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177</v>
      </c>
      <c r="AU196" s="220" t="s">
        <v>81</v>
      </c>
      <c r="AV196" s="14" t="s">
        <v>81</v>
      </c>
      <c r="AW196" s="14" t="s">
        <v>33</v>
      </c>
      <c r="AX196" s="14" t="s">
        <v>71</v>
      </c>
      <c r="AY196" s="220" t="s">
        <v>166</v>
      </c>
    </row>
    <row r="197" spans="1:65" s="15" customFormat="1" ht="11.25" x14ac:dyDescent="0.2">
      <c r="B197" s="221"/>
      <c r="C197" s="222"/>
      <c r="D197" s="201" t="s">
        <v>177</v>
      </c>
      <c r="E197" s="223" t="s">
        <v>19</v>
      </c>
      <c r="F197" s="224" t="s">
        <v>180</v>
      </c>
      <c r="G197" s="222"/>
      <c r="H197" s="225">
        <v>2.754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177</v>
      </c>
      <c r="AU197" s="231" t="s">
        <v>81</v>
      </c>
      <c r="AV197" s="15" t="s">
        <v>173</v>
      </c>
      <c r="AW197" s="15" t="s">
        <v>33</v>
      </c>
      <c r="AX197" s="15" t="s">
        <v>79</v>
      </c>
      <c r="AY197" s="231" t="s">
        <v>166</v>
      </c>
    </row>
    <row r="198" spans="1:65" s="2" customFormat="1" ht="24.2" customHeight="1" x14ac:dyDescent="0.2">
      <c r="A198" s="37"/>
      <c r="B198" s="38"/>
      <c r="C198" s="181" t="s">
        <v>226</v>
      </c>
      <c r="D198" s="181" t="s">
        <v>168</v>
      </c>
      <c r="E198" s="182" t="s">
        <v>456</v>
      </c>
      <c r="F198" s="183" t="s">
        <v>457</v>
      </c>
      <c r="G198" s="184" t="s">
        <v>234</v>
      </c>
      <c r="H198" s="185">
        <v>0.03</v>
      </c>
      <c r="I198" s="186"/>
      <c r="J198" s="187">
        <f>ROUND(I198*H198,2)</f>
        <v>0</v>
      </c>
      <c r="K198" s="183" t="s">
        <v>172</v>
      </c>
      <c r="L198" s="42"/>
      <c r="M198" s="188" t="s">
        <v>19</v>
      </c>
      <c r="N198" s="189" t="s">
        <v>42</v>
      </c>
      <c r="O198" s="67"/>
      <c r="P198" s="190">
        <f>O198*H198</f>
        <v>0</v>
      </c>
      <c r="Q198" s="190">
        <v>1.04922</v>
      </c>
      <c r="R198" s="190">
        <f>Q198*H198</f>
        <v>3.14766E-2</v>
      </c>
      <c r="S198" s="190">
        <v>0</v>
      </c>
      <c r="T198" s="19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2" t="s">
        <v>173</v>
      </c>
      <c r="AT198" s="192" t="s">
        <v>168</v>
      </c>
      <c r="AU198" s="192" t="s">
        <v>81</v>
      </c>
      <c r="AY198" s="20" t="s">
        <v>166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20" t="s">
        <v>79</v>
      </c>
      <c r="BK198" s="193">
        <f>ROUND(I198*H198,2)</f>
        <v>0</v>
      </c>
      <c r="BL198" s="20" t="s">
        <v>173</v>
      </c>
      <c r="BM198" s="192" t="s">
        <v>458</v>
      </c>
    </row>
    <row r="199" spans="1:65" s="2" customFormat="1" ht="11.25" x14ac:dyDescent="0.2">
      <c r="A199" s="37"/>
      <c r="B199" s="38"/>
      <c r="C199" s="39"/>
      <c r="D199" s="194" t="s">
        <v>175</v>
      </c>
      <c r="E199" s="39"/>
      <c r="F199" s="195" t="s">
        <v>459</v>
      </c>
      <c r="G199" s="39"/>
      <c r="H199" s="39"/>
      <c r="I199" s="196"/>
      <c r="J199" s="39"/>
      <c r="K199" s="39"/>
      <c r="L199" s="42"/>
      <c r="M199" s="197"/>
      <c r="N199" s="198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175</v>
      </c>
      <c r="AU199" s="20" t="s">
        <v>81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784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3" customFormat="1" ht="11.25" x14ac:dyDescent="0.2">
      <c r="B201" s="199"/>
      <c r="C201" s="200"/>
      <c r="D201" s="201" t="s">
        <v>177</v>
      </c>
      <c r="E201" s="202" t="s">
        <v>19</v>
      </c>
      <c r="F201" s="203" t="s">
        <v>436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177</v>
      </c>
      <c r="AU201" s="209" t="s">
        <v>81</v>
      </c>
      <c r="AV201" s="13" t="s">
        <v>79</v>
      </c>
      <c r="AW201" s="13" t="s">
        <v>33</v>
      </c>
      <c r="AX201" s="13" t="s">
        <v>71</v>
      </c>
      <c r="AY201" s="209" t="s">
        <v>166</v>
      </c>
    </row>
    <row r="202" spans="1:65" s="13" customFormat="1" ht="11.25" x14ac:dyDescent="0.2">
      <c r="B202" s="199"/>
      <c r="C202" s="200"/>
      <c r="D202" s="201" t="s">
        <v>177</v>
      </c>
      <c r="E202" s="202" t="s">
        <v>19</v>
      </c>
      <c r="F202" s="203" t="s">
        <v>878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177</v>
      </c>
      <c r="AU202" s="209" t="s">
        <v>81</v>
      </c>
      <c r="AV202" s="13" t="s">
        <v>79</v>
      </c>
      <c r="AW202" s="13" t="s">
        <v>33</v>
      </c>
      <c r="AX202" s="13" t="s">
        <v>71</v>
      </c>
      <c r="AY202" s="209" t="s">
        <v>166</v>
      </c>
    </row>
    <row r="203" spans="1:65" s="14" customFormat="1" ht="11.25" x14ac:dyDescent="0.2">
      <c r="B203" s="210"/>
      <c r="C203" s="211"/>
      <c r="D203" s="201" t="s">
        <v>177</v>
      </c>
      <c r="E203" s="212" t="s">
        <v>19</v>
      </c>
      <c r="F203" s="213" t="s">
        <v>879</v>
      </c>
      <c r="G203" s="211"/>
      <c r="H203" s="214">
        <v>0.03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177</v>
      </c>
      <c r="AU203" s="220" t="s">
        <v>81</v>
      </c>
      <c r="AV203" s="14" t="s">
        <v>81</v>
      </c>
      <c r="AW203" s="14" t="s">
        <v>33</v>
      </c>
      <c r="AX203" s="14" t="s">
        <v>71</v>
      </c>
      <c r="AY203" s="220" t="s">
        <v>166</v>
      </c>
    </row>
    <row r="204" spans="1:65" s="15" customFormat="1" ht="11.25" x14ac:dyDescent="0.2">
      <c r="B204" s="221"/>
      <c r="C204" s="222"/>
      <c r="D204" s="201" t="s">
        <v>177</v>
      </c>
      <c r="E204" s="223" t="s">
        <v>19</v>
      </c>
      <c r="F204" s="224" t="s">
        <v>180</v>
      </c>
      <c r="G204" s="222"/>
      <c r="H204" s="225">
        <v>0.03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177</v>
      </c>
      <c r="AU204" s="231" t="s">
        <v>81</v>
      </c>
      <c r="AV204" s="15" t="s">
        <v>173</v>
      </c>
      <c r="AW204" s="15" t="s">
        <v>33</v>
      </c>
      <c r="AX204" s="15" t="s">
        <v>79</v>
      </c>
      <c r="AY204" s="231" t="s">
        <v>166</v>
      </c>
    </row>
    <row r="205" spans="1:65" s="12" customFormat="1" ht="22.9" customHeight="1" x14ac:dyDescent="0.2">
      <c r="B205" s="165"/>
      <c r="C205" s="166"/>
      <c r="D205" s="167" t="s">
        <v>70</v>
      </c>
      <c r="E205" s="179" t="s">
        <v>173</v>
      </c>
      <c r="F205" s="179" t="s">
        <v>806</v>
      </c>
      <c r="G205" s="166"/>
      <c r="H205" s="166"/>
      <c r="I205" s="169"/>
      <c r="J205" s="180">
        <f>BK205</f>
        <v>0</v>
      </c>
      <c r="K205" s="166"/>
      <c r="L205" s="171"/>
      <c r="M205" s="172"/>
      <c r="N205" s="173"/>
      <c r="O205" s="173"/>
      <c r="P205" s="174">
        <f>SUM(P206:P290)</f>
        <v>0</v>
      </c>
      <c r="Q205" s="173"/>
      <c r="R205" s="174">
        <f>SUM(R206:R290)</f>
        <v>4.1844169999999998</v>
      </c>
      <c r="S205" s="173"/>
      <c r="T205" s="175">
        <f>SUM(T206:T290)</f>
        <v>0</v>
      </c>
      <c r="AR205" s="176" t="s">
        <v>79</v>
      </c>
      <c r="AT205" s="177" t="s">
        <v>70</v>
      </c>
      <c r="AU205" s="177" t="s">
        <v>79</v>
      </c>
      <c r="AY205" s="176" t="s">
        <v>166</v>
      </c>
      <c r="BK205" s="178">
        <f>SUM(BK206:BK290)</f>
        <v>0</v>
      </c>
    </row>
    <row r="206" spans="1:65" s="2" customFormat="1" ht="33" customHeight="1" x14ac:dyDescent="0.2">
      <c r="A206" s="37"/>
      <c r="B206" s="38"/>
      <c r="C206" s="181" t="s">
        <v>231</v>
      </c>
      <c r="D206" s="181" t="s">
        <v>168</v>
      </c>
      <c r="E206" s="182" t="s">
        <v>807</v>
      </c>
      <c r="F206" s="183" t="s">
        <v>808</v>
      </c>
      <c r="G206" s="184" t="s">
        <v>194</v>
      </c>
      <c r="H206" s="185">
        <v>1.5</v>
      </c>
      <c r="I206" s="186"/>
      <c r="J206" s="187">
        <f>ROUND(I206*H206,2)</f>
        <v>0</v>
      </c>
      <c r="K206" s="183" t="s">
        <v>172</v>
      </c>
      <c r="L206" s="42"/>
      <c r="M206" s="188" t="s">
        <v>19</v>
      </c>
      <c r="N206" s="189" t="s">
        <v>42</v>
      </c>
      <c r="O206" s="67"/>
      <c r="P206" s="190">
        <f>O206*H206</f>
        <v>0</v>
      </c>
      <c r="Q206" s="190">
        <v>2.5019399999999998</v>
      </c>
      <c r="R206" s="190">
        <f>Q206*H206</f>
        <v>3.75291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173</v>
      </c>
      <c r="AT206" s="192" t="s">
        <v>168</v>
      </c>
      <c r="AU206" s="192" t="s">
        <v>81</v>
      </c>
      <c r="AY206" s="20" t="s">
        <v>166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79</v>
      </c>
      <c r="BK206" s="193">
        <f>ROUND(I206*H206,2)</f>
        <v>0</v>
      </c>
      <c r="BL206" s="20" t="s">
        <v>173</v>
      </c>
      <c r="BM206" s="192" t="s">
        <v>809</v>
      </c>
    </row>
    <row r="207" spans="1:65" s="2" customFormat="1" ht="11.25" x14ac:dyDescent="0.2">
      <c r="A207" s="37"/>
      <c r="B207" s="38"/>
      <c r="C207" s="39"/>
      <c r="D207" s="194" t="s">
        <v>175</v>
      </c>
      <c r="E207" s="39"/>
      <c r="F207" s="195" t="s">
        <v>810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175</v>
      </c>
      <c r="AU207" s="20" t="s">
        <v>81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862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436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870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4" customFormat="1" ht="11.25" x14ac:dyDescent="0.2">
      <c r="B211" s="210"/>
      <c r="C211" s="211"/>
      <c r="D211" s="201" t="s">
        <v>177</v>
      </c>
      <c r="E211" s="212" t="s">
        <v>19</v>
      </c>
      <c r="F211" s="213" t="s">
        <v>880</v>
      </c>
      <c r="G211" s="211"/>
      <c r="H211" s="214">
        <v>0.375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177</v>
      </c>
      <c r="AU211" s="220" t="s">
        <v>81</v>
      </c>
      <c r="AV211" s="14" t="s">
        <v>81</v>
      </c>
      <c r="AW211" s="14" t="s">
        <v>33</v>
      </c>
      <c r="AX211" s="14" t="s">
        <v>71</v>
      </c>
      <c r="AY211" s="220" t="s">
        <v>166</v>
      </c>
    </row>
    <row r="212" spans="1:65" s="14" customFormat="1" ht="11.25" x14ac:dyDescent="0.2">
      <c r="B212" s="210"/>
      <c r="C212" s="211"/>
      <c r="D212" s="201" t="s">
        <v>177</v>
      </c>
      <c r="E212" s="212" t="s">
        <v>19</v>
      </c>
      <c r="F212" s="213" t="s">
        <v>880</v>
      </c>
      <c r="G212" s="211"/>
      <c r="H212" s="214">
        <v>0.375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177</v>
      </c>
      <c r="AU212" s="220" t="s">
        <v>81</v>
      </c>
      <c r="AV212" s="14" t="s">
        <v>81</v>
      </c>
      <c r="AW212" s="14" t="s">
        <v>33</v>
      </c>
      <c r="AX212" s="14" t="s">
        <v>71</v>
      </c>
      <c r="AY212" s="220" t="s">
        <v>166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871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880</v>
      </c>
      <c r="G214" s="211"/>
      <c r="H214" s="214">
        <v>0.375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4" customFormat="1" ht="11.25" x14ac:dyDescent="0.2">
      <c r="B215" s="210"/>
      <c r="C215" s="211"/>
      <c r="D215" s="201" t="s">
        <v>177</v>
      </c>
      <c r="E215" s="212" t="s">
        <v>19</v>
      </c>
      <c r="F215" s="213" t="s">
        <v>880</v>
      </c>
      <c r="G215" s="211"/>
      <c r="H215" s="214">
        <v>0.375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81</v>
      </c>
      <c r="AV215" s="14" t="s">
        <v>81</v>
      </c>
      <c r="AW215" s="14" t="s">
        <v>33</v>
      </c>
      <c r="AX215" s="14" t="s">
        <v>71</v>
      </c>
      <c r="AY215" s="220" t="s">
        <v>166</v>
      </c>
    </row>
    <row r="216" spans="1:65" s="15" customFormat="1" ht="11.25" x14ac:dyDescent="0.2">
      <c r="B216" s="221"/>
      <c r="C216" s="222"/>
      <c r="D216" s="201" t="s">
        <v>177</v>
      </c>
      <c r="E216" s="223" t="s">
        <v>19</v>
      </c>
      <c r="F216" s="224" t="s">
        <v>180</v>
      </c>
      <c r="G216" s="222"/>
      <c r="H216" s="225">
        <v>1.5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177</v>
      </c>
      <c r="AU216" s="231" t="s">
        <v>81</v>
      </c>
      <c r="AV216" s="15" t="s">
        <v>173</v>
      </c>
      <c r="AW216" s="15" t="s">
        <v>33</v>
      </c>
      <c r="AX216" s="15" t="s">
        <v>79</v>
      </c>
      <c r="AY216" s="231" t="s">
        <v>166</v>
      </c>
    </row>
    <row r="217" spans="1:65" s="2" customFormat="1" ht="24.2" customHeight="1" x14ac:dyDescent="0.2">
      <c r="A217" s="37"/>
      <c r="B217" s="38"/>
      <c r="C217" s="181" t="s">
        <v>238</v>
      </c>
      <c r="D217" s="181" t="s">
        <v>168</v>
      </c>
      <c r="E217" s="182" t="s">
        <v>812</v>
      </c>
      <c r="F217" s="183" t="s">
        <v>813</v>
      </c>
      <c r="G217" s="184" t="s">
        <v>188</v>
      </c>
      <c r="H217" s="185">
        <v>10.7</v>
      </c>
      <c r="I217" s="186"/>
      <c r="J217" s="187">
        <f>ROUND(I217*H217,2)</f>
        <v>0</v>
      </c>
      <c r="K217" s="183" t="s">
        <v>172</v>
      </c>
      <c r="L217" s="42"/>
      <c r="M217" s="188" t="s">
        <v>19</v>
      </c>
      <c r="N217" s="189" t="s">
        <v>42</v>
      </c>
      <c r="O217" s="67"/>
      <c r="P217" s="190">
        <f>O217*H217</f>
        <v>0</v>
      </c>
      <c r="Q217" s="190">
        <v>6.6299999999999996E-3</v>
      </c>
      <c r="R217" s="190">
        <f>Q217*H217</f>
        <v>7.094099999999999E-2</v>
      </c>
      <c r="S217" s="190">
        <v>0</v>
      </c>
      <c r="T217" s="19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2" t="s">
        <v>173</v>
      </c>
      <c r="AT217" s="192" t="s">
        <v>168</v>
      </c>
      <c r="AU217" s="192" t="s">
        <v>81</v>
      </c>
      <c r="AY217" s="20" t="s">
        <v>166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20" t="s">
        <v>79</v>
      </c>
      <c r="BK217" s="193">
        <f>ROUND(I217*H217,2)</f>
        <v>0</v>
      </c>
      <c r="BL217" s="20" t="s">
        <v>173</v>
      </c>
      <c r="BM217" s="192" t="s">
        <v>814</v>
      </c>
    </row>
    <row r="218" spans="1:65" s="2" customFormat="1" ht="11.25" x14ac:dyDescent="0.2">
      <c r="A218" s="37"/>
      <c r="B218" s="38"/>
      <c r="C218" s="39"/>
      <c r="D218" s="194" t="s">
        <v>175</v>
      </c>
      <c r="E218" s="39"/>
      <c r="F218" s="195" t="s">
        <v>815</v>
      </c>
      <c r="G218" s="39"/>
      <c r="H218" s="39"/>
      <c r="I218" s="196"/>
      <c r="J218" s="39"/>
      <c r="K218" s="39"/>
      <c r="L218" s="42"/>
      <c r="M218" s="197"/>
      <c r="N218" s="19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175</v>
      </c>
      <c r="AU218" s="20" t="s">
        <v>81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862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436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870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4" customFormat="1" ht="11.25" x14ac:dyDescent="0.2">
      <c r="B222" s="210"/>
      <c r="C222" s="211"/>
      <c r="D222" s="201" t="s">
        <v>177</v>
      </c>
      <c r="E222" s="212" t="s">
        <v>19</v>
      </c>
      <c r="F222" s="213" t="s">
        <v>881</v>
      </c>
      <c r="G222" s="211"/>
      <c r="H222" s="214">
        <v>1.4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81</v>
      </c>
      <c r="AV222" s="14" t="s">
        <v>81</v>
      </c>
      <c r="AW222" s="14" t="s">
        <v>33</v>
      </c>
      <c r="AX222" s="14" t="s">
        <v>71</v>
      </c>
      <c r="AY222" s="220" t="s">
        <v>166</v>
      </c>
    </row>
    <row r="223" spans="1:65" s="14" customFormat="1" ht="11.25" x14ac:dyDescent="0.2">
      <c r="B223" s="210"/>
      <c r="C223" s="211"/>
      <c r="D223" s="201" t="s">
        <v>177</v>
      </c>
      <c r="E223" s="212" t="s">
        <v>19</v>
      </c>
      <c r="F223" s="213" t="s">
        <v>881</v>
      </c>
      <c r="G223" s="211"/>
      <c r="H223" s="214">
        <v>1.4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177</v>
      </c>
      <c r="AU223" s="220" t="s">
        <v>81</v>
      </c>
      <c r="AV223" s="14" t="s">
        <v>81</v>
      </c>
      <c r="AW223" s="14" t="s">
        <v>33</v>
      </c>
      <c r="AX223" s="14" t="s">
        <v>71</v>
      </c>
      <c r="AY223" s="220" t="s">
        <v>166</v>
      </c>
    </row>
    <row r="224" spans="1:65" s="14" customFormat="1" ht="11.25" x14ac:dyDescent="0.2">
      <c r="B224" s="210"/>
      <c r="C224" s="211"/>
      <c r="D224" s="201" t="s">
        <v>177</v>
      </c>
      <c r="E224" s="212" t="s">
        <v>19</v>
      </c>
      <c r="F224" s="213" t="s">
        <v>882</v>
      </c>
      <c r="G224" s="211"/>
      <c r="H224" s="214">
        <v>1.29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177</v>
      </c>
      <c r="AU224" s="220" t="s">
        <v>81</v>
      </c>
      <c r="AV224" s="14" t="s">
        <v>81</v>
      </c>
      <c r="AW224" s="14" t="s">
        <v>33</v>
      </c>
      <c r="AX224" s="14" t="s">
        <v>71</v>
      </c>
      <c r="AY224" s="220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882</v>
      </c>
      <c r="G225" s="211"/>
      <c r="H225" s="214">
        <v>1.29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871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4" customFormat="1" ht="11.25" x14ac:dyDescent="0.2">
      <c r="B227" s="210"/>
      <c r="C227" s="211"/>
      <c r="D227" s="201" t="s">
        <v>177</v>
      </c>
      <c r="E227" s="212" t="s">
        <v>19</v>
      </c>
      <c r="F227" s="213" t="s">
        <v>881</v>
      </c>
      <c r="G227" s="211"/>
      <c r="H227" s="214">
        <v>1.4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177</v>
      </c>
      <c r="AU227" s="220" t="s">
        <v>81</v>
      </c>
      <c r="AV227" s="14" t="s">
        <v>81</v>
      </c>
      <c r="AW227" s="14" t="s">
        <v>33</v>
      </c>
      <c r="AX227" s="14" t="s">
        <v>71</v>
      </c>
      <c r="AY227" s="220" t="s">
        <v>166</v>
      </c>
    </row>
    <row r="228" spans="1:65" s="14" customFormat="1" ht="11.25" x14ac:dyDescent="0.2">
      <c r="B228" s="210"/>
      <c r="C228" s="211"/>
      <c r="D228" s="201" t="s">
        <v>177</v>
      </c>
      <c r="E228" s="212" t="s">
        <v>19</v>
      </c>
      <c r="F228" s="213" t="s">
        <v>881</v>
      </c>
      <c r="G228" s="211"/>
      <c r="H228" s="214">
        <v>1.4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177</v>
      </c>
      <c r="AU228" s="220" t="s">
        <v>81</v>
      </c>
      <c r="AV228" s="14" t="s">
        <v>81</v>
      </c>
      <c r="AW228" s="14" t="s">
        <v>33</v>
      </c>
      <c r="AX228" s="14" t="s">
        <v>71</v>
      </c>
      <c r="AY228" s="220" t="s">
        <v>166</v>
      </c>
    </row>
    <row r="229" spans="1:65" s="14" customFormat="1" ht="11.25" x14ac:dyDescent="0.2">
      <c r="B229" s="210"/>
      <c r="C229" s="211"/>
      <c r="D229" s="201" t="s">
        <v>177</v>
      </c>
      <c r="E229" s="212" t="s">
        <v>19</v>
      </c>
      <c r="F229" s="213" t="s">
        <v>883</v>
      </c>
      <c r="G229" s="211"/>
      <c r="H229" s="214">
        <v>1.26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81</v>
      </c>
      <c r="AV229" s="14" t="s">
        <v>81</v>
      </c>
      <c r="AW229" s="14" t="s">
        <v>33</v>
      </c>
      <c r="AX229" s="14" t="s">
        <v>71</v>
      </c>
      <c r="AY229" s="220" t="s">
        <v>166</v>
      </c>
    </row>
    <row r="230" spans="1:65" s="14" customFormat="1" ht="11.25" x14ac:dyDescent="0.2">
      <c r="B230" s="210"/>
      <c r="C230" s="211"/>
      <c r="D230" s="201" t="s">
        <v>177</v>
      </c>
      <c r="E230" s="212" t="s">
        <v>19</v>
      </c>
      <c r="F230" s="213" t="s">
        <v>883</v>
      </c>
      <c r="G230" s="211"/>
      <c r="H230" s="214">
        <v>1.26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177</v>
      </c>
      <c r="AU230" s="220" t="s">
        <v>81</v>
      </c>
      <c r="AV230" s="14" t="s">
        <v>81</v>
      </c>
      <c r="AW230" s="14" t="s">
        <v>33</v>
      </c>
      <c r="AX230" s="14" t="s">
        <v>71</v>
      </c>
      <c r="AY230" s="220" t="s">
        <v>166</v>
      </c>
    </row>
    <row r="231" spans="1:65" s="15" customFormat="1" ht="11.25" x14ac:dyDescent="0.2">
      <c r="B231" s="221"/>
      <c r="C231" s="222"/>
      <c r="D231" s="201" t="s">
        <v>177</v>
      </c>
      <c r="E231" s="223" t="s">
        <v>19</v>
      </c>
      <c r="F231" s="224" t="s">
        <v>180</v>
      </c>
      <c r="G231" s="222"/>
      <c r="H231" s="225">
        <v>10.7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177</v>
      </c>
      <c r="AU231" s="231" t="s">
        <v>81</v>
      </c>
      <c r="AV231" s="15" t="s">
        <v>173</v>
      </c>
      <c r="AW231" s="15" t="s">
        <v>33</v>
      </c>
      <c r="AX231" s="15" t="s">
        <v>79</v>
      </c>
      <c r="AY231" s="231" t="s">
        <v>166</v>
      </c>
    </row>
    <row r="232" spans="1:65" s="2" customFormat="1" ht="24.2" customHeight="1" x14ac:dyDescent="0.2">
      <c r="A232" s="37"/>
      <c r="B232" s="38"/>
      <c r="C232" s="181" t="s">
        <v>243</v>
      </c>
      <c r="D232" s="181" t="s">
        <v>168</v>
      </c>
      <c r="E232" s="182" t="s">
        <v>818</v>
      </c>
      <c r="F232" s="183" t="s">
        <v>819</v>
      </c>
      <c r="G232" s="184" t="s">
        <v>188</v>
      </c>
      <c r="H232" s="185">
        <v>10.7</v>
      </c>
      <c r="I232" s="186"/>
      <c r="J232" s="187">
        <f>ROUND(I232*H232,2)</f>
        <v>0</v>
      </c>
      <c r="K232" s="183" t="s">
        <v>172</v>
      </c>
      <c r="L232" s="42"/>
      <c r="M232" s="188" t="s">
        <v>19</v>
      </c>
      <c r="N232" s="189" t="s">
        <v>42</v>
      </c>
      <c r="O232" s="67"/>
      <c r="P232" s="190">
        <f>O232*H232</f>
        <v>0</v>
      </c>
      <c r="Q232" s="190">
        <v>0</v>
      </c>
      <c r="R232" s="190">
        <f>Q232*H232</f>
        <v>0</v>
      </c>
      <c r="S232" s="190">
        <v>0</v>
      </c>
      <c r="T232" s="19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92" t="s">
        <v>173</v>
      </c>
      <c r="AT232" s="192" t="s">
        <v>168</v>
      </c>
      <c r="AU232" s="192" t="s">
        <v>81</v>
      </c>
      <c r="AY232" s="20" t="s">
        <v>166</v>
      </c>
      <c r="BE232" s="193">
        <f>IF(N232="základní",J232,0)</f>
        <v>0</v>
      </c>
      <c r="BF232" s="193">
        <f>IF(N232="snížená",J232,0)</f>
        <v>0</v>
      </c>
      <c r="BG232" s="193">
        <f>IF(N232="zákl. přenesená",J232,0)</f>
        <v>0</v>
      </c>
      <c r="BH232" s="193">
        <f>IF(N232="sníž. přenesená",J232,0)</f>
        <v>0</v>
      </c>
      <c r="BI232" s="193">
        <f>IF(N232="nulová",J232,0)</f>
        <v>0</v>
      </c>
      <c r="BJ232" s="20" t="s">
        <v>79</v>
      </c>
      <c r="BK232" s="193">
        <f>ROUND(I232*H232,2)</f>
        <v>0</v>
      </c>
      <c r="BL232" s="20" t="s">
        <v>173</v>
      </c>
      <c r="BM232" s="192" t="s">
        <v>820</v>
      </c>
    </row>
    <row r="233" spans="1:65" s="2" customFormat="1" ht="11.25" x14ac:dyDescent="0.2">
      <c r="A233" s="37"/>
      <c r="B233" s="38"/>
      <c r="C233" s="39"/>
      <c r="D233" s="194" t="s">
        <v>175</v>
      </c>
      <c r="E233" s="39"/>
      <c r="F233" s="195" t="s">
        <v>821</v>
      </c>
      <c r="G233" s="39"/>
      <c r="H233" s="39"/>
      <c r="I233" s="196"/>
      <c r="J233" s="39"/>
      <c r="K233" s="39"/>
      <c r="L233" s="42"/>
      <c r="M233" s="197"/>
      <c r="N233" s="198"/>
      <c r="O233" s="67"/>
      <c r="P233" s="67"/>
      <c r="Q233" s="67"/>
      <c r="R233" s="67"/>
      <c r="S233" s="67"/>
      <c r="T233" s="68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20" t="s">
        <v>175</v>
      </c>
      <c r="AU233" s="20" t="s">
        <v>81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862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3" customFormat="1" ht="11.25" x14ac:dyDescent="0.2">
      <c r="B235" s="199"/>
      <c r="C235" s="200"/>
      <c r="D235" s="201" t="s">
        <v>177</v>
      </c>
      <c r="E235" s="202" t="s">
        <v>19</v>
      </c>
      <c r="F235" s="203" t="s">
        <v>436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177</v>
      </c>
      <c r="AU235" s="209" t="s">
        <v>81</v>
      </c>
      <c r="AV235" s="13" t="s">
        <v>79</v>
      </c>
      <c r="AW235" s="13" t="s">
        <v>33</v>
      </c>
      <c r="AX235" s="13" t="s">
        <v>71</v>
      </c>
      <c r="AY235" s="209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870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881</v>
      </c>
      <c r="G237" s="211"/>
      <c r="H237" s="214">
        <v>1.4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4" customFormat="1" ht="11.25" x14ac:dyDescent="0.2">
      <c r="B238" s="210"/>
      <c r="C238" s="211"/>
      <c r="D238" s="201" t="s">
        <v>177</v>
      </c>
      <c r="E238" s="212" t="s">
        <v>19</v>
      </c>
      <c r="F238" s="213" t="s">
        <v>881</v>
      </c>
      <c r="G238" s="211"/>
      <c r="H238" s="214">
        <v>1.4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177</v>
      </c>
      <c r="AU238" s="220" t="s">
        <v>81</v>
      </c>
      <c r="AV238" s="14" t="s">
        <v>81</v>
      </c>
      <c r="AW238" s="14" t="s">
        <v>33</v>
      </c>
      <c r="AX238" s="14" t="s">
        <v>71</v>
      </c>
      <c r="AY238" s="220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2" t="s">
        <v>19</v>
      </c>
      <c r="F239" s="213" t="s">
        <v>882</v>
      </c>
      <c r="G239" s="211"/>
      <c r="H239" s="214">
        <v>1.29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33</v>
      </c>
      <c r="AX239" s="14" t="s">
        <v>71</v>
      </c>
      <c r="AY239" s="220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882</v>
      </c>
      <c r="G240" s="211"/>
      <c r="H240" s="214">
        <v>1.29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871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4" customFormat="1" ht="11.25" x14ac:dyDescent="0.2">
      <c r="B242" s="210"/>
      <c r="C242" s="211"/>
      <c r="D242" s="201" t="s">
        <v>177</v>
      </c>
      <c r="E242" s="212" t="s">
        <v>19</v>
      </c>
      <c r="F242" s="213" t="s">
        <v>881</v>
      </c>
      <c r="G242" s="211"/>
      <c r="H242" s="214">
        <v>1.4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177</v>
      </c>
      <c r="AU242" s="220" t="s">
        <v>81</v>
      </c>
      <c r="AV242" s="14" t="s">
        <v>81</v>
      </c>
      <c r="AW242" s="14" t="s">
        <v>33</v>
      </c>
      <c r="AX242" s="14" t="s">
        <v>71</v>
      </c>
      <c r="AY242" s="220" t="s">
        <v>166</v>
      </c>
    </row>
    <row r="243" spans="1:65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881</v>
      </c>
      <c r="G243" s="211"/>
      <c r="H243" s="214">
        <v>1.4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1:65" s="14" customFormat="1" ht="11.25" x14ac:dyDescent="0.2">
      <c r="B244" s="210"/>
      <c r="C244" s="211"/>
      <c r="D244" s="201" t="s">
        <v>177</v>
      </c>
      <c r="E244" s="212" t="s">
        <v>19</v>
      </c>
      <c r="F244" s="213" t="s">
        <v>883</v>
      </c>
      <c r="G244" s="211"/>
      <c r="H244" s="214">
        <v>1.26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177</v>
      </c>
      <c r="AU244" s="220" t="s">
        <v>81</v>
      </c>
      <c r="AV244" s="14" t="s">
        <v>81</v>
      </c>
      <c r="AW244" s="14" t="s">
        <v>33</v>
      </c>
      <c r="AX244" s="14" t="s">
        <v>71</v>
      </c>
      <c r="AY244" s="220" t="s">
        <v>166</v>
      </c>
    </row>
    <row r="245" spans="1:65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883</v>
      </c>
      <c r="G245" s="211"/>
      <c r="H245" s="214">
        <v>1.26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1:65" s="15" customFormat="1" ht="11.25" x14ac:dyDescent="0.2">
      <c r="B246" s="221"/>
      <c r="C246" s="222"/>
      <c r="D246" s="201" t="s">
        <v>177</v>
      </c>
      <c r="E246" s="223" t="s">
        <v>19</v>
      </c>
      <c r="F246" s="224" t="s">
        <v>180</v>
      </c>
      <c r="G246" s="222"/>
      <c r="H246" s="225">
        <v>10.7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177</v>
      </c>
      <c r="AU246" s="231" t="s">
        <v>81</v>
      </c>
      <c r="AV246" s="15" t="s">
        <v>173</v>
      </c>
      <c r="AW246" s="15" t="s">
        <v>33</v>
      </c>
      <c r="AX246" s="15" t="s">
        <v>79</v>
      </c>
      <c r="AY246" s="231" t="s">
        <v>166</v>
      </c>
    </row>
    <row r="247" spans="1:65" s="2" customFormat="1" ht="16.5" customHeight="1" x14ac:dyDescent="0.2">
      <c r="A247" s="37"/>
      <c r="B247" s="38"/>
      <c r="C247" s="181" t="s">
        <v>8</v>
      </c>
      <c r="D247" s="181" t="s">
        <v>168</v>
      </c>
      <c r="E247" s="182" t="s">
        <v>822</v>
      </c>
      <c r="F247" s="183" t="s">
        <v>823</v>
      </c>
      <c r="G247" s="184" t="s">
        <v>188</v>
      </c>
      <c r="H247" s="185">
        <v>10.7</v>
      </c>
      <c r="I247" s="186"/>
      <c r="J247" s="187">
        <f>ROUND(I247*H247,2)</f>
        <v>0</v>
      </c>
      <c r="K247" s="183" t="s">
        <v>172</v>
      </c>
      <c r="L247" s="42"/>
      <c r="M247" s="188" t="s">
        <v>19</v>
      </c>
      <c r="N247" s="189" t="s">
        <v>42</v>
      </c>
      <c r="O247" s="67"/>
      <c r="P247" s="190">
        <f>O247*H247</f>
        <v>0</v>
      </c>
      <c r="Q247" s="190">
        <v>3.3999999999999998E-3</v>
      </c>
      <c r="R247" s="190">
        <f>Q247*H247</f>
        <v>3.6379999999999996E-2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173</v>
      </c>
      <c r="AT247" s="192" t="s">
        <v>168</v>
      </c>
      <c r="AU247" s="192" t="s">
        <v>81</v>
      </c>
      <c r="AY247" s="20" t="s">
        <v>166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20" t="s">
        <v>79</v>
      </c>
      <c r="BK247" s="193">
        <f>ROUND(I247*H247,2)</f>
        <v>0</v>
      </c>
      <c r="BL247" s="20" t="s">
        <v>173</v>
      </c>
      <c r="BM247" s="192" t="s">
        <v>824</v>
      </c>
    </row>
    <row r="248" spans="1:65" s="2" customFormat="1" ht="11.25" x14ac:dyDescent="0.2">
      <c r="A248" s="37"/>
      <c r="B248" s="38"/>
      <c r="C248" s="39"/>
      <c r="D248" s="194" t="s">
        <v>175</v>
      </c>
      <c r="E248" s="39"/>
      <c r="F248" s="195" t="s">
        <v>825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175</v>
      </c>
      <c r="AU248" s="20" t="s">
        <v>81</v>
      </c>
    </row>
    <row r="249" spans="1:65" s="13" customFormat="1" ht="11.25" x14ac:dyDescent="0.2">
      <c r="B249" s="199"/>
      <c r="C249" s="200"/>
      <c r="D249" s="201" t="s">
        <v>177</v>
      </c>
      <c r="E249" s="202" t="s">
        <v>19</v>
      </c>
      <c r="F249" s="203" t="s">
        <v>862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177</v>
      </c>
      <c r="AU249" s="209" t="s">
        <v>81</v>
      </c>
      <c r="AV249" s="13" t="s">
        <v>79</v>
      </c>
      <c r="AW249" s="13" t="s">
        <v>33</v>
      </c>
      <c r="AX249" s="13" t="s">
        <v>71</v>
      </c>
      <c r="AY249" s="209" t="s">
        <v>166</v>
      </c>
    </row>
    <row r="250" spans="1:65" s="13" customFormat="1" ht="11.25" x14ac:dyDescent="0.2">
      <c r="B250" s="199"/>
      <c r="C250" s="200"/>
      <c r="D250" s="201" t="s">
        <v>177</v>
      </c>
      <c r="E250" s="202" t="s">
        <v>19</v>
      </c>
      <c r="F250" s="203" t="s">
        <v>436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177</v>
      </c>
      <c r="AU250" s="209" t="s">
        <v>81</v>
      </c>
      <c r="AV250" s="13" t="s">
        <v>79</v>
      </c>
      <c r="AW250" s="13" t="s">
        <v>33</v>
      </c>
      <c r="AX250" s="13" t="s">
        <v>71</v>
      </c>
      <c r="AY250" s="209" t="s">
        <v>166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870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4" customFormat="1" ht="11.25" x14ac:dyDescent="0.2">
      <c r="B252" s="210"/>
      <c r="C252" s="211"/>
      <c r="D252" s="201" t="s">
        <v>177</v>
      </c>
      <c r="E252" s="212" t="s">
        <v>19</v>
      </c>
      <c r="F252" s="213" t="s">
        <v>881</v>
      </c>
      <c r="G252" s="211"/>
      <c r="H252" s="214">
        <v>1.4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177</v>
      </c>
      <c r="AU252" s="220" t="s">
        <v>81</v>
      </c>
      <c r="AV252" s="14" t="s">
        <v>81</v>
      </c>
      <c r="AW252" s="14" t="s">
        <v>33</v>
      </c>
      <c r="AX252" s="14" t="s">
        <v>71</v>
      </c>
      <c r="AY252" s="220" t="s">
        <v>166</v>
      </c>
    </row>
    <row r="253" spans="1:65" s="14" customFormat="1" ht="11.25" x14ac:dyDescent="0.2">
      <c r="B253" s="210"/>
      <c r="C253" s="211"/>
      <c r="D253" s="201" t="s">
        <v>177</v>
      </c>
      <c r="E253" s="212" t="s">
        <v>19</v>
      </c>
      <c r="F253" s="213" t="s">
        <v>881</v>
      </c>
      <c r="G253" s="211"/>
      <c r="H253" s="214">
        <v>1.4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177</v>
      </c>
      <c r="AU253" s="220" t="s">
        <v>81</v>
      </c>
      <c r="AV253" s="14" t="s">
        <v>81</v>
      </c>
      <c r="AW253" s="14" t="s">
        <v>33</v>
      </c>
      <c r="AX253" s="14" t="s">
        <v>71</v>
      </c>
      <c r="AY253" s="220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882</v>
      </c>
      <c r="G254" s="211"/>
      <c r="H254" s="214">
        <v>1.29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4" customFormat="1" ht="11.25" x14ac:dyDescent="0.2">
      <c r="B255" s="210"/>
      <c r="C255" s="211"/>
      <c r="D255" s="201" t="s">
        <v>177</v>
      </c>
      <c r="E255" s="212" t="s">
        <v>19</v>
      </c>
      <c r="F255" s="213" t="s">
        <v>882</v>
      </c>
      <c r="G255" s="211"/>
      <c r="H255" s="214">
        <v>1.29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177</v>
      </c>
      <c r="AU255" s="220" t="s">
        <v>81</v>
      </c>
      <c r="AV255" s="14" t="s">
        <v>81</v>
      </c>
      <c r="AW255" s="14" t="s">
        <v>33</v>
      </c>
      <c r="AX255" s="14" t="s">
        <v>71</v>
      </c>
      <c r="AY255" s="220" t="s">
        <v>166</v>
      </c>
    </row>
    <row r="256" spans="1:65" s="13" customFormat="1" ht="11.25" x14ac:dyDescent="0.2">
      <c r="B256" s="199"/>
      <c r="C256" s="200"/>
      <c r="D256" s="201" t="s">
        <v>177</v>
      </c>
      <c r="E256" s="202" t="s">
        <v>19</v>
      </c>
      <c r="F256" s="203" t="s">
        <v>871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177</v>
      </c>
      <c r="AU256" s="209" t="s">
        <v>81</v>
      </c>
      <c r="AV256" s="13" t="s">
        <v>79</v>
      </c>
      <c r="AW256" s="13" t="s">
        <v>33</v>
      </c>
      <c r="AX256" s="13" t="s">
        <v>71</v>
      </c>
      <c r="AY256" s="209" t="s">
        <v>166</v>
      </c>
    </row>
    <row r="257" spans="1:65" s="14" customFormat="1" ht="11.25" x14ac:dyDescent="0.2">
      <c r="B257" s="210"/>
      <c r="C257" s="211"/>
      <c r="D257" s="201" t="s">
        <v>177</v>
      </c>
      <c r="E257" s="212" t="s">
        <v>19</v>
      </c>
      <c r="F257" s="213" t="s">
        <v>881</v>
      </c>
      <c r="G257" s="211"/>
      <c r="H257" s="214">
        <v>1.4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177</v>
      </c>
      <c r="AU257" s="220" t="s">
        <v>81</v>
      </c>
      <c r="AV257" s="14" t="s">
        <v>81</v>
      </c>
      <c r="AW257" s="14" t="s">
        <v>33</v>
      </c>
      <c r="AX257" s="14" t="s">
        <v>71</v>
      </c>
      <c r="AY257" s="220" t="s">
        <v>166</v>
      </c>
    </row>
    <row r="258" spans="1:65" s="14" customFormat="1" ht="11.25" x14ac:dyDescent="0.2">
      <c r="B258" s="210"/>
      <c r="C258" s="211"/>
      <c r="D258" s="201" t="s">
        <v>177</v>
      </c>
      <c r="E258" s="212" t="s">
        <v>19</v>
      </c>
      <c r="F258" s="213" t="s">
        <v>881</v>
      </c>
      <c r="G258" s="211"/>
      <c r="H258" s="214">
        <v>1.4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177</v>
      </c>
      <c r="AU258" s="220" t="s">
        <v>81</v>
      </c>
      <c r="AV258" s="14" t="s">
        <v>81</v>
      </c>
      <c r="AW258" s="14" t="s">
        <v>33</v>
      </c>
      <c r="AX258" s="14" t="s">
        <v>71</v>
      </c>
      <c r="AY258" s="220" t="s">
        <v>166</v>
      </c>
    </row>
    <row r="259" spans="1:65" s="14" customFormat="1" ht="11.25" x14ac:dyDescent="0.2">
      <c r="B259" s="210"/>
      <c r="C259" s="211"/>
      <c r="D259" s="201" t="s">
        <v>177</v>
      </c>
      <c r="E259" s="212" t="s">
        <v>19</v>
      </c>
      <c r="F259" s="213" t="s">
        <v>883</v>
      </c>
      <c r="G259" s="211"/>
      <c r="H259" s="214">
        <v>1.26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177</v>
      </c>
      <c r="AU259" s="220" t="s">
        <v>81</v>
      </c>
      <c r="AV259" s="14" t="s">
        <v>81</v>
      </c>
      <c r="AW259" s="14" t="s">
        <v>33</v>
      </c>
      <c r="AX259" s="14" t="s">
        <v>71</v>
      </c>
      <c r="AY259" s="220" t="s">
        <v>166</v>
      </c>
    </row>
    <row r="260" spans="1:65" s="14" customFormat="1" ht="11.25" x14ac:dyDescent="0.2">
      <c r="B260" s="210"/>
      <c r="C260" s="211"/>
      <c r="D260" s="201" t="s">
        <v>177</v>
      </c>
      <c r="E260" s="212" t="s">
        <v>19</v>
      </c>
      <c r="F260" s="213" t="s">
        <v>883</v>
      </c>
      <c r="G260" s="211"/>
      <c r="H260" s="214">
        <v>1.26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177</v>
      </c>
      <c r="AU260" s="220" t="s">
        <v>81</v>
      </c>
      <c r="AV260" s="14" t="s">
        <v>81</v>
      </c>
      <c r="AW260" s="14" t="s">
        <v>33</v>
      </c>
      <c r="AX260" s="14" t="s">
        <v>71</v>
      </c>
      <c r="AY260" s="220" t="s">
        <v>166</v>
      </c>
    </row>
    <row r="261" spans="1:65" s="15" customFormat="1" ht="11.25" x14ac:dyDescent="0.2">
      <c r="B261" s="221"/>
      <c r="C261" s="222"/>
      <c r="D261" s="201" t="s">
        <v>177</v>
      </c>
      <c r="E261" s="223" t="s">
        <v>19</v>
      </c>
      <c r="F261" s="224" t="s">
        <v>180</v>
      </c>
      <c r="G261" s="222"/>
      <c r="H261" s="225">
        <v>10.7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177</v>
      </c>
      <c r="AU261" s="231" t="s">
        <v>81</v>
      </c>
      <c r="AV261" s="15" t="s">
        <v>173</v>
      </c>
      <c r="AW261" s="15" t="s">
        <v>33</v>
      </c>
      <c r="AX261" s="15" t="s">
        <v>79</v>
      </c>
      <c r="AY261" s="231" t="s">
        <v>166</v>
      </c>
    </row>
    <row r="262" spans="1:65" s="2" customFormat="1" ht="24.2" customHeight="1" x14ac:dyDescent="0.2">
      <c r="A262" s="37"/>
      <c r="B262" s="38"/>
      <c r="C262" s="181" t="s">
        <v>263</v>
      </c>
      <c r="D262" s="181" t="s">
        <v>168</v>
      </c>
      <c r="E262" s="182" t="s">
        <v>826</v>
      </c>
      <c r="F262" s="183" t="s">
        <v>827</v>
      </c>
      <c r="G262" s="184" t="s">
        <v>188</v>
      </c>
      <c r="H262" s="185">
        <v>5.0999999999999996</v>
      </c>
      <c r="I262" s="186"/>
      <c r="J262" s="187">
        <f>ROUND(I262*H262,2)</f>
        <v>0</v>
      </c>
      <c r="K262" s="183" t="s">
        <v>172</v>
      </c>
      <c r="L262" s="42"/>
      <c r="M262" s="188" t="s">
        <v>19</v>
      </c>
      <c r="N262" s="189" t="s">
        <v>42</v>
      </c>
      <c r="O262" s="67"/>
      <c r="P262" s="190">
        <f>O262*H262</f>
        <v>0</v>
      </c>
      <c r="Q262" s="190">
        <v>1.5E-3</v>
      </c>
      <c r="R262" s="190">
        <f>Q262*H262</f>
        <v>7.6499999999999997E-3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173</v>
      </c>
      <c r="AT262" s="192" t="s">
        <v>168</v>
      </c>
      <c r="AU262" s="192" t="s">
        <v>81</v>
      </c>
      <c r="AY262" s="20" t="s">
        <v>166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79</v>
      </c>
      <c r="BK262" s="193">
        <f>ROUND(I262*H262,2)</f>
        <v>0</v>
      </c>
      <c r="BL262" s="20" t="s">
        <v>173</v>
      </c>
      <c r="BM262" s="192" t="s">
        <v>828</v>
      </c>
    </row>
    <row r="263" spans="1:65" s="2" customFormat="1" ht="11.25" x14ac:dyDescent="0.2">
      <c r="A263" s="37"/>
      <c r="B263" s="38"/>
      <c r="C263" s="39"/>
      <c r="D263" s="194" t="s">
        <v>175</v>
      </c>
      <c r="E263" s="39"/>
      <c r="F263" s="195" t="s">
        <v>829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175</v>
      </c>
      <c r="AU263" s="20" t="s">
        <v>81</v>
      </c>
    </row>
    <row r="264" spans="1:65" s="13" customFormat="1" ht="11.25" x14ac:dyDescent="0.2">
      <c r="B264" s="199"/>
      <c r="C264" s="200"/>
      <c r="D264" s="201" t="s">
        <v>177</v>
      </c>
      <c r="E264" s="202" t="s">
        <v>19</v>
      </c>
      <c r="F264" s="203" t="s">
        <v>862</v>
      </c>
      <c r="G264" s="200"/>
      <c r="H264" s="202" t="s">
        <v>19</v>
      </c>
      <c r="I264" s="204"/>
      <c r="J264" s="200"/>
      <c r="K264" s="200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177</v>
      </c>
      <c r="AU264" s="209" t="s">
        <v>81</v>
      </c>
      <c r="AV264" s="13" t="s">
        <v>79</v>
      </c>
      <c r="AW264" s="13" t="s">
        <v>33</v>
      </c>
      <c r="AX264" s="13" t="s">
        <v>71</v>
      </c>
      <c r="AY264" s="209" t="s">
        <v>166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436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870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4" customFormat="1" ht="11.25" x14ac:dyDescent="0.2">
      <c r="B267" s="210"/>
      <c r="C267" s="211"/>
      <c r="D267" s="201" t="s">
        <v>177</v>
      </c>
      <c r="E267" s="212" t="s">
        <v>19</v>
      </c>
      <c r="F267" s="213" t="s">
        <v>882</v>
      </c>
      <c r="G267" s="211"/>
      <c r="H267" s="214">
        <v>1.29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177</v>
      </c>
      <c r="AU267" s="220" t="s">
        <v>81</v>
      </c>
      <c r="AV267" s="14" t="s">
        <v>81</v>
      </c>
      <c r="AW267" s="14" t="s">
        <v>33</v>
      </c>
      <c r="AX267" s="14" t="s">
        <v>71</v>
      </c>
      <c r="AY267" s="220" t="s">
        <v>166</v>
      </c>
    </row>
    <row r="268" spans="1:65" s="14" customFormat="1" ht="11.25" x14ac:dyDescent="0.2">
      <c r="B268" s="210"/>
      <c r="C268" s="211"/>
      <c r="D268" s="201" t="s">
        <v>177</v>
      </c>
      <c r="E268" s="212" t="s">
        <v>19</v>
      </c>
      <c r="F268" s="213" t="s">
        <v>882</v>
      </c>
      <c r="G268" s="211"/>
      <c r="H268" s="214">
        <v>1.29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177</v>
      </c>
      <c r="AU268" s="220" t="s">
        <v>81</v>
      </c>
      <c r="AV268" s="14" t="s">
        <v>81</v>
      </c>
      <c r="AW268" s="14" t="s">
        <v>33</v>
      </c>
      <c r="AX268" s="14" t="s">
        <v>71</v>
      </c>
      <c r="AY268" s="220" t="s">
        <v>166</v>
      </c>
    </row>
    <row r="269" spans="1:65" s="13" customFormat="1" ht="11.25" x14ac:dyDescent="0.2">
      <c r="B269" s="199"/>
      <c r="C269" s="200"/>
      <c r="D269" s="201" t="s">
        <v>177</v>
      </c>
      <c r="E269" s="202" t="s">
        <v>19</v>
      </c>
      <c r="F269" s="203" t="s">
        <v>871</v>
      </c>
      <c r="G269" s="200"/>
      <c r="H269" s="202" t="s">
        <v>19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177</v>
      </c>
      <c r="AU269" s="209" t="s">
        <v>81</v>
      </c>
      <c r="AV269" s="13" t="s">
        <v>79</v>
      </c>
      <c r="AW269" s="13" t="s">
        <v>33</v>
      </c>
      <c r="AX269" s="13" t="s">
        <v>71</v>
      </c>
      <c r="AY269" s="209" t="s">
        <v>166</v>
      </c>
    </row>
    <row r="270" spans="1:65" s="14" customFormat="1" ht="11.25" x14ac:dyDescent="0.2">
      <c r="B270" s="210"/>
      <c r="C270" s="211"/>
      <c r="D270" s="201" t="s">
        <v>177</v>
      </c>
      <c r="E270" s="212" t="s">
        <v>19</v>
      </c>
      <c r="F270" s="213" t="s">
        <v>883</v>
      </c>
      <c r="G270" s="211"/>
      <c r="H270" s="214">
        <v>1.26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177</v>
      </c>
      <c r="AU270" s="220" t="s">
        <v>81</v>
      </c>
      <c r="AV270" s="14" t="s">
        <v>81</v>
      </c>
      <c r="AW270" s="14" t="s">
        <v>33</v>
      </c>
      <c r="AX270" s="14" t="s">
        <v>71</v>
      </c>
      <c r="AY270" s="220" t="s">
        <v>166</v>
      </c>
    </row>
    <row r="271" spans="1:65" s="14" customFormat="1" ht="11.25" x14ac:dyDescent="0.2">
      <c r="B271" s="210"/>
      <c r="C271" s="211"/>
      <c r="D271" s="201" t="s">
        <v>177</v>
      </c>
      <c r="E271" s="212" t="s">
        <v>19</v>
      </c>
      <c r="F271" s="213" t="s">
        <v>883</v>
      </c>
      <c r="G271" s="211"/>
      <c r="H271" s="214">
        <v>1.26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177</v>
      </c>
      <c r="AU271" s="220" t="s">
        <v>81</v>
      </c>
      <c r="AV271" s="14" t="s">
        <v>81</v>
      </c>
      <c r="AW271" s="14" t="s">
        <v>33</v>
      </c>
      <c r="AX271" s="14" t="s">
        <v>71</v>
      </c>
      <c r="AY271" s="220" t="s">
        <v>166</v>
      </c>
    </row>
    <row r="272" spans="1:65" s="15" customFormat="1" ht="11.25" x14ac:dyDescent="0.2">
      <c r="B272" s="221"/>
      <c r="C272" s="222"/>
      <c r="D272" s="201" t="s">
        <v>177</v>
      </c>
      <c r="E272" s="223" t="s">
        <v>19</v>
      </c>
      <c r="F272" s="224" t="s">
        <v>180</v>
      </c>
      <c r="G272" s="222"/>
      <c r="H272" s="225">
        <v>5.0999999999999996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177</v>
      </c>
      <c r="AU272" s="231" t="s">
        <v>81</v>
      </c>
      <c r="AV272" s="15" t="s">
        <v>173</v>
      </c>
      <c r="AW272" s="15" t="s">
        <v>33</v>
      </c>
      <c r="AX272" s="15" t="s">
        <v>79</v>
      </c>
      <c r="AY272" s="231" t="s">
        <v>166</v>
      </c>
    </row>
    <row r="273" spans="1:65" s="2" customFormat="1" ht="24.2" customHeight="1" x14ac:dyDescent="0.2">
      <c r="A273" s="37"/>
      <c r="B273" s="38"/>
      <c r="C273" s="181" t="s">
        <v>274</v>
      </c>
      <c r="D273" s="181" t="s">
        <v>168</v>
      </c>
      <c r="E273" s="182" t="s">
        <v>830</v>
      </c>
      <c r="F273" s="183" t="s">
        <v>831</v>
      </c>
      <c r="G273" s="184" t="s">
        <v>188</v>
      </c>
      <c r="H273" s="185">
        <v>5.0999999999999996</v>
      </c>
      <c r="I273" s="186"/>
      <c r="J273" s="187">
        <f>ROUND(I273*H273,2)</f>
        <v>0</v>
      </c>
      <c r="K273" s="183" t="s">
        <v>172</v>
      </c>
      <c r="L273" s="42"/>
      <c r="M273" s="188" t="s">
        <v>19</v>
      </c>
      <c r="N273" s="189" t="s">
        <v>42</v>
      </c>
      <c r="O273" s="67"/>
      <c r="P273" s="190">
        <f>O273*H273</f>
        <v>0</v>
      </c>
      <c r="Q273" s="190">
        <v>0</v>
      </c>
      <c r="R273" s="190">
        <f>Q273*H273</f>
        <v>0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173</v>
      </c>
      <c r="AT273" s="192" t="s">
        <v>168</v>
      </c>
      <c r="AU273" s="192" t="s">
        <v>81</v>
      </c>
      <c r="AY273" s="20" t="s">
        <v>166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79</v>
      </c>
      <c r="BK273" s="193">
        <f>ROUND(I273*H273,2)</f>
        <v>0</v>
      </c>
      <c r="BL273" s="20" t="s">
        <v>173</v>
      </c>
      <c r="BM273" s="192" t="s">
        <v>832</v>
      </c>
    </row>
    <row r="274" spans="1:65" s="2" customFormat="1" ht="11.25" x14ac:dyDescent="0.2">
      <c r="A274" s="37"/>
      <c r="B274" s="38"/>
      <c r="C274" s="39"/>
      <c r="D274" s="194" t="s">
        <v>175</v>
      </c>
      <c r="E274" s="39"/>
      <c r="F274" s="195" t="s">
        <v>833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175</v>
      </c>
      <c r="AU274" s="20" t="s">
        <v>81</v>
      </c>
    </row>
    <row r="275" spans="1:65" s="13" customFormat="1" ht="11.25" x14ac:dyDescent="0.2">
      <c r="B275" s="199"/>
      <c r="C275" s="200"/>
      <c r="D275" s="201" t="s">
        <v>177</v>
      </c>
      <c r="E275" s="202" t="s">
        <v>19</v>
      </c>
      <c r="F275" s="203" t="s">
        <v>862</v>
      </c>
      <c r="G275" s="200"/>
      <c r="H275" s="202" t="s">
        <v>19</v>
      </c>
      <c r="I275" s="204"/>
      <c r="J275" s="200"/>
      <c r="K275" s="200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177</v>
      </c>
      <c r="AU275" s="209" t="s">
        <v>81</v>
      </c>
      <c r="AV275" s="13" t="s">
        <v>79</v>
      </c>
      <c r="AW275" s="13" t="s">
        <v>33</v>
      </c>
      <c r="AX275" s="13" t="s">
        <v>71</v>
      </c>
      <c r="AY275" s="209" t="s">
        <v>166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436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3" customFormat="1" ht="11.25" x14ac:dyDescent="0.2">
      <c r="B277" s="199"/>
      <c r="C277" s="200"/>
      <c r="D277" s="201" t="s">
        <v>177</v>
      </c>
      <c r="E277" s="202" t="s">
        <v>19</v>
      </c>
      <c r="F277" s="203" t="s">
        <v>870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177</v>
      </c>
      <c r="AU277" s="209" t="s">
        <v>81</v>
      </c>
      <c r="AV277" s="13" t="s">
        <v>79</v>
      </c>
      <c r="AW277" s="13" t="s">
        <v>33</v>
      </c>
      <c r="AX277" s="13" t="s">
        <v>71</v>
      </c>
      <c r="AY277" s="209" t="s">
        <v>166</v>
      </c>
    </row>
    <row r="278" spans="1:65" s="14" customFormat="1" ht="11.25" x14ac:dyDescent="0.2">
      <c r="B278" s="210"/>
      <c r="C278" s="211"/>
      <c r="D278" s="201" t="s">
        <v>177</v>
      </c>
      <c r="E278" s="212" t="s">
        <v>19</v>
      </c>
      <c r="F278" s="213" t="s">
        <v>882</v>
      </c>
      <c r="G278" s="211"/>
      <c r="H278" s="214">
        <v>1.29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177</v>
      </c>
      <c r="AU278" s="220" t="s">
        <v>81</v>
      </c>
      <c r="AV278" s="14" t="s">
        <v>81</v>
      </c>
      <c r="AW278" s="14" t="s">
        <v>33</v>
      </c>
      <c r="AX278" s="14" t="s">
        <v>71</v>
      </c>
      <c r="AY278" s="220" t="s">
        <v>166</v>
      </c>
    </row>
    <row r="279" spans="1:65" s="14" customFormat="1" ht="11.25" x14ac:dyDescent="0.2">
      <c r="B279" s="210"/>
      <c r="C279" s="211"/>
      <c r="D279" s="201" t="s">
        <v>177</v>
      </c>
      <c r="E279" s="212" t="s">
        <v>19</v>
      </c>
      <c r="F279" s="213" t="s">
        <v>882</v>
      </c>
      <c r="G279" s="211"/>
      <c r="H279" s="214">
        <v>1.29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177</v>
      </c>
      <c r="AU279" s="220" t="s">
        <v>81</v>
      </c>
      <c r="AV279" s="14" t="s">
        <v>81</v>
      </c>
      <c r="AW279" s="14" t="s">
        <v>33</v>
      </c>
      <c r="AX279" s="14" t="s">
        <v>71</v>
      </c>
      <c r="AY279" s="220" t="s">
        <v>166</v>
      </c>
    </row>
    <row r="280" spans="1:65" s="13" customFormat="1" ht="11.25" x14ac:dyDescent="0.2">
      <c r="B280" s="199"/>
      <c r="C280" s="200"/>
      <c r="D280" s="201" t="s">
        <v>177</v>
      </c>
      <c r="E280" s="202" t="s">
        <v>19</v>
      </c>
      <c r="F280" s="203" t="s">
        <v>871</v>
      </c>
      <c r="G280" s="200"/>
      <c r="H280" s="202" t="s">
        <v>19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177</v>
      </c>
      <c r="AU280" s="209" t="s">
        <v>81</v>
      </c>
      <c r="AV280" s="13" t="s">
        <v>79</v>
      </c>
      <c r="AW280" s="13" t="s">
        <v>33</v>
      </c>
      <c r="AX280" s="13" t="s">
        <v>71</v>
      </c>
      <c r="AY280" s="209" t="s">
        <v>166</v>
      </c>
    </row>
    <row r="281" spans="1:65" s="14" customFormat="1" ht="11.25" x14ac:dyDescent="0.2">
      <c r="B281" s="210"/>
      <c r="C281" s="211"/>
      <c r="D281" s="201" t="s">
        <v>177</v>
      </c>
      <c r="E281" s="212" t="s">
        <v>19</v>
      </c>
      <c r="F281" s="213" t="s">
        <v>883</v>
      </c>
      <c r="G281" s="211"/>
      <c r="H281" s="214">
        <v>1.26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177</v>
      </c>
      <c r="AU281" s="220" t="s">
        <v>81</v>
      </c>
      <c r="AV281" s="14" t="s">
        <v>81</v>
      </c>
      <c r="AW281" s="14" t="s">
        <v>33</v>
      </c>
      <c r="AX281" s="14" t="s">
        <v>71</v>
      </c>
      <c r="AY281" s="220" t="s">
        <v>166</v>
      </c>
    </row>
    <row r="282" spans="1:65" s="14" customFormat="1" ht="11.25" x14ac:dyDescent="0.2">
      <c r="B282" s="210"/>
      <c r="C282" s="211"/>
      <c r="D282" s="201" t="s">
        <v>177</v>
      </c>
      <c r="E282" s="212" t="s">
        <v>19</v>
      </c>
      <c r="F282" s="213" t="s">
        <v>883</v>
      </c>
      <c r="G282" s="211"/>
      <c r="H282" s="214">
        <v>1.26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177</v>
      </c>
      <c r="AU282" s="220" t="s">
        <v>81</v>
      </c>
      <c r="AV282" s="14" t="s">
        <v>81</v>
      </c>
      <c r="AW282" s="14" t="s">
        <v>33</v>
      </c>
      <c r="AX282" s="14" t="s">
        <v>71</v>
      </c>
      <c r="AY282" s="220" t="s">
        <v>166</v>
      </c>
    </row>
    <row r="283" spans="1:65" s="15" customFormat="1" ht="11.25" x14ac:dyDescent="0.2">
      <c r="B283" s="221"/>
      <c r="C283" s="222"/>
      <c r="D283" s="201" t="s">
        <v>177</v>
      </c>
      <c r="E283" s="223" t="s">
        <v>19</v>
      </c>
      <c r="F283" s="224" t="s">
        <v>180</v>
      </c>
      <c r="G283" s="222"/>
      <c r="H283" s="225">
        <v>5.0999999999999996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177</v>
      </c>
      <c r="AU283" s="231" t="s">
        <v>81</v>
      </c>
      <c r="AV283" s="15" t="s">
        <v>173</v>
      </c>
      <c r="AW283" s="15" t="s">
        <v>33</v>
      </c>
      <c r="AX283" s="15" t="s">
        <v>79</v>
      </c>
      <c r="AY283" s="231" t="s">
        <v>166</v>
      </c>
    </row>
    <row r="284" spans="1:65" s="2" customFormat="1" ht="37.9" customHeight="1" x14ac:dyDescent="0.2">
      <c r="A284" s="37"/>
      <c r="B284" s="38"/>
      <c r="C284" s="181" t="s">
        <v>299</v>
      </c>
      <c r="D284" s="181" t="s">
        <v>168</v>
      </c>
      <c r="E284" s="182" t="s">
        <v>834</v>
      </c>
      <c r="F284" s="183" t="s">
        <v>835</v>
      </c>
      <c r="G284" s="184" t="s">
        <v>234</v>
      </c>
      <c r="H284" s="185">
        <v>0.3</v>
      </c>
      <c r="I284" s="186"/>
      <c r="J284" s="187">
        <f>ROUND(I284*H284,2)</f>
        <v>0</v>
      </c>
      <c r="K284" s="183" t="s">
        <v>172</v>
      </c>
      <c r="L284" s="42"/>
      <c r="M284" s="188" t="s">
        <v>19</v>
      </c>
      <c r="N284" s="189" t="s">
        <v>42</v>
      </c>
      <c r="O284" s="67"/>
      <c r="P284" s="190">
        <f>O284*H284</f>
        <v>0</v>
      </c>
      <c r="Q284" s="190">
        <v>1.0551200000000001</v>
      </c>
      <c r="R284" s="190">
        <f>Q284*H284</f>
        <v>0.31653599999999998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173</v>
      </c>
      <c r="AT284" s="192" t="s">
        <v>168</v>
      </c>
      <c r="AU284" s="192" t="s">
        <v>81</v>
      </c>
      <c r="AY284" s="20" t="s">
        <v>166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79</v>
      </c>
      <c r="BK284" s="193">
        <f>ROUND(I284*H284,2)</f>
        <v>0</v>
      </c>
      <c r="BL284" s="20" t="s">
        <v>173</v>
      </c>
      <c r="BM284" s="192" t="s">
        <v>836</v>
      </c>
    </row>
    <row r="285" spans="1:65" s="2" customFormat="1" ht="11.25" x14ac:dyDescent="0.2">
      <c r="A285" s="37"/>
      <c r="B285" s="38"/>
      <c r="C285" s="39"/>
      <c r="D285" s="194" t="s">
        <v>175</v>
      </c>
      <c r="E285" s="39"/>
      <c r="F285" s="195" t="s">
        <v>837</v>
      </c>
      <c r="G285" s="39"/>
      <c r="H285" s="39"/>
      <c r="I285" s="196"/>
      <c r="J285" s="39"/>
      <c r="K285" s="39"/>
      <c r="L285" s="42"/>
      <c r="M285" s="197"/>
      <c r="N285" s="198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175</v>
      </c>
      <c r="AU285" s="20" t="s">
        <v>81</v>
      </c>
    </row>
    <row r="286" spans="1:65" s="13" customFormat="1" ht="11.25" x14ac:dyDescent="0.2">
      <c r="B286" s="199"/>
      <c r="C286" s="200"/>
      <c r="D286" s="201" t="s">
        <v>177</v>
      </c>
      <c r="E286" s="202" t="s">
        <v>19</v>
      </c>
      <c r="F286" s="203" t="s">
        <v>862</v>
      </c>
      <c r="G286" s="200"/>
      <c r="H286" s="202" t="s">
        <v>19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177</v>
      </c>
      <c r="AU286" s="209" t="s">
        <v>81</v>
      </c>
      <c r="AV286" s="13" t="s">
        <v>79</v>
      </c>
      <c r="AW286" s="13" t="s">
        <v>33</v>
      </c>
      <c r="AX286" s="13" t="s">
        <v>71</v>
      </c>
      <c r="AY286" s="209" t="s">
        <v>166</v>
      </c>
    </row>
    <row r="287" spans="1:65" s="13" customFormat="1" ht="11.25" x14ac:dyDescent="0.2">
      <c r="B287" s="199"/>
      <c r="C287" s="200"/>
      <c r="D287" s="201" t="s">
        <v>177</v>
      </c>
      <c r="E287" s="202" t="s">
        <v>19</v>
      </c>
      <c r="F287" s="203" t="s">
        <v>436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177</v>
      </c>
      <c r="AU287" s="209" t="s">
        <v>81</v>
      </c>
      <c r="AV287" s="13" t="s">
        <v>79</v>
      </c>
      <c r="AW287" s="13" t="s">
        <v>33</v>
      </c>
      <c r="AX287" s="13" t="s">
        <v>71</v>
      </c>
      <c r="AY287" s="209" t="s">
        <v>166</v>
      </c>
    </row>
    <row r="288" spans="1:65" s="13" customFormat="1" ht="11.25" x14ac:dyDescent="0.2">
      <c r="B288" s="199"/>
      <c r="C288" s="200"/>
      <c r="D288" s="201" t="s">
        <v>177</v>
      </c>
      <c r="E288" s="202" t="s">
        <v>19</v>
      </c>
      <c r="F288" s="203" t="s">
        <v>884</v>
      </c>
      <c r="G288" s="200"/>
      <c r="H288" s="202" t="s">
        <v>19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177</v>
      </c>
      <c r="AU288" s="209" t="s">
        <v>81</v>
      </c>
      <c r="AV288" s="13" t="s">
        <v>79</v>
      </c>
      <c r="AW288" s="13" t="s">
        <v>33</v>
      </c>
      <c r="AX288" s="13" t="s">
        <v>71</v>
      </c>
      <c r="AY288" s="209" t="s">
        <v>166</v>
      </c>
    </row>
    <row r="289" spans="1:65" s="14" customFormat="1" ht="11.25" x14ac:dyDescent="0.2">
      <c r="B289" s="210"/>
      <c r="C289" s="211"/>
      <c r="D289" s="201" t="s">
        <v>177</v>
      </c>
      <c r="E289" s="212" t="s">
        <v>19</v>
      </c>
      <c r="F289" s="213" t="s">
        <v>885</v>
      </c>
      <c r="G289" s="211"/>
      <c r="H289" s="214">
        <v>0.3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177</v>
      </c>
      <c r="AU289" s="220" t="s">
        <v>81</v>
      </c>
      <c r="AV289" s="14" t="s">
        <v>81</v>
      </c>
      <c r="AW289" s="14" t="s">
        <v>33</v>
      </c>
      <c r="AX289" s="14" t="s">
        <v>71</v>
      </c>
      <c r="AY289" s="220" t="s">
        <v>166</v>
      </c>
    </row>
    <row r="290" spans="1:65" s="15" customFormat="1" ht="11.25" x14ac:dyDescent="0.2">
      <c r="B290" s="221"/>
      <c r="C290" s="222"/>
      <c r="D290" s="201" t="s">
        <v>177</v>
      </c>
      <c r="E290" s="223" t="s">
        <v>19</v>
      </c>
      <c r="F290" s="224" t="s">
        <v>180</v>
      </c>
      <c r="G290" s="222"/>
      <c r="H290" s="225">
        <v>0.3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177</v>
      </c>
      <c r="AU290" s="231" t="s">
        <v>81</v>
      </c>
      <c r="AV290" s="15" t="s">
        <v>173</v>
      </c>
      <c r="AW290" s="15" t="s">
        <v>33</v>
      </c>
      <c r="AX290" s="15" t="s">
        <v>79</v>
      </c>
      <c r="AY290" s="231" t="s">
        <v>166</v>
      </c>
    </row>
    <row r="291" spans="1:65" s="12" customFormat="1" ht="22.9" customHeight="1" x14ac:dyDescent="0.2">
      <c r="B291" s="165"/>
      <c r="C291" s="166"/>
      <c r="D291" s="167" t="s">
        <v>70</v>
      </c>
      <c r="E291" s="179" t="s">
        <v>213</v>
      </c>
      <c r="F291" s="179" t="s">
        <v>462</v>
      </c>
      <c r="G291" s="166"/>
      <c r="H291" s="166"/>
      <c r="I291" s="169"/>
      <c r="J291" s="180">
        <f>BK291</f>
        <v>0</v>
      </c>
      <c r="K291" s="166"/>
      <c r="L291" s="171"/>
      <c r="M291" s="172"/>
      <c r="N291" s="173"/>
      <c r="O291" s="173"/>
      <c r="P291" s="174">
        <f>SUM(P292:P398)</f>
        <v>0</v>
      </c>
      <c r="Q291" s="173"/>
      <c r="R291" s="174">
        <f>SUM(R292:R398)</f>
        <v>8.7367018600000002</v>
      </c>
      <c r="S291" s="173"/>
      <c r="T291" s="175">
        <f>SUM(T292:T398)</f>
        <v>0</v>
      </c>
      <c r="AR291" s="176" t="s">
        <v>79</v>
      </c>
      <c r="AT291" s="177" t="s">
        <v>70</v>
      </c>
      <c r="AU291" s="177" t="s">
        <v>79</v>
      </c>
      <c r="AY291" s="176" t="s">
        <v>166</v>
      </c>
      <c r="BK291" s="178">
        <f>SUM(BK292:BK398)</f>
        <v>0</v>
      </c>
    </row>
    <row r="292" spans="1:65" s="2" customFormat="1" ht="21.75" customHeight="1" x14ac:dyDescent="0.2">
      <c r="A292" s="37"/>
      <c r="B292" s="38"/>
      <c r="C292" s="181" t="s">
        <v>315</v>
      </c>
      <c r="D292" s="181" t="s">
        <v>168</v>
      </c>
      <c r="E292" s="182" t="s">
        <v>463</v>
      </c>
      <c r="F292" s="183" t="s">
        <v>464</v>
      </c>
      <c r="G292" s="184" t="s">
        <v>194</v>
      </c>
      <c r="H292" s="185">
        <v>3.32</v>
      </c>
      <c r="I292" s="186"/>
      <c r="J292" s="187">
        <f>ROUND(I292*H292,2)</f>
        <v>0</v>
      </c>
      <c r="K292" s="183" t="s">
        <v>172</v>
      </c>
      <c r="L292" s="42"/>
      <c r="M292" s="188" t="s">
        <v>19</v>
      </c>
      <c r="N292" s="189" t="s">
        <v>42</v>
      </c>
      <c r="O292" s="67"/>
      <c r="P292" s="190">
        <f>O292*H292</f>
        <v>0</v>
      </c>
      <c r="Q292" s="190">
        <v>2.5018699999999998</v>
      </c>
      <c r="R292" s="190">
        <f>Q292*H292</f>
        <v>8.3062083999999992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173</v>
      </c>
      <c r="AT292" s="192" t="s">
        <v>168</v>
      </c>
      <c r="AU292" s="192" t="s">
        <v>81</v>
      </c>
      <c r="AY292" s="20" t="s">
        <v>166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79</v>
      </c>
      <c r="BK292" s="193">
        <f>ROUND(I292*H292,2)</f>
        <v>0</v>
      </c>
      <c r="BL292" s="20" t="s">
        <v>173</v>
      </c>
      <c r="BM292" s="192" t="s">
        <v>465</v>
      </c>
    </row>
    <row r="293" spans="1:65" s="2" customFormat="1" ht="11.25" x14ac:dyDescent="0.2">
      <c r="A293" s="37"/>
      <c r="B293" s="38"/>
      <c r="C293" s="39"/>
      <c r="D293" s="194" t="s">
        <v>175</v>
      </c>
      <c r="E293" s="39"/>
      <c r="F293" s="195" t="s">
        <v>466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175</v>
      </c>
      <c r="AU293" s="20" t="s">
        <v>81</v>
      </c>
    </row>
    <row r="294" spans="1:65" s="13" customFormat="1" ht="11.25" x14ac:dyDescent="0.2">
      <c r="B294" s="199"/>
      <c r="C294" s="200"/>
      <c r="D294" s="201" t="s">
        <v>177</v>
      </c>
      <c r="E294" s="202" t="s">
        <v>19</v>
      </c>
      <c r="F294" s="203" t="s">
        <v>862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177</v>
      </c>
      <c r="AU294" s="209" t="s">
        <v>81</v>
      </c>
      <c r="AV294" s="13" t="s">
        <v>79</v>
      </c>
      <c r="AW294" s="13" t="s">
        <v>33</v>
      </c>
      <c r="AX294" s="13" t="s">
        <v>71</v>
      </c>
      <c r="AY294" s="209" t="s">
        <v>166</v>
      </c>
    </row>
    <row r="295" spans="1:65" s="13" customFormat="1" ht="11.25" x14ac:dyDescent="0.2">
      <c r="B295" s="199"/>
      <c r="C295" s="200"/>
      <c r="D295" s="201" t="s">
        <v>177</v>
      </c>
      <c r="E295" s="202" t="s">
        <v>19</v>
      </c>
      <c r="F295" s="203" t="s">
        <v>446</v>
      </c>
      <c r="G295" s="200"/>
      <c r="H295" s="202" t="s">
        <v>19</v>
      </c>
      <c r="I295" s="204"/>
      <c r="J295" s="200"/>
      <c r="K295" s="200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177</v>
      </c>
      <c r="AU295" s="209" t="s">
        <v>81</v>
      </c>
      <c r="AV295" s="13" t="s">
        <v>79</v>
      </c>
      <c r="AW295" s="13" t="s">
        <v>33</v>
      </c>
      <c r="AX295" s="13" t="s">
        <v>71</v>
      </c>
      <c r="AY295" s="209" t="s">
        <v>166</v>
      </c>
    </row>
    <row r="296" spans="1:65" s="13" customFormat="1" ht="11.25" x14ac:dyDescent="0.2">
      <c r="B296" s="199"/>
      <c r="C296" s="200"/>
      <c r="D296" s="201" t="s">
        <v>177</v>
      </c>
      <c r="E296" s="202" t="s">
        <v>19</v>
      </c>
      <c r="F296" s="203" t="s">
        <v>886</v>
      </c>
      <c r="G296" s="200"/>
      <c r="H296" s="202" t="s">
        <v>19</v>
      </c>
      <c r="I296" s="204"/>
      <c r="J296" s="200"/>
      <c r="K296" s="200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177</v>
      </c>
      <c r="AU296" s="209" t="s">
        <v>81</v>
      </c>
      <c r="AV296" s="13" t="s">
        <v>79</v>
      </c>
      <c r="AW296" s="13" t="s">
        <v>33</v>
      </c>
      <c r="AX296" s="13" t="s">
        <v>71</v>
      </c>
      <c r="AY296" s="209" t="s">
        <v>166</v>
      </c>
    </row>
    <row r="297" spans="1:65" s="14" customFormat="1" ht="11.25" x14ac:dyDescent="0.2">
      <c r="B297" s="210"/>
      <c r="C297" s="211"/>
      <c r="D297" s="201" t="s">
        <v>177</v>
      </c>
      <c r="E297" s="212" t="s">
        <v>19</v>
      </c>
      <c r="F297" s="213" t="s">
        <v>887</v>
      </c>
      <c r="G297" s="211"/>
      <c r="H297" s="214">
        <v>0.24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177</v>
      </c>
      <c r="AU297" s="220" t="s">
        <v>81</v>
      </c>
      <c r="AV297" s="14" t="s">
        <v>81</v>
      </c>
      <c r="AW297" s="14" t="s">
        <v>33</v>
      </c>
      <c r="AX297" s="14" t="s">
        <v>71</v>
      </c>
      <c r="AY297" s="220" t="s">
        <v>166</v>
      </c>
    </row>
    <row r="298" spans="1:65" s="14" customFormat="1" ht="11.25" x14ac:dyDescent="0.2">
      <c r="B298" s="210"/>
      <c r="C298" s="211"/>
      <c r="D298" s="201" t="s">
        <v>177</v>
      </c>
      <c r="E298" s="212" t="s">
        <v>19</v>
      </c>
      <c r="F298" s="213" t="s">
        <v>887</v>
      </c>
      <c r="G298" s="211"/>
      <c r="H298" s="214">
        <v>0.24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177</v>
      </c>
      <c r="AU298" s="220" t="s">
        <v>81</v>
      </c>
      <c r="AV298" s="14" t="s">
        <v>81</v>
      </c>
      <c r="AW298" s="14" t="s">
        <v>33</v>
      </c>
      <c r="AX298" s="14" t="s">
        <v>71</v>
      </c>
      <c r="AY298" s="220" t="s">
        <v>166</v>
      </c>
    </row>
    <row r="299" spans="1:65" s="13" customFormat="1" ht="11.25" x14ac:dyDescent="0.2">
      <c r="B299" s="199"/>
      <c r="C299" s="200"/>
      <c r="D299" s="201" t="s">
        <v>177</v>
      </c>
      <c r="E299" s="202" t="s">
        <v>19</v>
      </c>
      <c r="F299" s="203" t="s">
        <v>888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177</v>
      </c>
      <c r="AU299" s="209" t="s">
        <v>81</v>
      </c>
      <c r="AV299" s="13" t="s">
        <v>79</v>
      </c>
      <c r="AW299" s="13" t="s">
        <v>33</v>
      </c>
      <c r="AX299" s="13" t="s">
        <v>71</v>
      </c>
      <c r="AY299" s="209" t="s">
        <v>166</v>
      </c>
    </row>
    <row r="300" spans="1:65" s="14" customFormat="1" ht="11.25" x14ac:dyDescent="0.2">
      <c r="B300" s="210"/>
      <c r="C300" s="211"/>
      <c r="D300" s="201" t="s">
        <v>177</v>
      </c>
      <c r="E300" s="212" t="s">
        <v>19</v>
      </c>
      <c r="F300" s="213" t="s">
        <v>887</v>
      </c>
      <c r="G300" s="211"/>
      <c r="H300" s="214">
        <v>0.24</v>
      </c>
      <c r="I300" s="215"/>
      <c r="J300" s="211"/>
      <c r="K300" s="211"/>
      <c r="L300" s="216"/>
      <c r="M300" s="217"/>
      <c r="N300" s="218"/>
      <c r="O300" s="218"/>
      <c r="P300" s="218"/>
      <c r="Q300" s="218"/>
      <c r="R300" s="218"/>
      <c r="S300" s="218"/>
      <c r="T300" s="219"/>
      <c r="AT300" s="220" t="s">
        <v>177</v>
      </c>
      <c r="AU300" s="220" t="s">
        <v>81</v>
      </c>
      <c r="AV300" s="14" t="s">
        <v>81</v>
      </c>
      <c r="AW300" s="14" t="s">
        <v>33</v>
      </c>
      <c r="AX300" s="14" t="s">
        <v>71</v>
      </c>
      <c r="AY300" s="220" t="s">
        <v>166</v>
      </c>
    </row>
    <row r="301" spans="1:65" s="14" customFormat="1" ht="11.25" x14ac:dyDescent="0.2">
      <c r="B301" s="210"/>
      <c r="C301" s="211"/>
      <c r="D301" s="201" t="s">
        <v>177</v>
      </c>
      <c r="E301" s="212" t="s">
        <v>19</v>
      </c>
      <c r="F301" s="213" t="s">
        <v>887</v>
      </c>
      <c r="G301" s="211"/>
      <c r="H301" s="214">
        <v>0.24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177</v>
      </c>
      <c r="AU301" s="220" t="s">
        <v>81</v>
      </c>
      <c r="AV301" s="14" t="s">
        <v>81</v>
      </c>
      <c r="AW301" s="14" t="s">
        <v>33</v>
      </c>
      <c r="AX301" s="14" t="s">
        <v>71</v>
      </c>
      <c r="AY301" s="220" t="s">
        <v>166</v>
      </c>
    </row>
    <row r="302" spans="1:65" s="13" customFormat="1" ht="11.25" x14ac:dyDescent="0.2">
      <c r="B302" s="199"/>
      <c r="C302" s="200"/>
      <c r="D302" s="201" t="s">
        <v>177</v>
      </c>
      <c r="E302" s="202" t="s">
        <v>19</v>
      </c>
      <c r="F302" s="203" t="s">
        <v>889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177</v>
      </c>
      <c r="AU302" s="209" t="s">
        <v>81</v>
      </c>
      <c r="AV302" s="13" t="s">
        <v>79</v>
      </c>
      <c r="AW302" s="13" t="s">
        <v>33</v>
      </c>
      <c r="AX302" s="13" t="s">
        <v>71</v>
      </c>
      <c r="AY302" s="209" t="s">
        <v>166</v>
      </c>
    </row>
    <row r="303" spans="1:65" s="14" customFormat="1" ht="11.25" x14ac:dyDescent="0.2">
      <c r="B303" s="210"/>
      <c r="C303" s="211"/>
      <c r="D303" s="201" t="s">
        <v>177</v>
      </c>
      <c r="E303" s="212" t="s">
        <v>19</v>
      </c>
      <c r="F303" s="213" t="s">
        <v>890</v>
      </c>
      <c r="G303" s="211"/>
      <c r="H303" s="214">
        <v>1.18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177</v>
      </c>
      <c r="AU303" s="220" t="s">
        <v>81</v>
      </c>
      <c r="AV303" s="14" t="s">
        <v>81</v>
      </c>
      <c r="AW303" s="14" t="s">
        <v>33</v>
      </c>
      <c r="AX303" s="14" t="s">
        <v>71</v>
      </c>
      <c r="AY303" s="220" t="s">
        <v>166</v>
      </c>
    </row>
    <row r="304" spans="1:65" s="13" customFormat="1" ht="11.25" x14ac:dyDescent="0.2">
      <c r="B304" s="199"/>
      <c r="C304" s="200"/>
      <c r="D304" s="201" t="s">
        <v>177</v>
      </c>
      <c r="E304" s="202" t="s">
        <v>19</v>
      </c>
      <c r="F304" s="203" t="s">
        <v>891</v>
      </c>
      <c r="G304" s="200"/>
      <c r="H304" s="202" t="s">
        <v>19</v>
      </c>
      <c r="I304" s="204"/>
      <c r="J304" s="200"/>
      <c r="K304" s="200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177</v>
      </c>
      <c r="AU304" s="209" t="s">
        <v>81</v>
      </c>
      <c r="AV304" s="13" t="s">
        <v>79</v>
      </c>
      <c r="AW304" s="13" t="s">
        <v>33</v>
      </c>
      <c r="AX304" s="13" t="s">
        <v>71</v>
      </c>
      <c r="AY304" s="209" t="s">
        <v>166</v>
      </c>
    </row>
    <row r="305" spans="1:65" s="14" customFormat="1" ht="11.25" x14ac:dyDescent="0.2">
      <c r="B305" s="210"/>
      <c r="C305" s="211"/>
      <c r="D305" s="201" t="s">
        <v>177</v>
      </c>
      <c r="E305" s="212" t="s">
        <v>19</v>
      </c>
      <c r="F305" s="213" t="s">
        <v>890</v>
      </c>
      <c r="G305" s="211"/>
      <c r="H305" s="214">
        <v>1.18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177</v>
      </c>
      <c r="AU305" s="220" t="s">
        <v>81</v>
      </c>
      <c r="AV305" s="14" t="s">
        <v>81</v>
      </c>
      <c r="AW305" s="14" t="s">
        <v>33</v>
      </c>
      <c r="AX305" s="14" t="s">
        <v>71</v>
      </c>
      <c r="AY305" s="220" t="s">
        <v>166</v>
      </c>
    </row>
    <row r="306" spans="1:65" s="15" customFormat="1" ht="11.25" x14ac:dyDescent="0.2">
      <c r="B306" s="221"/>
      <c r="C306" s="222"/>
      <c r="D306" s="201" t="s">
        <v>177</v>
      </c>
      <c r="E306" s="223" t="s">
        <v>19</v>
      </c>
      <c r="F306" s="224" t="s">
        <v>180</v>
      </c>
      <c r="G306" s="222"/>
      <c r="H306" s="225">
        <v>3.3199999999999994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177</v>
      </c>
      <c r="AU306" s="231" t="s">
        <v>81</v>
      </c>
      <c r="AV306" s="15" t="s">
        <v>173</v>
      </c>
      <c r="AW306" s="15" t="s">
        <v>33</v>
      </c>
      <c r="AX306" s="15" t="s">
        <v>79</v>
      </c>
      <c r="AY306" s="231" t="s">
        <v>166</v>
      </c>
    </row>
    <row r="307" spans="1:65" s="2" customFormat="1" ht="16.5" customHeight="1" x14ac:dyDescent="0.2">
      <c r="A307" s="37"/>
      <c r="B307" s="38"/>
      <c r="C307" s="249" t="s">
        <v>325</v>
      </c>
      <c r="D307" s="249" t="s">
        <v>392</v>
      </c>
      <c r="E307" s="250" t="s">
        <v>474</v>
      </c>
      <c r="F307" s="251" t="s">
        <v>475</v>
      </c>
      <c r="G307" s="252" t="s">
        <v>385</v>
      </c>
      <c r="H307" s="253">
        <v>59</v>
      </c>
      <c r="I307" s="254"/>
      <c r="J307" s="255">
        <f>ROUND(I307*H307,2)</f>
        <v>0</v>
      </c>
      <c r="K307" s="251" t="s">
        <v>476</v>
      </c>
      <c r="L307" s="256"/>
      <c r="M307" s="257" t="s">
        <v>19</v>
      </c>
      <c r="N307" s="258" t="s">
        <v>42</v>
      </c>
      <c r="O307" s="67"/>
      <c r="P307" s="190">
        <f>O307*H307</f>
        <v>0</v>
      </c>
      <c r="Q307" s="190">
        <v>1E-3</v>
      </c>
      <c r="R307" s="190">
        <f>Q307*H307</f>
        <v>5.9000000000000004E-2</v>
      </c>
      <c r="S307" s="190">
        <v>0</v>
      </c>
      <c r="T307" s="19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92" t="s">
        <v>226</v>
      </c>
      <c r="AT307" s="192" t="s">
        <v>392</v>
      </c>
      <c r="AU307" s="192" t="s">
        <v>81</v>
      </c>
      <c r="AY307" s="20" t="s">
        <v>166</v>
      </c>
      <c r="BE307" s="193">
        <f>IF(N307="základní",J307,0)</f>
        <v>0</v>
      </c>
      <c r="BF307" s="193">
        <f>IF(N307="snížená",J307,0)</f>
        <v>0</v>
      </c>
      <c r="BG307" s="193">
        <f>IF(N307="zákl. přenesená",J307,0)</f>
        <v>0</v>
      </c>
      <c r="BH307" s="193">
        <f>IF(N307="sníž. přenesená",J307,0)</f>
        <v>0</v>
      </c>
      <c r="BI307" s="193">
        <f>IF(N307="nulová",J307,0)</f>
        <v>0</v>
      </c>
      <c r="BJ307" s="20" t="s">
        <v>79</v>
      </c>
      <c r="BK307" s="193">
        <f>ROUND(I307*H307,2)</f>
        <v>0</v>
      </c>
      <c r="BL307" s="20" t="s">
        <v>173</v>
      </c>
      <c r="BM307" s="192" t="s">
        <v>892</v>
      </c>
    </row>
    <row r="308" spans="1:65" s="13" customFormat="1" ht="11.25" x14ac:dyDescent="0.2">
      <c r="B308" s="199"/>
      <c r="C308" s="200"/>
      <c r="D308" s="201" t="s">
        <v>177</v>
      </c>
      <c r="E308" s="202" t="s">
        <v>19</v>
      </c>
      <c r="F308" s="203" t="s">
        <v>862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177</v>
      </c>
      <c r="AU308" s="209" t="s">
        <v>81</v>
      </c>
      <c r="AV308" s="13" t="s">
        <v>79</v>
      </c>
      <c r="AW308" s="13" t="s">
        <v>33</v>
      </c>
      <c r="AX308" s="13" t="s">
        <v>71</v>
      </c>
      <c r="AY308" s="209" t="s">
        <v>166</v>
      </c>
    </row>
    <row r="309" spans="1:65" s="13" customFormat="1" ht="11.25" x14ac:dyDescent="0.2">
      <c r="B309" s="199"/>
      <c r="C309" s="200"/>
      <c r="D309" s="201" t="s">
        <v>177</v>
      </c>
      <c r="E309" s="202" t="s">
        <v>19</v>
      </c>
      <c r="F309" s="203" t="s">
        <v>446</v>
      </c>
      <c r="G309" s="200"/>
      <c r="H309" s="202" t="s">
        <v>19</v>
      </c>
      <c r="I309" s="204"/>
      <c r="J309" s="200"/>
      <c r="K309" s="200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177</v>
      </c>
      <c r="AU309" s="209" t="s">
        <v>81</v>
      </c>
      <c r="AV309" s="13" t="s">
        <v>79</v>
      </c>
      <c r="AW309" s="13" t="s">
        <v>33</v>
      </c>
      <c r="AX309" s="13" t="s">
        <v>71</v>
      </c>
      <c r="AY309" s="209" t="s">
        <v>166</v>
      </c>
    </row>
    <row r="310" spans="1:65" s="13" customFormat="1" ht="11.25" x14ac:dyDescent="0.2">
      <c r="B310" s="199"/>
      <c r="C310" s="200"/>
      <c r="D310" s="201" t="s">
        <v>177</v>
      </c>
      <c r="E310" s="202" t="s">
        <v>19</v>
      </c>
      <c r="F310" s="203" t="s">
        <v>889</v>
      </c>
      <c r="G310" s="200"/>
      <c r="H310" s="202" t="s">
        <v>19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177</v>
      </c>
      <c r="AU310" s="209" t="s">
        <v>81</v>
      </c>
      <c r="AV310" s="13" t="s">
        <v>79</v>
      </c>
      <c r="AW310" s="13" t="s">
        <v>33</v>
      </c>
      <c r="AX310" s="13" t="s">
        <v>71</v>
      </c>
      <c r="AY310" s="209" t="s">
        <v>166</v>
      </c>
    </row>
    <row r="311" spans="1:65" s="14" customFormat="1" ht="11.25" x14ac:dyDescent="0.2">
      <c r="B311" s="210"/>
      <c r="C311" s="211"/>
      <c r="D311" s="201" t="s">
        <v>177</v>
      </c>
      <c r="E311" s="212" t="s">
        <v>19</v>
      </c>
      <c r="F311" s="213" t="s">
        <v>890</v>
      </c>
      <c r="G311" s="211"/>
      <c r="H311" s="214">
        <v>1.18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177</v>
      </c>
      <c r="AU311" s="220" t="s">
        <v>81</v>
      </c>
      <c r="AV311" s="14" t="s">
        <v>81</v>
      </c>
      <c r="AW311" s="14" t="s">
        <v>33</v>
      </c>
      <c r="AX311" s="14" t="s">
        <v>71</v>
      </c>
      <c r="AY311" s="220" t="s">
        <v>166</v>
      </c>
    </row>
    <row r="312" spans="1:65" s="13" customFormat="1" ht="11.25" x14ac:dyDescent="0.2">
      <c r="B312" s="199"/>
      <c r="C312" s="200"/>
      <c r="D312" s="201" t="s">
        <v>177</v>
      </c>
      <c r="E312" s="202" t="s">
        <v>19</v>
      </c>
      <c r="F312" s="203" t="s">
        <v>891</v>
      </c>
      <c r="G312" s="200"/>
      <c r="H312" s="202" t="s">
        <v>19</v>
      </c>
      <c r="I312" s="204"/>
      <c r="J312" s="200"/>
      <c r="K312" s="200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177</v>
      </c>
      <c r="AU312" s="209" t="s">
        <v>81</v>
      </c>
      <c r="AV312" s="13" t="s">
        <v>79</v>
      </c>
      <c r="AW312" s="13" t="s">
        <v>33</v>
      </c>
      <c r="AX312" s="13" t="s">
        <v>71</v>
      </c>
      <c r="AY312" s="209" t="s">
        <v>166</v>
      </c>
    </row>
    <row r="313" spans="1:65" s="14" customFormat="1" ht="11.25" x14ac:dyDescent="0.2">
      <c r="B313" s="210"/>
      <c r="C313" s="211"/>
      <c r="D313" s="201" t="s">
        <v>177</v>
      </c>
      <c r="E313" s="212" t="s">
        <v>19</v>
      </c>
      <c r="F313" s="213" t="s">
        <v>890</v>
      </c>
      <c r="G313" s="211"/>
      <c r="H313" s="214">
        <v>1.18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177</v>
      </c>
      <c r="AU313" s="220" t="s">
        <v>81</v>
      </c>
      <c r="AV313" s="14" t="s">
        <v>81</v>
      </c>
      <c r="AW313" s="14" t="s">
        <v>33</v>
      </c>
      <c r="AX313" s="14" t="s">
        <v>71</v>
      </c>
      <c r="AY313" s="220" t="s">
        <v>166</v>
      </c>
    </row>
    <row r="314" spans="1:65" s="15" customFormat="1" ht="11.25" x14ac:dyDescent="0.2">
      <c r="B314" s="221"/>
      <c r="C314" s="222"/>
      <c r="D314" s="201" t="s">
        <v>177</v>
      </c>
      <c r="E314" s="223" t="s">
        <v>19</v>
      </c>
      <c r="F314" s="224" t="s">
        <v>180</v>
      </c>
      <c r="G314" s="222"/>
      <c r="H314" s="225">
        <v>2.36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177</v>
      </c>
      <c r="AU314" s="231" t="s">
        <v>81</v>
      </c>
      <c r="AV314" s="15" t="s">
        <v>173</v>
      </c>
      <c r="AW314" s="15" t="s">
        <v>33</v>
      </c>
      <c r="AX314" s="15" t="s">
        <v>79</v>
      </c>
      <c r="AY314" s="231" t="s">
        <v>166</v>
      </c>
    </row>
    <row r="315" spans="1:65" s="14" customFormat="1" ht="11.25" x14ac:dyDescent="0.2">
      <c r="B315" s="210"/>
      <c r="C315" s="211"/>
      <c r="D315" s="201" t="s">
        <v>177</v>
      </c>
      <c r="E315" s="211"/>
      <c r="F315" s="213" t="s">
        <v>893</v>
      </c>
      <c r="G315" s="211"/>
      <c r="H315" s="214">
        <v>59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177</v>
      </c>
      <c r="AU315" s="220" t="s">
        <v>81</v>
      </c>
      <c r="AV315" s="14" t="s">
        <v>81</v>
      </c>
      <c r="AW315" s="14" t="s">
        <v>4</v>
      </c>
      <c r="AX315" s="14" t="s">
        <v>79</v>
      </c>
      <c r="AY315" s="220" t="s">
        <v>166</v>
      </c>
    </row>
    <row r="316" spans="1:65" s="2" customFormat="1" ht="24.2" customHeight="1" x14ac:dyDescent="0.2">
      <c r="A316" s="37"/>
      <c r="B316" s="38"/>
      <c r="C316" s="181" t="s">
        <v>332</v>
      </c>
      <c r="D316" s="181" t="s">
        <v>168</v>
      </c>
      <c r="E316" s="182" t="s">
        <v>479</v>
      </c>
      <c r="F316" s="183" t="s">
        <v>480</v>
      </c>
      <c r="G316" s="184" t="s">
        <v>194</v>
      </c>
      <c r="H316" s="185">
        <v>3.32</v>
      </c>
      <c r="I316" s="186"/>
      <c r="J316" s="187">
        <f>ROUND(I316*H316,2)</f>
        <v>0</v>
      </c>
      <c r="K316" s="183" t="s">
        <v>172</v>
      </c>
      <c r="L316" s="42"/>
      <c r="M316" s="188" t="s">
        <v>19</v>
      </c>
      <c r="N316" s="189" t="s">
        <v>42</v>
      </c>
      <c r="O316" s="67"/>
      <c r="P316" s="190">
        <f>O316*H316</f>
        <v>0</v>
      </c>
      <c r="Q316" s="190">
        <v>0</v>
      </c>
      <c r="R316" s="190">
        <f>Q316*H316</f>
        <v>0</v>
      </c>
      <c r="S316" s="190">
        <v>0</v>
      </c>
      <c r="T316" s="19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2" t="s">
        <v>173</v>
      </c>
      <c r="AT316" s="192" t="s">
        <v>168</v>
      </c>
      <c r="AU316" s="192" t="s">
        <v>81</v>
      </c>
      <c r="AY316" s="20" t="s">
        <v>166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0" t="s">
        <v>79</v>
      </c>
      <c r="BK316" s="193">
        <f>ROUND(I316*H316,2)</f>
        <v>0</v>
      </c>
      <c r="BL316" s="20" t="s">
        <v>173</v>
      </c>
      <c r="BM316" s="192" t="s">
        <v>481</v>
      </c>
    </row>
    <row r="317" spans="1:65" s="2" customFormat="1" ht="11.25" x14ac:dyDescent="0.2">
      <c r="A317" s="37"/>
      <c r="B317" s="38"/>
      <c r="C317" s="39"/>
      <c r="D317" s="194" t="s">
        <v>175</v>
      </c>
      <c r="E317" s="39"/>
      <c r="F317" s="195" t="s">
        <v>482</v>
      </c>
      <c r="G317" s="39"/>
      <c r="H317" s="39"/>
      <c r="I317" s="196"/>
      <c r="J317" s="39"/>
      <c r="K317" s="39"/>
      <c r="L317" s="42"/>
      <c r="M317" s="197"/>
      <c r="N317" s="19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175</v>
      </c>
      <c r="AU317" s="20" t="s">
        <v>81</v>
      </c>
    </row>
    <row r="318" spans="1:65" s="13" customFormat="1" ht="11.25" x14ac:dyDescent="0.2">
      <c r="B318" s="199"/>
      <c r="C318" s="200"/>
      <c r="D318" s="201" t="s">
        <v>177</v>
      </c>
      <c r="E318" s="202" t="s">
        <v>19</v>
      </c>
      <c r="F318" s="203" t="s">
        <v>862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177</v>
      </c>
      <c r="AU318" s="209" t="s">
        <v>81</v>
      </c>
      <c r="AV318" s="13" t="s">
        <v>79</v>
      </c>
      <c r="AW318" s="13" t="s">
        <v>33</v>
      </c>
      <c r="AX318" s="13" t="s">
        <v>71</v>
      </c>
      <c r="AY318" s="209" t="s">
        <v>166</v>
      </c>
    </row>
    <row r="319" spans="1:65" s="13" customFormat="1" ht="11.25" x14ac:dyDescent="0.2">
      <c r="B319" s="199"/>
      <c r="C319" s="200"/>
      <c r="D319" s="201" t="s">
        <v>177</v>
      </c>
      <c r="E319" s="202" t="s">
        <v>19</v>
      </c>
      <c r="F319" s="203" t="s">
        <v>446</v>
      </c>
      <c r="G319" s="200"/>
      <c r="H319" s="202" t="s">
        <v>19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177</v>
      </c>
      <c r="AU319" s="209" t="s">
        <v>81</v>
      </c>
      <c r="AV319" s="13" t="s">
        <v>79</v>
      </c>
      <c r="AW319" s="13" t="s">
        <v>33</v>
      </c>
      <c r="AX319" s="13" t="s">
        <v>71</v>
      </c>
      <c r="AY319" s="209" t="s">
        <v>166</v>
      </c>
    </row>
    <row r="320" spans="1:65" s="13" customFormat="1" ht="11.25" x14ac:dyDescent="0.2">
      <c r="B320" s="199"/>
      <c r="C320" s="200"/>
      <c r="D320" s="201" t="s">
        <v>177</v>
      </c>
      <c r="E320" s="202" t="s">
        <v>19</v>
      </c>
      <c r="F320" s="203" t="s">
        <v>886</v>
      </c>
      <c r="G320" s="200"/>
      <c r="H320" s="202" t="s">
        <v>19</v>
      </c>
      <c r="I320" s="204"/>
      <c r="J320" s="200"/>
      <c r="K320" s="200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177</v>
      </c>
      <c r="AU320" s="209" t="s">
        <v>81</v>
      </c>
      <c r="AV320" s="13" t="s">
        <v>79</v>
      </c>
      <c r="AW320" s="13" t="s">
        <v>33</v>
      </c>
      <c r="AX320" s="13" t="s">
        <v>71</v>
      </c>
      <c r="AY320" s="209" t="s">
        <v>166</v>
      </c>
    </row>
    <row r="321" spans="1:65" s="14" customFormat="1" ht="11.25" x14ac:dyDescent="0.2">
      <c r="B321" s="210"/>
      <c r="C321" s="211"/>
      <c r="D321" s="201" t="s">
        <v>177</v>
      </c>
      <c r="E321" s="212" t="s">
        <v>19</v>
      </c>
      <c r="F321" s="213" t="s">
        <v>887</v>
      </c>
      <c r="G321" s="211"/>
      <c r="H321" s="214">
        <v>0.24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177</v>
      </c>
      <c r="AU321" s="220" t="s">
        <v>81</v>
      </c>
      <c r="AV321" s="14" t="s">
        <v>81</v>
      </c>
      <c r="AW321" s="14" t="s">
        <v>33</v>
      </c>
      <c r="AX321" s="14" t="s">
        <v>71</v>
      </c>
      <c r="AY321" s="220" t="s">
        <v>166</v>
      </c>
    </row>
    <row r="322" spans="1:65" s="14" customFormat="1" ht="11.25" x14ac:dyDescent="0.2">
      <c r="B322" s="210"/>
      <c r="C322" s="211"/>
      <c r="D322" s="201" t="s">
        <v>177</v>
      </c>
      <c r="E322" s="212" t="s">
        <v>19</v>
      </c>
      <c r="F322" s="213" t="s">
        <v>887</v>
      </c>
      <c r="G322" s="211"/>
      <c r="H322" s="214">
        <v>0.24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177</v>
      </c>
      <c r="AU322" s="220" t="s">
        <v>81</v>
      </c>
      <c r="AV322" s="14" t="s">
        <v>81</v>
      </c>
      <c r="AW322" s="14" t="s">
        <v>33</v>
      </c>
      <c r="AX322" s="14" t="s">
        <v>71</v>
      </c>
      <c r="AY322" s="220" t="s">
        <v>166</v>
      </c>
    </row>
    <row r="323" spans="1:65" s="13" customFormat="1" ht="11.25" x14ac:dyDescent="0.2">
      <c r="B323" s="199"/>
      <c r="C323" s="200"/>
      <c r="D323" s="201" t="s">
        <v>177</v>
      </c>
      <c r="E323" s="202" t="s">
        <v>19</v>
      </c>
      <c r="F323" s="203" t="s">
        <v>888</v>
      </c>
      <c r="G323" s="200"/>
      <c r="H323" s="202" t="s">
        <v>19</v>
      </c>
      <c r="I323" s="204"/>
      <c r="J323" s="200"/>
      <c r="K323" s="200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177</v>
      </c>
      <c r="AU323" s="209" t="s">
        <v>81</v>
      </c>
      <c r="AV323" s="13" t="s">
        <v>79</v>
      </c>
      <c r="AW323" s="13" t="s">
        <v>33</v>
      </c>
      <c r="AX323" s="13" t="s">
        <v>71</v>
      </c>
      <c r="AY323" s="209" t="s">
        <v>166</v>
      </c>
    </row>
    <row r="324" spans="1:65" s="14" customFormat="1" ht="11.25" x14ac:dyDescent="0.2">
      <c r="B324" s="210"/>
      <c r="C324" s="211"/>
      <c r="D324" s="201" t="s">
        <v>177</v>
      </c>
      <c r="E324" s="212" t="s">
        <v>19</v>
      </c>
      <c r="F324" s="213" t="s">
        <v>887</v>
      </c>
      <c r="G324" s="211"/>
      <c r="H324" s="214">
        <v>0.24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177</v>
      </c>
      <c r="AU324" s="220" t="s">
        <v>81</v>
      </c>
      <c r="AV324" s="14" t="s">
        <v>81</v>
      </c>
      <c r="AW324" s="14" t="s">
        <v>33</v>
      </c>
      <c r="AX324" s="14" t="s">
        <v>71</v>
      </c>
      <c r="AY324" s="220" t="s">
        <v>166</v>
      </c>
    </row>
    <row r="325" spans="1:65" s="14" customFormat="1" ht="11.25" x14ac:dyDescent="0.2">
      <c r="B325" s="210"/>
      <c r="C325" s="211"/>
      <c r="D325" s="201" t="s">
        <v>177</v>
      </c>
      <c r="E325" s="212" t="s">
        <v>19</v>
      </c>
      <c r="F325" s="213" t="s">
        <v>887</v>
      </c>
      <c r="G325" s="211"/>
      <c r="H325" s="214">
        <v>0.24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177</v>
      </c>
      <c r="AU325" s="220" t="s">
        <v>81</v>
      </c>
      <c r="AV325" s="14" t="s">
        <v>81</v>
      </c>
      <c r="AW325" s="14" t="s">
        <v>33</v>
      </c>
      <c r="AX325" s="14" t="s">
        <v>71</v>
      </c>
      <c r="AY325" s="220" t="s">
        <v>166</v>
      </c>
    </row>
    <row r="326" spans="1:65" s="13" customFormat="1" ht="11.25" x14ac:dyDescent="0.2">
      <c r="B326" s="199"/>
      <c r="C326" s="200"/>
      <c r="D326" s="201" t="s">
        <v>177</v>
      </c>
      <c r="E326" s="202" t="s">
        <v>19</v>
      </c>
      <c r="F326" s="203" t="s">
        <v>889</v>
      </c>
      <c r="G326" s="200"/>
      <c r="H326" s="202" t="s">
        <v>19</v>
      </c>
      <c r="I326" s="204"/>
      <c r="J326" s="200"/>
      <c r="K326" s="200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177</v>
      </c>
      <c r="AU326" s="209" t="s">
        <v>81</v>
      </c>
      <c r="AV326" s="13" t="s">
        <v>79</v>
      </c>
      <c r="AW326" s="13" t="s">
        <v>33</v>
      </c>
      <c r="AX326" s="13" t="s">
        <v>71</v>
      </c>
      <c r="AY326" s="209" t="s">
        <v>166</v>
      </c>
    </row>
    <row r="327" spans="1:65" s="14" customFormat="1" ht="11.25" x14ac:dyDescent="0.2">
      <c r="B327" s="210"/>
      <c r="C327" s="211"/>
      <c r="D327" s="201" t="s">
        <v>177</v>
      </c>
      <c r="E327" s="212" t="s">
        <v>19</v>
      </c>
      <c r="F327" s="213" t="s">
        <v>890</v>
      </c>
      <c r="G327" s="211"/>
      <c r="H327" s="214">
        <v>1.18</v>
      </c>
      <c r="I327" s="215"/>
      <c r="J327" s="211"/>
      <c r="K327" s="211"/>
      <c r="L327" s="216"/>
      <c r="M327" s="217"/>
      <c r="N327" s="218"/>
      <c r="O327" s="218"/>
      <c r="P327" s="218"/>
      <c r="Q327" s="218"/>
      <c r="R327" s="218"/>
      <c r="S327" s="218"/>
      <c r="T327" s="219"/>
      <c r="AT327" s="220" t="s">
        <v>177</v>
      </c>
      <c r="AU327" s="220" t="s">
        <v>81</v>
      </c>
      <c r="AV327" s="14" t="s">
        <v>81</v>
      </c>
      <c r="AW327" s="14" t="s">
        <v>33</v>
      </c>
      <c r="AX327" s="14" t="s">
        <v>71</v>
      </c>
      <c r="AY327" s="220" t="s">
        <v>166</v>
      </c>
    </row>
    <row r="328" spans="1:65" s="13" customFormat="1" ht="11.25" x14ac:dyDescent="0.2">
      <c r="B328" s="199"/>
      <c r="C328" s="200"/>
      <c r="D328" s="201" t="s">
        <v>177</v>
      </c>
      <c r="E328" s="202" t="s">
        <v>19</v>
      </c>
      <c r="F328" s="203" t="s">
        <v>891</v>
      </c>
      <c r="G328" s="200"/>
      <c r="H328" s="202" t="s">
        <v>19</v>
      </c>
      <c r="I328" s="204"/>
      <c r="J328" s="200"/>
      <c r="K328" s="200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177</v>
      </c>
      <c r="AU328" s="209" t="s">
        <v>81</v>
      </c>
      <c r="AV328" s="13" t="s">
        <v>79</v>
      </c>
      <c r="AW328" s="13" t="s">
        <v>33</v>
      </c>
      <c r="AX328" s="13" t="s">
        <v>71</v>
      </c>
      <c r="AY328" s="209" t="s">
        <v>166</v>
      </c>
    </row>
    <row r="329" spans="1:65" s="14" customFormat="1" ht="11.25" x14ac:dyDescent="0.2">
      <c r="B329" s="210"/>
      <c r="C329" s="211"/>
      <c r="D329" s="201" t="s">
        <v>177</v>
      </c>
      <c r="E329" s="212" t="s">
        <v>19</v>
      </c>
      <c r="F329" s="213" t="s">
        <v>890</v>
      </c>
      <c r="G329" s="211"/>
      <c r="H329" s="214">
        <v>1.18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177</v>
      </c>
      <c r="AU329" s="220" t="s">
        <v>81</v>
      </c>
      <c r="AV329" s="14" t="s">
        <v>81</v>
      </c>
      <c r="AW329" s="14" t="s">
        <v>33</v>
      </c>
      <c r="AX329" s="14" t="s">
        <v>71</v>
      </c>
      <c r="AY329" s="220" t="s">
        <v>166</v>
      </c>
    </row>
    <row r="330" spans="1:65" s="15" customFormat="1" ht="11.25" x14ac:dyDescent="0.2">
      <c r="B330" s="221"/>
      <c r="C330" s="222"/>
      <c r="D330" s="201" t="s">
        <v>177</v>
      </c>
      <c r="E330" s="223" t="s">
        <v>19</v>
      </c>
      <c r="F330" s="224" t="s">
        <v>180</v>
      </c>
      <c r="G330" s="222"/>
      <c r="H330" s="225">
        <v>3.3199999999999994</v>
      </c>
      <c r="I330" s="226"/>
      <c r="J330" s="222"/>
      <c r="K330" s="222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177</v>
      </c>
      <c r="AU330" s="231" t="s">
        <v>81</v>
      </c>
      <c r="AV330" s="15" t="s">
        <v>173</v>
      </c>
      <c r="AW330" s="15" t="s">
        <v>33</v>
      </c>
      <c r="AX330" s="15" t="s">
        <v>79</v>
      </c>
      <c r="AY330" s="231" t="s">
        <v>166</v>
      </c>
    </row>
    <row r="331" spans="1:65" s="2" customFormat="1" ht="21.75" customHeight="1" x14ac:dyDescent="0.2">
      <c r="A331" s="37"/>
      <c r="B331" s="38"/>
      <c r="C331" s="181" t="s">
        <v>338</v>
      </c>
      <c r="D331" s="181" t="s">
        <v>168</v>
      </c>
      <c r="E331" s="182" t="s">
        <v>483</v>
      </c>
      <c r="F331" s="183" t="s">
        <v>484</v>
      </c>
      <c r="G331" s="184" t="s">
        <v>194</v>
      </c>
      <c r="H331" s="185">
        <v>2.36</v>
      </c>
      <c r="I331" s="186"/>
      <c r="J331" s="187">
        <f>ROUND(I331*H331,2)</f>
        <v>0</v>
      </c>
      <c r="K331" s="183" t="s">
        <v>172</v>
      </c>
      <c r="L331" s="42"/>
      <c r="M331" s="188" t="s">
        <v>19</v>
      </c>
      <c r="N331" s="189" t="s">
        <v>42</v>
      </c>
      <c r="O331" s="67"/>
      <c r="P331" s="190">
        <f>O331*H331</f>
        <v>0</v>
      </c>
      <c r="Q331" s="190">
        <v>0</v>
      </c>
      <c r="R331" s="190">
        <f>Q331*H331</f>
        <v>0</v>
      </c>
      <c r="S331" s="190">
        <v>0</v>
      </c>
      <c r="T331" s="191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2" t="s">
        <v>173</v>
      </c>
      <c r="AT331" s="192" t="s">
        <v>168</v>
      </c>
      <c r="AU331" s="192" t="s">
        <v>81</v>
      </c>
      <c r="AY331" s="20" t="s">
        <v>166</v>
      </c>
      <c r="BE331" s="193">
        <f>IF(N331="základní",J331,0)</f>
        <v>0</v>
      </c>
      <c r="BF331" s="193">
        <f>IF(N331="snížená",J331,0)</f>
        <v>0</v>
      </c>
      <c r="BG331" s="193">
        <f>IF(N331="zákl. přenesená",J331,0)</f>
        <v>0</v>
      </c>
      <c r="BH331" s="193">
        <f>IF(N331="sníž. přenesená",J331,0)</f>
        <v>0</v>
      </c>
      <c r="BI331" s="193">
        <f>IF(N331="nulová",J331,0)</f>
        <v>0</v>
      </c>
      <c r="BJ331" s="20" t="s">
        <v>79</v>
      </c>
      <c r="BK331" s="193">
        <f>ROUND(I331*H331,2)</f>
        <v>0</v>
      </c>
      <c r="BL331" s="20" t="s">
        <v>173</v>
      </c>
      <c r="BM331" s="192" t="s">
        <v>894</v>
      </c>
    </row>
    <row r="332" spans="1:65" s="2" customFormat="1" ht="11.25" x14ac:dyDescent="0.2">
      <c r="A332" s="37"/>
      <c r="B332" s="38"/>
      <c r="C332" s="39"/>
      <c r="D332" s="194" t="s">
        <v>175</v>
      </c>
      <c r="E332" s="39"/>
      <c r="F332" s="195" t="s">
        <v>486</v>
      </c>
      <c r="G332" s="39"/>
      <c r="H332" s="39"/>
      <c r="I332" s="196"/>
      <c r="J332" s="39"/>
      <c r="K332" s="39"/>
      <c r="L332" s="42"/>
      <c r="M332" s="197"/>
      <c r="N332" s="198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175</v>
      </c>
      <c r="AU332" s="20" t="s">
        <v>81</v>
      </c>
    </row>
    <row r="333" spans="1:65" s="13" customFormat="1" ht="11.25" x14ac:dyDescent="0.2">
      <c r="B333" s="199"/>
      <c r="C333" s="200"/>
      <c r="D333" s="201" t="s">
        <v>177</v>
      </c>
      <c r="E333" s="202" t="s">
        <v>19</v>
      </c>
      <c r="F333" s="203" t="s">
        <v>862</v>
      </c>
      <c r="G333" s="200"/>
      <c r="H333" s="202" t="s">
        <v>19</v>
      </c>
      <c r="I333" s="204"/>
      <c r="J333" s="200"/>
      <c r="K333" s="200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177</v>
      </c>
      <c r="AU333" s="209" t="s">
        <v>81</v>
      </c>
      <c r="AV333" s="13" t="s">
        <v>79</v>
      </c>
      <c r="AW333" s="13" t="s">
        <v>33</v>
      </c>
      <c r="AX333" s="13" t="s">
        <v>71</v>
      </c>
      <c r="AY333" s="209" t="s">
        <v>166</v>
      </c>
    </row>
    <row r="334" spans="1:65" s="13" customFormat="1" ht="11.25" x14ac:dyDescent="0.2">
      <c r="B334" s="199"/>
      <c r="C334" s="200"/>
      <c r="D334" s="201" t="s">
        <v>177</v>
      </c>
      <c r="E334" s="202" t="s">
        <v>19</v>
      </c>
      <c r="F334" s="203" t="s">
        <v>446</v>
      </c>
      <c r="G334" s="200"/>
      <c r="H334" s="202" t="s">
        <v>19</v>
      </c>
      <c r="I334" s="204"/>
      <c r="J334" s="200"/>
      <c r="K334" s="200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177</v>
      </c>
      <c r="AU334" s="209" t="s">
        <v>81</v>
      </c>
      <c r="AV334" s="13" t="s">
        <v>79</v>
      </c>
      <c r="AW334" s="13" t="s">
        <v>33</v>
      </c>
      <c r="AX334" s="13" t="s">
        <v>71</v>
      </c>
      <c r="AY334" s="209" t="s">
        <v>166</v>
      </c>
    </row>
    <row r="335" spans="1:65" s="13" customFormat="1" ht="11.25" x14ac:dyDescent="0.2">
      <c r="B335" s="199"/>
      <c r="C335" s="200"/>
      <c r="D335" s="201" t="s">
        <v>177</v>
      </c>
      <c r="E335" s="202" t="s">
        <v>19</v>
      </c>
      <c r="F335" s="203" t="s">
        <v>889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177</v>
      </c>
      <c r="AU335" s="209" t="s">
        <v>81</v>
      </c>
      <c r="AV335" s="13" t="s">
        <v>79</v>
      </c>
      <c r="AW335" s="13" t="s">
        <v>33</v>
      </c>
      <c r="AX335" s="13" t="s">
        <v>71</v>
      </c>
      <c r="AY335" s="209" t="s">
        <v>166</v>
      </c>
    </row>
    <row r="336" spans="1:65" s="14" customFormat="1" ht="11.25" x14ac:dyDescent="0.2">
      <c r="B336" s="210"/>
      <c r="C336" s="211"/>
      <c r="D336" s="201" t="s">
        <v>177</v>
      </c>
      <c r="E336" s="212" t="s">
        <v>19</v>
      </c>
      <c r="F336" s="213" t="s">
        <v>890</v>
      </c>
      <c r="G336" s="211"/>
      <c r="H336" s="214">
        <v>1.18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177</v>
      </c>
      <c r="AU336" s="220" t="s">
        <v>81</v>
      </c>
      <c r="AV336" s="14" t="s">
        <v>81</v>
      </c>
      <c r="AW336" s="14" t="s">
        <v>33</v>
      </c>
      <c r="AX336" s="14" t="s">
        <v>71</v>
      </c>
      <c r="AY336" s="220" t="s">
        <v>166</v>
      </c>
    </row>
    <row r="337" spans="1:65" s="13" customFormat="1" ht="11.25" x14ac:dyDescent="0.2">
      <c r="B337" s="199"/>
      <c r="C337" s="200"/>
      <c r="D337" s="201" t="s">
        <v>177</v>
      </c>
      <c r="E337" s="202" t="s">
        <v>19</v>
      </c>
      <c r="F337" s="203" t="s">
        <v>891</v>
      </c>
      <c r="G337" s="200"/>
      <c r="H337" s="202" t="s">
        <v>19</v>
      </c>
      <c r="I337" s="204"/>
      <c r="J337" s="200"/>
      <c r="K337" s="200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177</v>
      </c>
      <c r="AU337" s="209" t="s">
        <v>81</v>
      </c>
      <c r="AV337" s="13" t="s">
        <v>79</v>
      </c>
      <c r="AW337" s="13" t="s">
        <v>33</v>
      </c>
      <c r="AX337" s="13" t="s">
        <v>71</v>
      </c>
      <c r="AY337" s="209" t="s">
        <v>166</v>
      </c>
    </row>
    <row r="338" spans="1:65" s="14" customFormat="1" ht="11.25" x14ac:dyDescent="0.2">
      <c r="B338" s="210"/>
      <c r="C338" s="211"/>
      <c r="D338" s="201" t="s">
        <v>177</v>
      </c>
      <c r="E338" s="212" t="s">
        <v>19</v>
      </c>
      <c r="F338" s="213" t="s">
        <v>890</v>
      </c>
      <c r="G338" s="211"/>
      <c r="H338" s="214">
        <v>1.18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177</v>
      </c>
      <c r="AU338" s="220" t="s">
        <v>81</v>
      </c>
      <c r="AV338" s="14" t="s">
        <v>81</v>
      </c>
      <c r="AW338" s="14" t="s">
        <v>33</v>
      </c>
      <c r="AX338" s="14" t="s">
        <v>71</v>
      </c>
      <c r="AY338" s="220" t="s">
        <v>166</v>
      </c>
    </row>
    <row r="339" spans="1:65" s="15" customFormat="1" ht="11.25" x14ac:dyDescent="0.2">
      <c r="B339" s="221"/>
      <c r="C339" s="222"/>
      <c r="D339" s="201" t="s">
        <v>177</v>
      </c>
      <c r="E339" s="223" t="s">
        <v>19</v>
      </c>
      <c r="F339" s="224" t="s">
        <v>180</v>
      </c>
      <c r="G339" s="222"/>
      <c r="H339" s="225">
        <v>2.36</v>
      </c>
      <c r="I339" s="226"/>
      <c r="J339" s="222"/>
      <c r="K339" s="222"/>
      <c r="L339" s="227"/>
      <c r="M339" s="228"/>
      <c r="N339" s="229"/>
      <c r="O339" s="229"/>
      <c r="P339" s="229"/>
      <c r="Q339" s="229"/>
      <c r="R339" s="229"/>
      <c r="S339" s="229"/>
      <c r="T339" s="230"/>
      <c r="AT339" s="231" t="s">
        <v>177</v>
      </c>
      <c r="AU339" s="231" t="s">
        <v>81</v>
      </c>
      <c r="AV339" s="15" t="s">
        <v>173</v>
      </c>
      <c r="AW339" s="15" t="s">
        <v>33</v>
      </c>
      <c r="AX339" s="15" t="s">
        <v>79</v>
      </c>
      <c r="AY339" s="231" t="s">
        <v>166</v>
      </c>
    </row>
    <row r="340" spans="1:65" s="2" customFormat="1" ht="16.5" customHeight="1" x14ac:dyDescent="0.2">
      <c r="A340" s="37"/>
      <c r="B340" s="38"/>
      <c r="C340" s="181" t="s">
        <v>344</v>
      </c>
      <c r="D340" s="181" t="s">
        <v>168</v>
      </c>
      <c r="E340" s="182" t="s">
        <v>487</v>
      </c>
      <c r="F340" s="183" t="s">
        <v>488</v>
      </c>
      <c r="G340" s="184" t="s">
        <v>188</v>
      </c>
      <c r="H340" s="185">
        <v>3.488</v>
      </c>
      <c r="I340" s="186"/>
      <c r="J340" s="187">
        <f>ROUND(I340*H340,2)</f>
        <v>0</v>
      </c>
      <c r="K340" s="183" t="s">
        <v>172</v>
      </c>
      <c r="L340" s="42"/>
      <c r="M340" s="188" t="s">
        <v>19</v>
      </c>
      <c r="N340" s="189" t="s">
        <v>42</v>
      </c>
      <c r="O340" s="67"/>
      <c r="P340" s="190">
        <f>O340*H340</f>
        <v>0</v>
      </c>
      <c r="Q340" s="190">
        <v>1.6070000000000001E-2</v>
      </c>
      <c r="R340" s="190">
        <f>Q340*H340</f>
        <v>5.6052160000000004E-2</v>
      </c>
      <c r="S340" s="190">
        <v>0</v>
      </c>
      <c r="T340" s="191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92" t="s">
        <v>173</v>
      </c>
      <c r="AT340" s="192" t="s">
        <v>168</v>
      </c>
      <c r="AU340" s="192" t="s">
        <v>81</v>
      </c>
      <c r="AY340" s="20" t="s">
        <v>166</v>
      </c>
      <c r="BE340" s="193">
        <f>IF(N340="základní",J340,0)</f>
        <v>0</v>
      </c>
      <c r="BF340" s="193">
        <f>IF(N340="snížená",J340,0)</f>
        <v>0</v>
      </c>
      <c r="BG340" s="193">
        <f>IF(N340="zákl. přenesená",J340,0)</f>
        <v>0</v>
      </c>
      <c r="BH340" s="193">
        <f>IF(N340="sníž. přenesená",J340,0)</f>
        <v>0</v>
      </c>
      <c r="BI340" s="193">
        <f>IF(N340="nulová",J340,0)</f>
        <v>0</v>
      </c>
      <c r="BJ340" s="20" t="s">
        <v>79</v>
      </c>
      <c r="BK340" s="193">
        <f>ROUND(I340*H340,2)</f>
        <v>0</v>
      </c>
      <c r="BL340" s="20" t="s">
        <v>173</v>
      </c>
      <c r="BM340" s="192" t="s">
        <v>489</v>
      </c>
    </row>
    <row r="341" spans="1:65" s="2" customFormat="1" ht="11.25" x14ac:dyDescent="0.2">
      <c r="A341" s="37"/>
      <c r="B341" s="38"/>
      <c r="C341" s="39"/>
      <c r="D341" s="194" t="s">
        <v>175</v>
      </c>
      <c r="E341" s="39"/>
      <c r="F341" s="195" t="s">
        <v>490</v>
      </c>
      <c r="G341" s="39"/>
      <c r="H341" s="39"/>
      <c r="I341" s="196"/>
      <c r="J341" s="39"/>
      <c r="K341" s="39"/>
      <c r="L341" s="42"/>
      <c r="M341" s="197"/>
      <c r="N341" s="198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175</v>
      </c>
      <c r="AU341" s="20" t="s">
        <v>81</v>
      </c>
    </row>
    <row r="342" spans="1:65" s="13" customFormat="1" ht="11.25" x14ac:dyDescent="0.2">
      <c r="B342" s="199"/>
      <c r="C342" s="200"/>
      <c r="D342" s="201" t="s">
        <v>177</v>
      </c>
      <c r="E342" s="202" t="s">
        <v>19</v>
      </c>
      <c r="F342" s="203" t="s">
        <v>895</v>
      </c>
      <c r="G342" s="200"/>
      <c r="H342" s="202" t="s">
        <v>19</v>
      </c>
      <c r="I342" s="204"/>
      <c r="J342" s="200"/>
      <c r="K342" s="200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177</v>
      </c>
      <c r="AU342" s="209" t="s">
        <v>81</v>
      </c>
      <c r="AV342" s="13" t="s">
        <v>79</v>
      </c>
      <c r="AW342" s="13" t="s">
        <v>33</v>
      </c>
      <c r="AX342" s="13" t="s">
        <v>71</v>
      </c>
      <c r="AY342" s="209" t="s">
        <v>166</v>
      </c>
    </row>
    <row r="343" spans="1:65" s="13" customFormat="1" ht="11.25" x14ac:dyDescent="0.2">
      <c r="B343" s="199"/>
      <c r="C343" s="200"/>
      <c r="D343" s="201" t="s">
        <v>177</v>
      </c>
      <c r="E343" s="202" t="s">
        <v>19</v>
      </c>
      <c r="F343" s="203" t="s">
        <v>446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177</v>
      </c>
      <c r="AU343" s="209" t="s">
        <v>81</v>
      </c>
      <c r="AV343" s="13" t="s">
        <v>79</v>
      </c>
      <c r="AW343" s="13" t="s">
        <v>33</v>
      </c>
      <c r="AX343" s="13" t="s">
        <v>71</v>
      </c>
      <c r="AY343" s="209" t="s">
        <v>166</v>
      </c>
    </row>
    <row r="344" spans="1:65" s="14" customFormat="1" ht="11.25" x14ac:dyDescent="0.2">
      <c r="B344" s="210"/>
      <c r="C344" s="211"/>
      <c r="D344" s="201" t="s">
        <v>177</v>
      </c>
      <c r="E344" s="212" t="s">
        <v>19</v>
      </c>
      <c r="F344" s="213" t="s">
        <v>896</v>
      </c>
      <c r="G344" s="211"/>
      <c r="H344" s="214">
        <v>1.744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177</v>
      </c>
      <c r="AU344" s="220" t="s">
        <v>81</v>
      </c>
      <c r="AV344" s="14" t="s">
        <v>81</v>
      </c>
      <c r="AW344" s="14" t="s">
        <v>33</v>
      </c>
      <c r="AX344" s="14" t="s">
        <v>71</v>
      </c>
      <c r="AY344" s="220" t="s">
        <v>166</v>
      </c>
    </row>
    <row r="345" spans="1:65" s="14" customFormat="1" ht="11.25" x14ac:dyDescent="0.2">
      <c r="B345" s="210"/>
      <c r="C345" s="211"/>
      <c r="D345" s="201" t="s">
        <v>177</v>
      </c>
      <c r="E345" s="212" t="s">
        <v>19</v>
      </c>
      <c r="F345" s="213" t="s">
        <v>897</v>
      </c>
      <c r="G345" s="211"/>
      <c r="H345" s="214">
        <v>1.744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177</v>
      </c>
      <c r="AU345" s="220" t="s">
        <v>81</v>
      </c>
      <c r="AV345" s="14" t="s">
        <v>81</v>
      </c>
      <c r="AW345" s="14" t="s">
        <v>33</v>
      </c>
      <c r="AX345" s="14" t="s">
        <v>71</v>
      </c>
      <c r="AY345" s="220" t="s">
        <v>166</v>
      </c>
    </row>
    <row r="346" spans="1:65" s="15" customFormat="1" ht="11.25" x14ac:dyDescent="0.2">
      <c r="B346" s="221"/>
      <c r="C346" s="222"/>
      <c r="D346" s="201" t="s">
        <v>177</v>
      </c>
      <c r="E346" s="223" t="s">
        <v>19</v>
      </c>
      <c r="F346" s="224" t="s">
        <v>180</v>
      </c>
      <c r="G346" s="222"/>
      <c r="H346" s="225">
        <v>3.488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177</v>
      </c>
      <c r="AU346" s="231" t="s">
        <v>81</v>
      </c>
      <c r="AV346" s="15" t="s">
        <v>173</v>
      </c>
      <c r="AW346" s="15" t="s">
        <v>33</v>
      </c>
      <c r="AX346" s="15" t="s">
        <v>79</v>
      </c>
      <c r="AY346" s="231" t="s">
        <v>166</v>
      </c>
    </row>
    <row r="347" spans="1:65" s="2" customFormat="1" ht="16.5" customHeight="1" x14ac:dyDescent="0.2">
      <c r="A347" s="37"/>
      <c r="B347" s="38"/>
      <c r="C347" s="181" t="s">
        <v>7</v>
      </c>
      <c r="D347" s="181" t="s">
        <v>168</v>
      </c>
      <c r="E347" s="182" t="s">
        <v>492</v>
      </c>
      <c r="F347" s="183" t="s">
        <v>493</v>
      </c>
      <c r="G347" s="184" t="s">
        <v>188</v>
      </c>
      <c r="H347" s="185">
        <v>3.488</v>
      </c>
      <c r="I347" s="186"/>
      <c r="J347" s="187">
        <f>ROUND(I347*H347,2)</f>
        <v>0</v>
      </c>
      <c r="K347" s="183" t="s">
        <v>172</v>
      </c>
      <c r="L347" s="42"/>
      <c r="M347" s="188" t="s">
        <v>19</v>
      </c>
      <c r="N347" s="189" t="s">
        <v>42</v>
      </c>
      <c r="O347" s="67"/>
      <c r="P347" s="190">
        <f>O347*H347</f>
        <v>0</v>
      </c>
      <c r="Q347" s="190">
        <v>0</v>
      </c>
      <c r="R347" s="190">
        <f>Q347*H347</f>
        <v>0</v>
      </c>
      <c r="S347" s="190">
        <v>0</v>
      </c>
      <c r="T347" s="191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92" t="s">
        <v>173</v>
      </c>
      <c r="AT347" s="192" t="s">
        <v>168</v>
      </c>
      <c r="AU347" s="192" t="s">
        <v>81</v>
      </c>
      <c r="AY347" s="20" t="s">
        <v>166</v>
      </c>
      <c r="BE347" s="193">
        <f>IF(N347="základní",J347,0)</f>
        <v>0</v>
      </c>
      <c r="BF347" s="193">
        <f>IF(N347="snížená",J347,0)</f>
        <v>0</v>
      </c>
      <c r="BG347" s="193">
        <f>IF(N347="zákl. přenesená",J347,0)</f>
        <v>0</v>
      </c>
      <c r="BH347" s="193">
        <f>IF(N347="sníž. přenesená",J347,0)</f>
        <v>0</v>
      </c>
      <c r="BI347" s="193">
        <f>IF(N347="nulová",J347,0)</f>
        <v>0</v>
      </c>
      <c r="BJ347" s="20" t="s">
        <v>79</v>
      </c>
      <c r="BK347" s="193">
        <f>ROUND(I347*H347,2)</f>
        <v>0</v>
      </c>
      <c r="BL347" s="20" t="s">
        <v>173</v>
      </c>
      <c r="BM347" s="192" t="s">
        <v>494</v>
      </c>
    </row>
    <row r="348" spans="1:65" s="2" customFormat="1" ht="11.25" x14ac:dyDescent="0.2">
      <c r="A348" s="37"/>
      <c r="B348" s="38"/>
      <c r="C348" s="39"/>
      <c r="D348" s="194" t="s">
        <v>175</v>
      </c>
      <c r="E348" s="39"/>
      <c r="F348" s="195" t="s">
        <v>495</v>
      </c>
      <c r="G348" s="39"/>
      <c r="H348" s="39"/>
      <c r="I348" s="196"/>
      <c r="J348" s="39"/>
      <c r="K348" s="39"/>
      <c r="L348" s="42"/>
      <c r="M348" s="197"/>
      <c r="N348" s="198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175</v>
      </c>
      <c r="AU348" s="20" t="s">
        <v>81</v>
      </c>
    </row>
    <row r="349" spans="1:65" s="13" customFormat="1" ht="11.25" x14ac:dyDescent="0.2">
      <c r="B349" s="199"/>
      <c r="C349" s="200"/>
      <c r="D349" s="201" t="s">
        <v>177</v>
      </c>
      <c r="E349" s="202" t="s">
        <v>19</v>
      </c>
      <c r="F349" s="203" t="s">
        <v>895</v>
      </c>
      <c r="G349" s="200"/>
      <c r="H349" s="202" t="s">
        <v>19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177</v>
      </c>
      <c r="AU349" s="209" t="s">
        <v>81</v>
      </c>
      <c r="AV349" s="13" t="s">
        <v>79</v>
      </c>
      <c r="AW349" s="13" t="s">
        <v>33</v>
      </c>
      <c r="AX349" s="13" t="s">
        <v>71</v>
      </c>
      <c r="AY349" s="209" t="s">
        <v>166</v>
      </c>
    </row>
    <row r="350" spans="1:65" s="13" customFormat="1" ht="11.25" x14ac:dyDescent="0.2">
      <c r="B350" s="199"/>
      <c r="C350" s="200"/>
      <c r="D350" s="201" t="s">
        <v>177</v>
      </c>
      <c r="E350" s="202" t="s">
        <v>19</v>
      </c>
      <c r="F350" s="203" t="s">
        <v>446</v>
      </c>
      <c r="G350" s="200"/>
      <c r="H350" s="202" t="s">
        <v>19</v>
      </c>
      <c r="I350" s="204"/>
      <c r="J350" s="200"/>
      <c r="K350" s="200"/>
      <c r="L350" s="205"/>
      <c r="M350" s="206"/>
      <c r="N350" s="207"/>
      <c r="O350" s="207"/>
      <c r="P350" s="207"/>
      <c r="Q350" s="207"/>
      <c r="R350" s="207"/>
      <c r="S350" s="207"/>
      <c r="T350" s="208"/>
      <c r="AT350" s="209" t="s">
        <v>177</v>
      </c>
      <c r="AU350" s="209" t="s">
        <v>81</v>
      </c>
      <c r="AV350" s="13" t="s">
        <v>79</v>
      </c>
      <c r="AW350" s="13" t="s">
        <v>33</v>
      </c>
      <c r="AX350" s="13" t="s">
        <v>71</v>
      </c>
      <c r="AY350" s="209" t="s">
        <v>166</v>
      </c>
    </row>
    <row r="351" spans="1:65" s="14" customFormat="1" ht="11.25" x14ac:dyDescent="0.2">
      <c r="B351" s="210"/>
      <c r="C351" s="211"/>
      <c r="D351" s="201" t="s">
        <v>177</v>
      </c>
      <c r="E351" s="212" t="s">
        <v>19</v>
      </c>
      <c r="F351" s="213" t="s">
        <v>896</v>
      </c>
      <c r="G351" s="211"/>
      <c r="H351" s="214">
        <v>1.744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177</v>
      </c>
      <c r="AU351" s="220" t="s">
        <v>81</v>
      </c>
      <c r="AV351" s="14" t="s">
        <v>81</v>
      </c>
      <c r="AW351" s="14" t="s">
        <v>33</v>
      </c>
      <c r="AX351" s="14" t="s">
        <v>71</v>
      </c>
      <c r="AY351" s="220" t="s">
        <v>166</v>
      </c>
    </row>
    <row r="352" spans="1:65" s="14" customFormat="1" ht="11.25" x14ac:dyDescent="0.2">
      <c r="B352" s="210"/>
      <c r="C352" s="211"/>
      <c r="D352" s="201" t="s">
        <v>177</v>
      </c>
      <c r="E352" s="212" t="s">
        <v>19</v>
      </c>
      <c r="F352" s="213" t="s">
        <v>897</v>
      </c>
      <c r="G352" s="211"/>
      <c r="H352" s="214">
        <v>1.744</v>
      </c>
      <c r="I352" s="215"/>
      <c r="J352" s="211"/>
      <c r="K352" s="211"/>
      <c r="L352" s="216"/>
      <c r="M352" s="217"/>
      <c r="N352" s="218"/>
      <c r="O352" s="218"/>
      <c r="P352" s="218"/>
      <c r="Q352" s="218"/>
      <c r="R352" s="218"/>
      <c r="S352" s="218"/>
      <c r="T352" s="219"/>
      <c r="AT352" s="220" t="s">
        <v>177</v>
      </c>
      <c r="AU352" s="220" t="s">
        <v>81</v>
      </c>
      <c r="AV352" s="14" t="s">
        <v>81</v>
      </c>
      <c r="AW352" s="14" t="s">
        <v>33</v>
      </c>
      <c r="AX352" s="14" t="s">
        <v>71</v>
      </c>
      <c r="AY352" s="220" t="s">
        <v>166</v>
      </c>
    </row>
    <row r="353" spans="1:65" s="15" customFormat="1" ht="11.25" x14ac:dyDescent="0.2">
      <c r="B353" s="221"/>
      <c r="C353" s="222"/>
      <c r="D353" s="201" t="s">
        <v>177</v>
      </c>
      <c r="E353" s="223" t="s">
        <v>19</v>
      </c>
      <c r="F353" s="224" t="s">
        <v>180</v>
      </c>
      <c r="G353" s="222"/>
      <c r="H353" s="225">
        <v>3.488</v>
      </c>
      <c r="I353" s="226"/>
      <c r="J353" s="222"/>
      <c r="K353" s="222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177</v>
      </c>
      <c r="AU353" s="231" t="s">
        <v>81</v>
      </c>
      <c r="AV353" s="15" t="s">
        <v>173</v>
      </c>
      <c r="AW353" s="15" t="s">
        <v>33</v>
      </c>
      <c r="AX353" s="15" t="s">
        <v>79</v>
      </c>
      <c r="AY353" s="231" t="s">
        <v>166</v>
      </c>
    </row>
    <row r="354" spans="1:65" s="2" customFormat="1" ht="16.5" customHeight="1" x14ac:dyDescent="0.2">
      <c r="A354" s="37"/>
      <c r="B354" s="38"/>
      <c r="C354" s="181" t="s">
        <v>600</v>
      </c>
      <c r="D354" s="181" t="s">
        <v>168</v>
      </c>
      <c r="E354" s="182" t="s">
        <v>496</v>
      </c>
      <c r="F354" s="183" t="s">
        <v>497</v>
      </c>
      <c r="G354" s="184" t="s">
        <v>234</v>
      </c>
      <c r="H354" s="185">
        <v>0.28999999999999998</v>
      </c>
      <c r="I354" s="186"/>
      <c r="J354" s="187">
        <f>ROUND(I354*H354,2)</f>
        <v>0</v>
      </c>
      <c r="K354" s="183" t="s">
        <v>172</v>
      </c>
      <c r="L354" s="42"/>
      <c r="M354" s="188" t="s">
        <v>19</v>
      </c>
      <c r="N354" s="189" t="s">
        <v>42</v>
      </c>
      <c r="O354" s="67"/>
      <c r="P354" s="190">
        <f>O354*H354</f>
        <v>0</v>
      </c>
      <c r="Q354" s="190">
        <v>1.06277</v>
      </c>
      <c r="R354" s="190">
        <f>Q354*H354</f>
        <v>0.30820329999999996</v>
      </c>
      <c r="S354" s="190">
        <v>0</v>
      </c>
      <c r="T354" s="191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2" t="s">
        <v>173</v>
      </c>
      <c r="AT354" s="192" t="s">
        <v>168</v>
      </c>
      <c r="AU354" s="192" t="s">
        <v>81</v>
      </c>
      <c r="AY354" s="20" t="s">
        <v>166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20" t="s">
        <v>79</v>
      </c>
      <c r="BK354" s="193">
        <f>ROUND(I354*H354,2)</f>
        <v>0</v>
      </c>
      <c r="BL354" s="20" t="s">
        <v>173</v>
      </c>
      <c r="BM354" s="192" t="s">
        <v>498</v>
      </c>
    </row>
    <row r="355" spans="1:65" s="2" customFormat="1" ht="11.25" x14ac:dyDescent="0.2">
      <c r="A355" s="37"/>
      <c r="B355" s="38"/>
      <c r="C355" s="39"/>
      <c r="D355" s="194" t="s">
        <v>175</v>
      </c>
      <c r="E355" s="39"/>
      <c r="F355" s="195" t="s">
        <v>499</v>
      </c>
      <c r="G355" s="39"/>
      <c r="H355" s="39"/>
      <c r="I355" s="196"/>
      <c r="J355" s="39"/>
      <c r="K355" s="39"/>
      <c r="L355" s="42"/>
      <c r="M355" s="197"/>
      <c r="N355" s="198"/>
      <c r="O355" s="67"/>
      <c r="P355" s="67"/>
      <c r="Q355" s="67"/>
      <c r="R355" s="67"/>
      <c r="S355" s="67"/>
      <c r="T355" s="68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20" t="s">
        <v>175</v>
      </c>
      <c r="AU355" s="20" t="s">
        <v>81</v>
      </c>
    </row>
    <row r="356" spans="1:65" s="13" customFormat="1" ht="11.25" x14ac:dyDescent="0.2">
      <c r="B356" s="199"/>
      <c r="C356" s="200"/>
      <c r="D356" s="201" t="s">
        <v>177</v>
      </c>
      <c r="E356" s="202" t="s">
        <v>19</v>
      </c>
      <c r="F356" s="203" t="s">
        <v>862</v>
      </c>
      <c r="G356" s="200"/>
      <c r="H356" s="202" t="s">
        <v>19</v>
      </c>
      <c r="I356" s="204"/>
      <c r="J356" s="200"/>
      <c r="K356" s="200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177</v>
      </c>
      <c r="AU356" s="209" t="s">
        <v>81</v>
      </c>
      <c r="AV356" s="13" t="s">
        <v>79</v>
      </c>
      <c r="AW356" s="13" t="s">
        <v>33</v>
      </c>
      <c r="AX356" s="13" t="s">
        <v>71</v>
      </c>
      <c r="AY356" s="209" t="s">
        <v>166</v>
      </c>
    </row>
    <row r="357" spans="1:65" s="13" customFormat="1" ht="11.25" x14ac:dyDescent="0.2">
      <c r="B357" s="199"/>
      <c r="C357" s="200"/>
      <c r="D357" s="201" t="s">
        <v>177</v>
      </c>
      <c r="E357" s="202" t="s">
        <v>19</v>
      </c>
      <c r="F357" s="203" t="s">
        <v>446</v>
      </c>
      <c r="G357" s="200"/>
      <c r="H357" s="202" t="s">
        <v>19</v>
      </c>
      <c r="I357" s="204"/>
      <c r="J357" s="200"/>
      <c r="K357" s="200"/>
      <c r="L357" s="205"/>
      <c r="M357" s="206"/>
      <c r="N357" s="207"/>
      <c r="O357" s="207"/>
      <c r="P357" s="207"/>
      <c r="Q357" s="207"/>
      <c r="R357" s="207"/>
      <c r="S357" s="207"/>
      <c r="T357" s="208"/>
      <c r="AT357" s="209" t="s">
        <v>177</v>
      </c>
      <c r="AU357" s="209" t="s">
        <v>81</v>
      </c>
      <c r="AV357" s="13" t="s">
        <v>79</v>
      </c>
      <c r="AW357" s="13" t="s">
        <v>33</v>
      </c>
      <c r="AX357" s="13" t="s">
        <v>71</v>
      </c>
      <c r="AY357" s="209" t="s">
        <v>166</v>
      </c>
    </row>
    <row r="358" spans="1:65" s="13" customFormat="1" ht="11.25" x14ac:dyDescent="0.2">
      <c r="B358" s="199"/>
      <c r="C358" s="200"/>
      <c r="D358" s="201" t="s">
        <v>177</v>
      </c>
      <c r="E358" s="202" t="s">
        <v>19</v>
      </c>
      <c r="F358" s="203" t="s">
        <v>886</v>
      </c>
      <c r="G358" s="200"/>
      <c r="H358" s="202" t="s">
        <v>19</v>
      </c>
      <c r="I358" s="204"/>
      <c r="J358" s="200"/>
      <c r="K358" s="200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177</v>
      </c>
      <c r="AU358" s="209" t="s">
        <v>81</v>
      </c>
      <c r="AV358" s="13" t="s">
        <v>79</v>
      </c>
      <c r="AW358" s="13" t="s">
        <v>33</v>
      </c>
      <c r="AX358" s="13" t="s">
        <v>71</v>
      </c>
      <c r="AY358" s="209" t="s">
        <v>166</v>
      </c>
    </row>
    <row r="359" spans="1:65" s="14" customFormat="1" ht="11.25" x14ac:dyDescent="0.2">
      <c r="B359" s="210"/>
      <c r="C359" s="211"/>
      <c r="D359" s="201" t="s">
        <v>177</v>
      </c>
      <c r="E359" s="212" t="s">
        <v>19</v>
      </c>
      <c r="F359" s="213" t="s">
        <v>898</v>
      </c>
      <c r="G359" s="211"/>
      <c r="H359" s="214">
        <v>4.9000000000000002E-2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177</v>
      </c>
      <c r="AU359" s="220" t="s">
        <v>81</v>
      </c>
      <c r="AV359" s="14" t="s">
        <v>81</v>
      </c>
      <c r="AW359" s="14" t="s">
        <v>33</v>
      </c>
      <c r="AX359" s="14" t="s">
        <v>71</v>
      </c>
      <c r="AY359" s="220" t="s">
        <v>166</v>
      </c>
    </row>
    <row r="360" spans="1:65" s="14" customFormat="1" ht="11.25" x14ac:dyDescent="0.2">
      <c r="B360" s="210"/>
      <c r="C360" s="211"/>
      <c r="D360" s="201" t="s">
        <v>177</v>
      </c>
      <c r="E360" s="212" t="s">
        <v>19</v>
      </c>
      <c r="F360" s="213" t="s">
        <v>898</v>
      </c>
      <c r="G360" s="211"/>
      <c r="H360" s="214">
        <v>4.9000000000000002E-2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177</v>
      </c>
      <c r="AU360" s="220" t="s">
        <v>81</v>
      </c>
      <c r="AV360" s="14" t="s">
        <v>81</v>
      </c>
      <c r="AW360" s="14" t="s">
        <v>33</v>
      </c>
      <c r="AX360" s="14" t="s">
        <v>71</v>
      </c>
      <c r="AY360" s="220" t="s">
        <v>166</v>
      </c>
    </row>
    <row r="361" spans="1:65" s="13" customFormat="1" ht="11.25" x14ac:dyDescent="0.2">
      <c r="B361" s="199"/>
      <c r="C361" s="200"/>
      <c r="D361" s="201" t="s">
        <v>177</v>
      </c>
      <c r="E361" s="202" t="s">
        <v>19</v>
      </c>
      <c r="F361" s="203" t="s">
        <v>888</v>
      </c>
      <c r="G361" s="200"/>
      <c r="H361" s="202" t="s">
        <v>19</v>
      </c>
      <c r="I361" s="204"/>
      <c r="J361" s="200"/>
      <c r="K361" s="200"/>
      <c r="L361" s="205"/>
      <c r="M361" s="206"/>
      <c r="N361" s="207"/>
      <c r="O361" s="207"/>
      <c r="P361" s="207"/>
      <c r="Q361" s="207"/>
      <c r="R361" s="207"/>
      <c r="S361" s="207"/>
      <c r="T361" s="208"/>
      <c r="AT361" s="209" t="s">
        <v>177</v>
      </c>
      <c r="AU361" s="209" t="s">
        <v>81</v>
      </c>
      <c r="AV361" s="13" t="s">
        <v>79</v>
      </c>
      <c r="AW361" s="13" t="s">
        <v>33</v>
      </c>
      <c r="AX361" s="13" t="s">
        <v>71</v>
      </c>
      <c r="AY361" s="209" t="s">
        <v>166</v>
      </c>
    </row>
    <row r="362" spans="1:65" s="14" customFormat="1" ht="11.25" x14ac:dyDescent="0.2">
      <c r="B362" s="210"/>
      <c r="C362" s="211"/>
      <c r="D362" s="201" t="s">
        <v>177</v>
      </c>
      <c r="E362" s="212" t="s">
        <v>19</v>
      </c>
      <c r="F362" s="213" t="s">
        <v>898</v>
      </c>
      <c r="G362" s="211"/>
      <c r="H362" s="214">
        <v>4.9000000000000002E-2</v>
      </c>
      <c r="I362" s="215"/>
      <c r="J362" s="211"/>
      <c r="K362" s="211"/>
      <c r="L362" s="216"/>
      <c r="M362" s="217"/>
      <c r="N362" s="218"/>
      <c r="O362" s="218"/>
      <c r="P362" s="218"/>
      <c r="Q362" s="218"/>
      <c r="R362" s="218"/>
      <c r="S362" s="218"/>
      <c r="T362" s="219"/>
      <c r="AT362" s="220" t="s">
        <v>177</v>
      </c>
      <c r="AU362" s="220" t="s">
        <v>81</v>
      </c>
      <c r="AV362" s="14" t="s">
        <v>81</v>
      </c>
      <c r="AW362" s="14" t="s">
        <v>33</v>
      </c>
      <c r="AX362" s="14" t="s">
        <v>71</v>
      </c>
      <c r="AY362" s="220" t="s">
        <v>166</v>
      </c>
    </row>
    <row r="363" spans="1:65" s="14" customFormat="1" ht="11.25" x14ac:dyDescent="0.2">
      <c r="B363" s="210"/>
      <c r="C363" s="211"/>
      <c r="D363" s="201" t="s">
        <v>177</v>
      </c>
      <c r="E363" s="212" t="s">
        <v>19</v>
      </c>
      <c r="F363" s="213" t="s">
        <v>898</v>
      </c>
      <c r="G363" s="211"/>
      <c r="H363" s="214">
        <v>4.9000000000000002E-2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177</v>
      </c>
      <c r="AU363" s="220" t="s">
        <v>81</v>
      </c>
      <c r="AV363" s="14" t="s">
        <v>81</v>
      </c>
      <c r="AW363" s="14" t="s">
        <v>33</v>
      </c>
      <c r="AX363" s="14" t="s">
        <v>71</v>
      </c>
      <c r="AY363" s="220" t="s">
        <v>166</v>
      </c>
    </row>
    <row r="364" spans="1:65" s="13" customFormat="1" ht="11.25" x14ac:dyDescent="0.2">
      <c r="B364" s="199"/>
      <c r="C364" s="200"/>
      <c r="D364" s="201" t="s">
        <v>177</v>
      </c>
      <c r="E364" s="202" t="s">
        <v>19</v>
      </c>
      <c r="F364" s="203" t="s">
        <v>889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177</v>
      </c>
      <c r="AU364" s="209" t="s">
        <v>81</v>
      </c>
      <c r="AV364" s="13" t="s">
        <v>79</v>
      </c>
      <c r="AW364" s="13" t="s">
        <v>33</v>
      </c>
      <c r="AX364" s="13" t="s">
        <v>71</v>
      </c>
      <c r="AY364" s="209" t="s">
        <v>166</v>
      </c>
    </row>
    <row r="365" spans="1:65" s="14" customFormat="1" ht="11.25" x14ac:dyDescent="0.2">
      <c r="B365" s="210"/>
      <c r="C365" s="211"/>
      <c r="D365" s="201" t="s">
        <v>177</v>
      </c>
      <c r="E365" s="212" t="s">
        <v>19</v>
      </c>
      <c r="F365" s="213" t="s">
        <v>899</v>
      </c>
      <c r="G365" s="211"/>
      <c r="H365" s="214">
        <v>4.7E-2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177</v>
      </c>
      <c r="AU365" s="220" t="s">
        <v>81</v>
      </c>
      <c r="AV365" s="14" t="s">
        <v>81</v>
      </c>
      <c r="AW365" s="14" t="s">
        <v>33</v>
      </c>
      <c r="AX365" s="14" t="s">
        <v>71</v>
      </c>
      <c r="AY365" s="220" t="s">
        <v>166</v>
      </c>
    </row>
    <row r="366" spans="1:65" s="13" customFormat="1" ht="11.25" x14ac:dyDescent="0.2">
      <c r="B366" s="199"/>
      <c r="C366" s="200"/>
      <c r="D366" s="201" t="s">
        <v>177</v>
      </c>
      <c r="E366" s="202" t="s">
        <v>19</v>
      </c>
      <c r="F366" s="203" t="s">
        <v>891</v>
      </c>
      <c r="G366" s="200"/>
      <c r="H366" s="202" t="s">
        <v>19</v>
      </c>
      <c r="I366" s="204"/>
      <c r="J366" s="200"/>
      <c r="K366" s="200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177</v>
      </c>
      <c r="AU366" s="209" t="s">
        <v>81</v>
      </c>
      <c r="AV366" s="13" t="s">
        <v>79</v>
      </c>
      <c r="AW366" s="13" t="s">
        <v>33</v>
      </c>
      <c r="AX366" s="13" t="s">
        <v>71</v>
      </c>
      <c r="AY366" s="209" t="s">
        <v>166</v>
      </c>
    </row>
    <row r="367" spans="1:65" s="14" customFormat="1" ht="11.25" x14ac:dyDescent="0.2">
      <c r="B367" s="210"/>
      <c r="C367" s="211"/>
      <c r="D367" s="201" t="s">
        <v>177</v>
      </c>
      <c r="E367" s="212" t="s">
        <v>19</v>
      </c>
      <c r="F367" s="213" t="s">
        <v>899</v>
      </c>
      <c r="G367" s="211"/>
      <c r="H367" s="214">
        <v>4.7E-2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177</v>
      </c>
      <c r="AU367" s="220" t="s">
        <v>81</v>
      </c>
      <c r="AV367" s="14" t="s">
        <v>81</v>
      </c>
      <c r="AW367" s="14" t="s">
        <v>33</v>
      </c>
      <c r="AX367" s="14" t="s">
        <v>71</v>
      </c>
      <c r="AY367" s="220" t="s">
        <v>166</v>
      </c>
    </row>
    <row r="368" spans="1:65" s="15" customFormat="1" ht="11.25" x14ac:dyDescent="0.2">
      <c r="B368" s="221"/>
      <c r="C368" s="222"/>
      <c r="D368" s="201" t="s">
        <v>177</v>
      </c>
      <c r="E368" s="223" t="s">
        <v>19</v>
      </c>
      <c r="F368" s="224" t="s">
        <v>180</v>
      </c>
      <c r="G368" s="222"/>
      <c r="H368" s="225">
        <v>0.28999999999999998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177</v>
      </c>
      <c r="AU368" s="231" t="s">
        <v>81</v>
      </c>
      <c r="AV368" s="15" t="s">
        <v>173</v>
      </c>
      <c r="AW368" s="15" t="s">
        <v>33</v>
      </c>
      <c r="AX368" s="15" t="s">
        <v>79</v>
      </c>
      <c r="AY368" s="231" t="s">
        <v>166</v>
      </c>
    </row>
    <row r="369" spans="1:65" s="2" customFormat="1" ht="16.5" customHeight="1" x14ac:dyDescent="0.2">
      <c r="A369" s="37"/>
      <c r="B369" s="38"/>
      <c r="C369" s="181" t="s">
        <v>605</v>
      </c>
      <c r="D369" s="181" t="s">
        <v>168</v>
      </c>
      <c r="E369" s="182" t="s">
        <v>503</v>
      </c>
      <c r="F369" s="183" t="s">
        <v>504</v>
      </c>
      <c r="G369" s="184" t="s">
        <v>188</v>
      </c>
      <c r="H369" s="185">
        <v>20.68</v>
      </c>
      <c r="I369" s="186"/>
      <c r="J369" s="187">
        <f>ROUND(I369*H369,2)</f>
        <v>0</v>
      </c>
      <c r="K369" s="183" t="s">
        <v>172</v>
      </c>
      <c r="L369" s="42"/>
      <c r="M369" s="188" t="s">
        <v>19</v>
      </c>
      <c r="N369" s="189" t="s">
        <v>42</v>
      </c>
      <c r="O369" s="67"/>
      <c r="P369" s="190">
        <f>O369*H369</f>
        <v>0</v>
      </c>
      <c r="Q369" s="190">
        <v>1.2999999999999999E-4</v>
      </c>
      <c r="R369" s="190">
        <f>Q369*H369</f>
        <v>2.6883999999999996E-3</v>
      </c>
      <c r="S369" s="190">
        <v>0</v>
      </c>
      <c r="T369" s="191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192" t="s">
        <v>173</v>
      </c>
      <c r="AT369" s="192" t="s">
        <v>168</v>
      </c>
      <c r="AU369" s="192" t="s">
        <v>81</v>
      </c>
      <c r="AY369" s="20" t="s">
        <v>166</v>
      </c>
      <c r="BE369" s="193">
        <f>IF(N369="základní",J369,0)</f>
        <v>0</v>
      </c>
      <c r="BF369" s="193">
        <f>IF(N369="snížená",J369,0)</f>
        <v>0</v>
      </c>
      <c r="BG369" s="193">
        <f>IF(N369="zákl. přenesená",J369,0)</f>
        <v>0</v>
      </c>
      <c r="BH369" s="193">
        <f>IF(N369="sníž. přenesená",J369,0)</f>
        <v>0</v>
      </c>
      <c r="BI369" s="193">
        <f>IF(N369="nulová",J369,0)</f>
        <v>0</v>
      </c>
      <c r="BJ369" s="20" t="s">
        <v>79</v>
      </c>
      <c r="BK369" s="193">
        <f>ROUND(I369*H369,2)</f>
        <v>0</v>
      </c>
      <c r="BL369" s="20" t="s">
        <v>173</v>
      </c>
      <c r="BM369" s="192" t="s">
        <v>505</v>
      </c>
    </row>
    <row r="370" spans="1:65" s="2" customFormat="1" ht="11.25" x14ac:dyDescent="0.2">
      <c r="A370" s="37"/>
      <c r="B370" s="38"/>
      <c r="C370" s="39"/>
      <c r="D370" s="194" t="s">
        <v>175</v>
      </c>
      <c r="E370" s="39"/>
      <c r="F370" s="195" t="s">
        <v>506</v>
      </c>
      <c r="G370" s="39"/>
      <c r="H370" s="39"/>
      <c r="I370" s="196"/>
      <c r="J370" s="39"/>
      <c r="K370" s="39"/>
      <c r="L370" s="42"/>
      <c r="M370" s="197"/>
      <c r="N370" s="198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20" t="s">
        <v>175</v>
      </c>
      <c r="AU370" s="20" t="s">
        <v>81</v>
      </c>
    </row>
    <row r="371" spans="1:65" s="13" customFormat="1" ht="11.25" x14ac:dyDescent="0.2">
      <c r="B371" s="199"/>
      <c r="C371" s="200"/>
      <c r="D371" s="201" t="s">
        <v>177</v>
      </c>
      <c r="E371" s="202" t="s">
        <v>19</v>
      </c>
      <c r="F371" s="203" t="s">
        <v>862</v>
      </c>
      <c r="G371" s="200"/>
      <c r="H371" s="202" t="s">
        <v>19</v>
      </c>
      <c r="I371" s="204"/>
      <c r="J371" s="200"/>
      <c r="K371" s="200"/>
      <c r="L371" s="205"/>
      <c r="M371" s="206"/>
      <c r="N371" s="207"/>
      <c r="O371" s="207"/>
      <c r="P371" s="207"/>
      <c r="Q371" s="207"/>
      <c r="R371" s="207"/>
      <c r="S371" s="207"/>
      <c r="T371" s="208"/>
      <c r="AT371" s="209" t="s">
        <v>177</v>
      </c>
      <c r="AU371" s="209" t="s">
        <v>81</v>
      </c>
      <c r="AV371" s="13" t="s">
        <v>79</v>
      </c>
      <c r="AW371" s="13" t="s">
        <v>33</v>
      </c>
      <c r="AX371" s="13" t="s">
        <v>71</v>
      </c>
      <c r="AY371" s="209" t="s">
        <v>166</v>
      </c>
    </row>
    <row r="372" spans="1:65" s="13" customFormat="1" ht="11.25" x14ac:dyDescent="0.2">
      <c r="B372" s="199"/>
      <c r="C372" s="200"/>
      <c r="D372" s="201" t="s">
        <v>177</v>
      </c>
      <c r="E372" s="202" t="s">
        <v>19</v>
      </c>
      <c r="F372" s="203" t="s">
        <v>446</v>
      </c>
      <c r="G372" s="200"/>
      <c r="H372" s="202" t="s">
        <v>19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177</v>
      </c>
      <c r="AU372" s="209" t="s">
        <v>81</v>
      </c>
      <c r="AV372" s="13" t="s">
        <v>79</v>
      </c>
      <c r="AW372" s="13" t="s">
        <v>33</v>
      </c>
      <c r="AX372" s="13" t="s">
        <v>71</v>
      </c>
      <c r="AY372" s="209" t="s">
        <v>166</v>
      </c>
    </row>
    <row r="373" spans="1:65" s="13" customFormat="1" ht="11.25" x14ac:dyDescent="0.2">
      <c r="B373" s="199"/>
      <c r="C373" s="200"/>
      <c r="D373" s="201" t="s">
        <v>177</v>
      </c>
      <c r="E373" s="202" t="s">
        <v>19</v>
      </c>
      <c r="F373" s="203" t="s">
        <v>886</v>
      </c>
      <c r="G373" s="200"/>
      <c r="H373" s="202" t="s">
        <v>19</v>
      </c>
      <c r="I373" s="204"/>
      <c r="J373" s="200"/>
      <c r="K373" s="200"/>
      <c r="L373" s="205"/>
      <c r="M373" s="206"/>
      <c r="N373" s="207"/>
      <c r="O373" s="207"/>
      <c r="P373" s="207"/>
      <c r="Q373" s="207"/>
      <c r="R373" s="207"/>
      <c r="S373" s="207"/>
      <c r="T373" s="208"/>
      <c r="AT373" s="209" t="s">
        <v>177</v>
      </c>
      <c r="AU373" s="209" t="s">
        <v>81</v>
      </c>
      <c r="AV373" s="13" t="s">
        <v>79</v>
      </c>
      <c r="AW373" s="13" t="s">
        <v>33</v>
      </c>
      <c r="AX373" s="13" t="s">
        <v>71</v>
      </c>
      <c r="AY373" s="209" t="s">
        <v>166</v>
      </c>
    </row>
    <row r="374" spans="1:65" s="14" customFormat="1" ht="11.25" x14ac:dyDescent="0.2">
      <c r="B374" s="210"/>
      <c r="C374" s="211"/>
      <c r="D374" s="201" t="s">
        <v>177</v>
      </c>
      <c r="E374" s="212" t="s">
        <v>19</v>
      </c>
      <c r="F374" s="213" t="s">
        <v>900</v>
      </c>
      <c r="G374" s="211"/>
      <c r="H374" s="214">
        <v>1.48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177</v>
      </c>
      <c r="AU374" s="220" t="s">
        <v>81</v>
      </c>
      <c r="AV374" s="14" t="s">
        <v>81</v>
      </c>
      <c r="AW374" s="14" t="s">
        <v>33</v>
      </c>
      <c r="AX374" s="14" t="s">
        <v>71</v>
      </c>
      <c r="AY374" s="220" t="s">
        <v>166</v>
      </c>
    </row>
    <row r="375" spans="1:65" s="14" customFormat="1" ht="11.25" x14ac:dyDescent="0.2">
      <c r="B375" s="210"/>
      <c r="C375" s="211"/>
      <c r="D375" s="201" t="s">
        <v>177</v>
      </c>
      <c r="E375" s="212" t="s">
        <v>19</v>
      </c>
      <c r="F375" s="213" t="s">
        <v>900</v>
      </c>
      <c r="G375" s="211"/>
      <c r="H375" s="214">
        <v>1.48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177</v>
      </c>
      <c r="AU375" s="220" t="s">
        <v>81</v>
      </c>
      <c r="AV375" s="14" t="s">
        <v>81</v>
      </c>
      <c r="AW375" s="14" t="s">
        <v>33</v>
      </c>
      <c r="AX375" s="14" t="s">
        <v>71</v>
      </c>
      <c r="AY375" s="220" t="s">
        <v>166</v>
      </c>
    </row>
    <row r="376" spans="1:65" s="13" customFormat="1" ht="11.25" x14ac:dyDescent="0.2">
      <c r="B376" s="199"/>
      <c r="C376" s="200"/>
      <c r="D376" s="201" t="s">
        <v>177</v>
      </c>
      <c r="E376" s="202" t="s">
        <v>19</v>
      </c>
      <c r="F376" s="203" t="s">
        <v>888</v>
      </c>
      <c r="G376" s="200"/>
      <c r="H376" s="202" t="s">
        <v>19</v>
      </c>
      <c r="I376" s="204"/>
      <c r="J376" s="200"/>
      <c r="K376" s="200"/>
      <c r="L376" s="205"/>
      <c r="M376" s="206"/>
      <c r="N376" s="207"/>
      <c r="O376" s="207"/>
      <c r="P376" s="207"/>
      <c r="Q376" s="207"/>
      <c r="R376" s="207"/>
      <c r="S376" s="207"/>
      <c r="T376" s="208"/>
      <c r="AT376" s="209" t="s">
        <v>177</v>
      </c>
      <c r="AU376" s="209" t="s">
        <v>81</v>
      </c>
      <c r="AV376" s="13" t="s">
        <v>79</v>
      </c>
      <c r="AW376" s="13" t="s">
        <v>33</v>
      </c>
      <c r="AX376" s="13" t="s">
        <v>71</v>
      </c>
      <c r="AY376" s="209" t="s">
        <v>166</v>
      </c>
    </row>
    <row r="377" spans="1:65" s="14" customFormat="1" ht="11.25" x14ac:dyDescent="0.2">
      <c r="B377" s="210"/>
      <c r="C377" s="211"/>
      <c r="D377" s="201" t="s">
        <v>177</v>
      </c>
      <c r="E377" s="212" t="s">
        <v>19</v>
      </c>
      <c r="F377" s="213" t="s">
        <v>900</v>
      </c>
      <c r="G377" s="211"/>
      <c r="H377" s="214">
        <v>1.48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177</v>
      </c>
      <c r="AU377" s="220" t="s">
        <v>81</v>
      </c>
      <c r="AV377" s="14" t="s">
        <v>81</v>
      </c>
      <c r="AW377" s="14" t="s">
        <v>33</v>
      </c>
      <c r="AX377" s="14" t="s">
        <v>71</v>
      </c>
      <c r="AY377" s="220" t="s">
        <v>166</v>
      </c>
    </row>
    <row r="378" spans="1:65" s="14" customFormat="1" ht="11.25" x14ac:dyDescent="0.2">
      <c r="B378" s="210"/>
      <c r="C378" s="211"/>
      <c r="D378" s="201" t="s">
        <v>177</v>
      </c>
      <c r="E378" s="212" t="s">
        <v>19</v>
      </c>
      <c r="F378" s="213" t="s">
        <v>900</v>
      </c>
      <c r="G378" s="211"/>
      <c r="H378" s="214">
        <v>1.48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177</v>
      </c>
      <c r="AU378" s="220" t="s">
        <v>81</v>
      </c>
      <c r="AV378" s="14" t="s">
        <v>81</v>
      </c>
      <c r="AW378" s="14" t="s">
        <v>33</v>
      </c>
      <c r="AX378" s="14" t="s">
        <v>71</v>
      </c>
      <c r="AY378" s="220" t="s">
        <v>166</v>
      </c>
    </row>
    <row r="379" spans="1:65" s="13" customFormat="1" ht="11.25" x14ac:dyDescent="0.2">
      <c r="B379" s="199"/>
      <c r="C379" s="200"/>
      <c r="D379" s="201" t="s">
        <v>177</v>
      </c>
      <c r="E379" s="202" t="s">
        <v>19</v>
      </c>
      <c r="F379" s="203" t="s">
        <v>889</v>
      </c>
      <c r="G379" s="200"/>
      <c r="H379" s="202" t="s">
        <v>19</v>
      </c>
      <c r="I379" s="204"/>
      <c r="J379" s="200"/>
      <c r="K379" s="200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177</v>
      </c>
      <c r="AU379" s="209" t="s">
        <v>81</v>
      </c>
      <c r="AV379" s="13" t="s">
        <v>79</v>
      </c>
      <c r="AW379" s="13" t="s">
        <v>33</v>
      </c>
      <c r="AX379" s="13" t="s">
        <v>71</v>
      </c>
      <c r="AY379" s="209" t="s">
        <v>166</v>
      </c>
    </row>
    <row r="380" spans="1:65" s="14" customFormat="1" ht="11.25" x14ac:dyDescent="0.2">
      <c r="B380" s="210"/>
      <c r="C380" s="211"/>
      <c r="D380" s="201" t="s">
        <v>177</v>
      </c>
      <c r="E380" s="212" t="s">
        <v>19</v>
      </c>
      <c r="F380" s="213" t="s">
        <v>901</v>
      </c>
      <c r="G380" s="211"/>
      <c r="H380" s="214">
        <v>7.38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177</v>
      </c>
      <c r="AU380" s="220" t="s">
        <v>81</v>
      </c>
      <c r="AV380" s="14" t="s">
        <v>81</v>
      </c>
      <c r="AW380" s="14" t="s">
        <v>33</v>
      </c>
      <c r="AX380" s="14" t="s">
        <v>71</v>
      </c>
      <c r="AY380" s="220" t="s">
        <v>166</v>
      </c>
    </row>
    <row r="381" spans="1:65" s="13" customFormat="1" ht="11.25" x14ac:dyDescent="0.2">
      <c r="B381" s="199"/>
      <c r="C381" s="200"/>
      <c r="D381" s="201" t="s">
        <v>177</v>
      </c>
      <c r="E381" s="202" t="s">
        <v>19</v>
      </c>
      <c r="F381" s="203" t="s">
        <v>891</v>
      </c>
      <c r="G381" s="200"/>
      <c r="H381" s="202" t="s">
        <v>19</v>
      </c>
      <c r="I381" s="204"/>
      <c r="J381" s="200"/>
      <c r="K381" s="200"/>
      <c r="L381" s="205"/>
      <c r="M381" s="206"/>
      <c r="N381" s="207"/>
      <c r="O381" s="207"/>
      <c r="P381" s="207"/>
      <c r="Q381" s="207"/>
      <c r="R381" s="207"/>
      <c r="S381" s="207"/>
      <c r="T381" s="208"/>
      <c r="AT381" s="209" t="s">
        <v>177</v>
      </c>
      <c r="AU381" s="209" t="s">
        <v>81</v>
      </c>
      <c r="AV381" s="13" t="s">
        <v>79</v>
      </c>
      <c r="AW381" s="13" t="s">
        <v>33</v>
      </c>
      <c r="AX381" s="13" t="s">
        <v>71</v>
      </c>
      <c r="AY381" s="209" t="s">
        <v>166</v>
      </c>
    </row>
    <row r="382" spans="1:65" s="14" customFormat="1" ht="11.25" x14ac:dyDescent="0.2">
      <c r="B382" s="210"/>
      <c r="C382" s="211"/>
      <c r="D382" s="201" t="s">
        <v>177</v>
      </c>
      <c r="E382" s="212" t="s">
        <v>19</v>
      </c>
      <c r="F382" s="213" t="s">
        <v>901</v>
      </c>
      <c r="G382" s="211"/>
      <c r="H382" s="214">
        <v>7.38</v>
      </c>
      <c r="I382" s="215"/>
      <c r="J382" s="211"/>
      <c r="K382" s="211"/>
      <c r="L382" s="216"/>
      <c r="M382" s="217"/>
      <c r="N382" s="218"/>
      <c r="O382" s="218"/>
      <c r="P382" s="218"/>
      <c r="Q382" s="218"/>
      <c r="R382" s="218"/>
      <c r="S382" s="218"/>
      <c r="T382" s="219"/>
      <c r="AT382" s="220" t="s">
        <v>177</v>
      </c>
      <c r="AU382" s="220" t="s">
        <v>81</v>
      </c>
      <c r="AV382" s="14" t="s">
        <v>81</v>
      </c>
      <c r="AW382" s="14" t="s">
        <v>33</v>
      </c>
      <c r="AX382" s="14" t="s">
        <v>71</v>
      </c>
      <c r="AY382" s="220" t="s">
        <v>166</v>
      </c>
    </row>
    <row r="383" spans="1:65" s="15" customFormat="1" ht="11.25" x14ac:dyDescent="0.2">
      <c r="B383" s="221"/>
      <c r="C383" s="222"/>
      <c r="D383" s="201" t="s">
        <v>177</v>
      </c>
      <c r="E383" s="223" t="s">
        <v>19</v>
      </c>
      <c r="F383" s="224" t="s">
        <v>180</v>
      </c>
      <c r="G383" s="222"/>
      <c r="H383" s="225">
        <v>20.68</v>
      </c>
      <c r="I383" s="226"/>
      <c r="J383" s="222"/>
      <c r="K383" s="222"/>
      <c r="L383" s="227"/>
      <c r="M383" s="228"/>
      <c r="N383" s="229"/>
      <c r="O383" s="229"/>
      <c r="P383" s="229"/>
      <c r="Q383" s="229"/>
      <c r="R383" s="229"/>
      <c r="S383" s="229"/>
      <c r="T383" s="230"/>
      <c r="AT383" s="231" t="s">
        <v>177</v>
      </c>
      <c r="AU383" s="231" t="s">
        <v>81</v>
      </c>
      <c r="AV383" s="15" t="s">
        <v>173</v>
      </c>
      <c r="AW383" s="15" t="s">
        <v>33</v>
      </c>
      <c r="AX383" s="15" t="s">
        <v>79</v>
      </c>
      <c r="AY383" s="231" t="s">
        <v>166</v>
      </c>
    </row>
    <row r="384" spans="1:65" s="2" customFormat="1" ht="16.5" customHeight="1" x14ac:dyDescent="0.2">
      <c r="A384" s="37"/>
      <c r="B384" s="38"/>
      <c r="C384" s="181" t="s">
        <v>610</v>
      </c>
      <c r="D384" s="181" t="s">
        <v>168</v>
      </c>
      <c r="E384" s="182" t="s">
        <v>510</v>
      </c>
      <c r="F384" s="183" t="s">
        <v>511</v>
      </c>
      <c r="G384" s="184" t="s">
        <v>188</v>
      </c>
      <c r="H384" s="185">
        <v>20.68</v>
      </c>
      <c r="I384" s="186"/>
      <c r="J384" s="187">
        <f>ROUND(I384*H384,2)</f>
        <v>0</v>
      </c>
      <c r="K384" s="183" t="s">
        <v>172</v>
      </c>
      <c r="L384" s="42"/>
      <c r="M384" s="188" t="s">
        <v>19</v>
      </c>
      <c r="N384" s="189" t="s">
        <v>42</v>
      </c>
      <c r="O384" s="67"/>
      <c r="P384" s="190">
        <f>O384*H384</f>
        <v>0</v>
      </c>
      <c r="Q384" s="190">
        <v>2.2000000000000001E-4</v>
      </c>
      <c r="R384" s="190">
        <f>Q384*H384</f>
        <v>4.5496E-3</v>
      </c>
      <c r="S384" s="190">
        <v>0</v>
      </c>
      <c r="T384" s="191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92" t="s">
        <v>173</v>
      </c>
      <c r="AT384" s="192" t="s">
        <v>168</v>
      </c>
      <c r="AU384" s="192" t="s">
        <v>81</v>
      </c>
      <c r="AY384" s="20" t="s">
        <v>166</v>
      </c>
      <c r="BE384" s="193">
        <f>IF(N384="základní",J384,0)</f>
        <v>0</v>
      </c>
      <c r="BF384" s="193">
        <f>IF(N384="snížená",J384,0)</f>
        <v>0</v>
      </c>
      <c r="BG384" s="193">
        <f>IF(N384="zákl. přenesená",J384,0)</f>
        <v>0</v>
      </c>
      <c r="BH384" s="193">
        <f>IF(N384="sníž. přenesená",J384,0)</f>
        <v>0</v>
      </c>
      <c r="BI384" s="193">
        <f>IF(N384="nulová",J384,0)</f>
        <v>0</v>
      </c>
      <c r="BJ384" s="20" t="s">
        <v>79</v>
      </c>
      <c r="BK384" s="193">
        <f>ROUND(I384*H384,2)</f>
        <v>0</v>
      </c>
      <c r="BL384" s="20" t="s">
        <v>173</v>
      </c>
      <c r="BM384" s="192" t="s">
        <v>512</v>
      </c>
    </row>
    <row r="385" spans="1:65" s="2" customFormat="1" ht="11.25" x14ac:dyDescent="0.2">
      <c r="A385" s="37"/>
      <c r="B385" s="38"/>
      <c r="C385" s="39"/>
      <c r="D385" s="194" t="s">
        <v>175</v>
      </c>
      <c r="E385" s="39"/>
      <c r="F385" s="195" t="s">
        <v>513</v>
      </c>
      <c r="G385" s="39"/>
      <c r="H385" s="39"/>
      <c r="I385" s="196"/>
      <c r="J385" s="39"/>
      <c r="K385" s="39"/>
      <c r="L385" s="42"/>
      <c r="M385" s="197"/>
      <c r="N385" s="198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20" t="s">
        <v>175</v>
      </c>
      <c r="AU385" s="20" t="s">
        <v>81</v>
      </c>
    </row>
    <row r="386" spans="1:65" s="13" customFormat="1" ht="11.25" x14ac:dyDescent="0.2">
      <c r="B386" s="199"/>
      <c r="C386" s="200"/>
      <c r="D386" s="201" t="s">
        <v>177</v>
      </c>
      <c r="E386" s="202" t="s">
        <v>19</v>
      </c>
      <c r="F386" s="203" t="s">
        <v>862</v>
      </c>
      <c r="G386" s="200"/>
      <c r="H386" s="202" t="s">
        <v>19</v>
      </c>
      <c r="I386" s="204"/>
      <c r="J386" s="200"/>
      <c r="K386" s="200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177</v>
      </c>
      <c r="AU386" s="209" t="s">
        <v>81</v>
      </c>
      <c r="AV386" s="13" t="s">
        <v>79</v>
      </c>
      <c r="AW386" s="13" t="s">
        <v>33</v>
      </c>
      <c r="AX386" s="13" t="s">
        <v>71</v>
      </c>
      <c r="AY386" s="209" t="s">
        <v>166</v>
      </c>
    </row>
    <row r="387" spans="1:65" s="13" customFormat="1" ht="11.25" x14ac:dyDescent="0.2">
      <c r="B387" s="199"/>
      <c r="C387" s="200"/>
      <c r="D387" s="201" t="s">
        <v>177</v>
      </c>
      <c r="E387" s="202" t="s">
        <v>19</v>
      </c>
      <c r="F387" s="203" t="s">
        <v>446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177</v>
      </c>
      <c r="AU387" s="209" t="s">
        <v>81</v>
      </c>
      <c r="AV387" s="13" t="s">
        <v>79</v>
      </c>
      <c r="AW387" s="13" t="s">
        <v>33</v>
      </c>
      <c r="AX387" s="13" t="s">
        <v>71</v>
      </c>
      <c r="AY387" s="209" t="s">
        <v>166</v>
      </c>
    </row>
    <row r="388" spans="1:65" s="13" customFormat="1" ht="11.25" x14ac:dyDescent="0.2">
      <c r="B388" s="199"/>
      <c r="C388" s="200"/>
      <c r="D388" s="201" t="s">
        <v>177</v>
      </c>
      <c r="E388" s="202" t="s">
        <v>19</v>
      </c>
      <c r="F388" s="203" t="s">
        <v>886</v>
      </c>
      <c r="G388" s="200"/>
      <c r="H388" s="202" t="s">
        <v>19</v>
      </c>
      <c r="I388" s="204"/>
      <c r="J388" s="200"/>
      <c r="K388" s="200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177</v>
      </c>
      <c r="AU388" s="209" t="s">
        <v>81</v>
      </c>
      <c r="AV388" s="13" t="s">
        <v>79</v>
      </c>
      <c r="AW388" s="13" t="s">
        <v>33</v>
      </c>
      <c r="AX388" s="13" t="s">
        <v>71</v>
      </c>
      <c r="AY388" s="209" t="s">
        <v>166</v>
      </c>
    </row>
    <row r="389" spans="1:65" s="14" customFormat="1" ht="11.25" x14ac:dyDescent="0.2">
      <c r="B389" s="210"/>
      <c r="C389" s="211"/>
      <c r="D389" s="201" t="s">
        <v>177</v>
      </c>
      <c r="E389" s="212" t="s">
        <v>19</v>
      </c>
      <c r="F389" s="213" t="s">
        <v>900</v>
      </c>
      <c r="G389" s="211"/>
      <c r="H389" s="214">
        <v>1.48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177</v>
      </c>
      <c r="AU389" s="220" t="s">
        <v>81</v>
      </c>
      <c r="AV389" s="14" t="s">
        <v>81</v>
      </c>
      <c r="AW389" s="14" t="s">
        <v>33</v>
      </c>
      <c r="AX389" s="14" t="s">
        <v>71</v>
      </c>
      <c r="AY389" s="220" t="s">
        <v>166</v>
      </c>
    </row>
    <row r="390" spans="1:65" s="14" customFormat="1" ht="11.25" x14ac:dyDescent="0.2">
      <c r="B390" s="210"/>
      <c r="C390" s="211"/>
      <c r="D390" s="201" t="s">
        <v>177</v>
      </c>
      <c r="E390" s="212" t="s">
        <v>19</v>
      </c>
      <c r="F390" s="213" t="s">
        <v>900</v>
      </c>
      <c r="G390" s="211"/>
      <c r="H390" s="214">
        <v>1.48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177</v>
      </c>
      <c r="AU390" s="220" t="s">
        <v>81</v>
      </c>
      <c r="AV390" s="14" t="s">
        <v>81</v>
      </c>
      <c r="AW390" s="14" t="s">
        <v>33</v>
      </c>
      <c r="AX390" s="14" t="s">
        <v>71</v>
      </c>
      <c r="AY390" s="220" t="s">
        <v>166</v>
      </c>
    </row>
    <row r="391" spans="1:65" s="13" customFormat="1" ht="11.25" x14ac:dyDescent="0.2">
      <c r="B391" s="199"/>
      <c r="C391" s="200"/>
      <c r="D391" s="201" t="s">
        <v>177</v>
      </c>
      <c r="E391" s="202" t="s">
        <v>19</v>
      </c>
      <c r="F391" s="203" t="s">
        <v>888</v>
      </c>
      <c r="G391" s="200"/>
      <c r="H391" s="202" t="s">
        <v>19</v>
      </c>
      <c r="I391" s="204"/>
      <c r="J391" s="200"/>
      <c r="K391" s="200"/>
      <c r="L391" s="205"/>
      <c r="M391" s="206"/>
      <c r="N391" s="207"/>
      <c r="O391" s="207"/>
      <c r="P391" s="207"/>
      <c r="Q391" s="207"/>
      <c r="R391" s="207"/>
      <c r="S391" s="207"/>
      <c r="T391" s="208"/>
      <c r="AT391" s="209" t="s">
        <v>177</v>
      </c>
      <c r="AU391" s="209" t="s">
        <v>81</v>
      </c>
      <c r="AV391" s="13" t="s">
        <v>79</v>
      </c>
      <c r="AW391" s="13" t="s">
        <v>33</v>
      </c>
      <c r="AX391" s="13" t="s">
        <v>71</v>
      </c>
      <c r="AY391" s="209" t="s">
        <v>166</v>
      </c>
    </row>
    <row r="392" spans="1:65" s="14" customFormat="1" ht="11.25" x14ac:dyDescent="0.2">
      <c r="B392" s="210"/>
      <c r="C392" s="211"/>
      <c r="D392" s="201" t="s">
        <v>177</v>
      </c>
      <c r="E392" s="212" t="s">
        <v>19</v>
      </c>
      <c r="F392" s="213" t="s">
        <v>900</v>
      </c>
      <c r="G392" s="211"/>
      <c r="H392" s="214">
        <v>1.48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177</v>
      </c>
      <c r="AU392" s="220" t="s">
        <v>81</v>
      </c>
      <c r="AV392" s="14" t="s">
        <v>81</v>
      </c>
      <c r="AW392" s="14" t="s">
        <v>33</v>
      </c>
      <c r="AX392" s="14" t="s">
        <v>71</v>
      </c>
      <c r="AY392" s="220" t="s">
        <v>166</v>
      </c>
    </row>
    <row r="393" spans="1:65" s="14" customFormat="1" ht="11.25" x14ac:dyDescent="0.2">
      <c r="B393" s="210"/>
      <c r="C393" s="211"/>
      <c r="D393" s="201" t="s">
        <v>177</v>
      </c>
      <c r="E393" s="212" t="s">
        <v>19</v>
      </c>
      <c r="F393" s="213" t="s">
        <v>900</v>
      </c>
      <c r="G393" s="211"/>
      <c r="H393" s="214">
        <v>1.48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177</v>
      </c>
      <c r="AU393" s="220" t="s">
        <v>81</v>
      </c>
      <c r="AV393" s="14" t="s">
        <v>81</v>
      </c>
      <c r="AW393" s="14" t="s">
        <v>33</v>
      </c>
      <c r="AX393" s="14" t="s">
        <v>71</v>
      </c>
      <c r="AY393" s="220" t="s">
        <v>166</v>
      </c>
    </row>
    <row r="394" spans="1:65" s="13" customFormat="1" ht="11.25" x14ac:dyDescent="0.2">
      <c r="B394" s="199"/>
      <c r="C394" s="200"/>
      <c r="D394" s="201" t="s">
        <v>177</v>
      </c>
      <c r="E394" s="202" t="s">
        <v>19</v>
      </c>
      <c r="F394" s="203" t="s">
        <v>889</v>
      </c>
      <c r="G394" s="200"/>
      <c r="H394" s="202" t="s">
        <v>19</v>
      </c>
      <c r="I394" s="204"/>
      <c r="J394" s="200"/>
      <c r="K394" s="200"/>
      <c r="L394" s="205"/>
      <c r="M394" s="206"/>
      <c r="N394" s="207"/>
      <c r="O394" s="207"/>
      <c r="P394" s="207"/>
      <c r="Q394" s="207"/>
      <c r="R394" s="207"/>
      <c r="S394" s="207"/>
      <c r="T394" s="208"/>
      <c r="AT394" s="209" t="s">
        <v>177</v>
      </c>
      <c r="AU394" s="209" t="s">
        <v>81</v>
      </c>
      <c r="AV394" s="13" t="s">
        <v>79</v>
      </c>
      <c r="AW394" s="13" t="s">
        <v>33</v>
      </c>
      <c r="AX394" s="13" t="s">
        <v>71</v>
      </c>
      <c r="AY394" s="209" t="s">
        <v>166</v>
      </c>
    </row>
    <row r="395" spans="1:65" s="14" customFormat="1" ht="11.25" x14ac:dyDescent="0.2">
      <c r="B395" s="210"/>
      <c r="C395" s="211"/>
      <c r="D395" s="201" t="s">
        <v>177</v>
      </c>
      <c r="E395" s="212" t="s">
        <v>19</v>
      </c>
      <c r="F395" s="213" t="s">
        <v>901</v>
      </c>
      <c r="G395" s="211"/>
      <c r="H395" s="214">
        <v>7.38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177</v>
      </c>
      <c r="AU395" s="220" t="s">
        <v>81</v>
      </c>
      <c r="AV395" s="14" t="s">
        <v>81</v>
      </c>
      <c r="AW395" s="14" t="s">
        <v>33</v>
      </c>
      <c r="AX395" s="14" t="s">
        <v>71</v>
      </c>
      <c r="AY395" s="220" t="s">
        <v>166</v>
      </c>
    </row>
    <row r="396" spans="1:65" s="13" customFormat="1" ht="11.25" x14ac:dyDescent="0.2">
      <c r="B396" s="199"/>
      <c r="C396" s="200"/>
      <c r="D396" s="201" t="s">
        <v>177</v>
      </c>
      <c r="E396" s="202" t="s">
        <v>19</v>
      </c>
      <c r="F396" s="203" t="s">
        <v>891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177</v>
      </c>
      <c r="AU396" s="209" t="s">
        <v>81</v>
      </c>
      <c r="AV396" s="13" t="s">
        <v>79</v>
      </c>
      <c r="AW396" s="13" t="s">
        <v>33</v>
      </c>
      <c r="AX396" s="13" t="s">
        <v>71</v>
      </c>
      <c r="AY396" s="209" t="s">
        <v>166</v>
      </c>
    </row>
    <row r="397" spans="1:65" s="14" customFormat="1" ht="11.25" x14ac:dyDescent="0.2">
      <c r="B397" s="210"/>
      <c r="C397" s="211"/>
      <c r="D397" s="201" t="s">
        <v>177</v>
      </c>
      <c r="E397" s="212" t="s">
        <v>19</v>
      </c>
      <c r="F397" s="213" t="s">
        <v>901</v>
      </c>
      <c r="G397" s="211"/>
      <c r="H397" s="214">
        <v>7.38</v>
      </c>
      <c r="I397" s="215"/>
      <c r="J397" s="211"/>
      <c r="K397" s="211"/>
      <c r="L397" s="216"/>
      <c r="M397" s="217"/>
      <c r="N397" s="218"/>
      <c r="O397" s="218"/>
      <c r="P397" s="218"/>
      <c r="Q397" s="218"/>
      <c r="R397" s="218"/>
      <c r="S397" s="218"/>
      <c r="T397" s="219"/>
      <c r="AT397" s="220" t="s">
        <v>177</v>
      </c>
      <c r="AU397" s="220" t="s">
        <v>81</v>
      </c>
      <c r="AV397" s="14" t="s">
        <v>81</v>
      </c>
      <c r="AW397" s="14" t="s">
        <v>33</v>
      </c>
      <c r="AX397" s="14" t="s">
        <v>71</v>
      </c>
      <c r="AY397" s="220" t="s">
        <v>166</v>
      </c>
    </row>
    <row r="398" spans="1:65" s="15" customFormat="1" ht="11.25" x14ac:dyDescent="0.2">
      <c r="B398" s="221"/>
      <c r="C398" s="222"/>
      <c r="D398" s="201" t="s">
        <v>177</v>
      </c>
      <c r="E398" s="223" t="s">
        <v>19</v>
      </c>
      <c r="F398" s="224" t="s">
        <v>180</v>
      </c>
      <c r="G398" s="222"/>
      <c r="H398" s="225">
        <v>20.68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177</v>
      </c>
      <c r="AU398" s="231" t="s">
        <v>81</v>
      </c>
      <c r="AV398" s="15" t="s">
        <v>173</v>
      </c>
      <c r="AW398" s="15" t="s">
        <v>33</v>
      </c>
      <c r="AX398" s="15" t="s">
        <v>79</v>
      </c>
      <c r="AY398" s="231" t="s">
        <v>166</v>
      </c>
    </row>
    <row r="399" spans="1:65" s="12" customFormat="1" ht="22.9" customHeight="1" x14ac:dyDescent="0.2">
      <c r="B399" s="165"/>
      <c r="C399" s="166"/>
      <c r="D399" s="167" t="s">
        <v>70</v>
      </c>
      <c r="E399" s="179" t="s">
        <v>323</v>
      </c>
      <c r="F399" s="179" t="s">
        <v>324</v>
      </c>
      <c r="G399" s="166"/>
      <c r="H399" s="166"/>
      <c r="I399" s="169"/>
      <c r="J399" s="180">
        <f>BK399</f>
        <v>0</v>
      </c>
      <c r="K399" s="166"/>
      <c r="L399" s="171"/>
      <c r="M399" s="172"/>
      <c r="N399" s="173"/>
      <c r="O399" s="173"/>
      <c r="P399" s="174">
        <f>SUM(P400:P401)</f>
        <v>0</v>
      </c>
      <c r="Q399" s="173"/>
      <c r="R399" s="174">
        <f>SUM(R400:R401)</f>
        <v>0</v>
      </c>
      <c r="S399" s="173"/>
      <c r="T399" s="175">
        <f>SUM(T400:T401)</f>
        <v>0</v>
      </c>
      <c r="AR399" s="176" t="s">
        <v>79</v>
      </c>
      <c r="AT399" s="177" t="s">
        <v>70</v>
      </c>
      <c r="AU399" s="177" t="s">
        <v>79</v>
      </c>
      <c r="AY399" s="176" t="s">
        <v>166</v>
      </c>
      <c r="BK399" s="178">
        <f>SUM(BK400:BK401)</f>
        <v>0</v>
      </c>
    </row>
    <row r="400" spans="1:65" s="2" customFormat="1" ht="37.9" customHeight="1" x14ac:dyDescent="0.2">
      <c r="A400" s="37"/>
      <c r="B400" s="38"/>
      <c r="C400" s="181" t="s">
        <v>616</v>
      </c>
      <c r="D400" s="181" t="s">
        <v>168</v>
      </c>
      <c r="E400" s="182" t="s">
        <v>326</v>
      </c>
      <c r="F400" s="183" t="s">
        <v>327</v>
      </c>
      <c r="G400" s="184" t="s">
        <v>234</v>
      </c>
      <c r="H400" s="185">
        <v>29.765000000000001</v>
      </c>
      <c r="I400" s="186"/>
      <c r="J400" s="187">
        <f>ROUND(I400*H400,2)</f>
        <v>0</v>
      </c>
      <c r="K400" s="183" t="s">
        <v>172</v>
      </c>
      <c r="L400" s="42"/>
      <c r="M400" s="188" t="s">
        <v>19</v>
      </c>
      <c r="N400" s="189" t="s">
        <v>42</v>
      </c>
      <c r="O400" s="67"/>
      <c r="P400" s="190">
        <f>O400*H400</f>
        <v>0</v>
      </c>
      <c r="Q400" s="190">
        <v>0</v>
      </c>
      <c r="R400" s="190">
        <f>Q400*H400</f>
        <v>0</v>
      </c>
      <c r="S400" s="190">
        <v>0</v>
      </c>
      <c r="T400" s="191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92" t="s">
        <v>173</v>
      </c>
      <c r="AT400" s="192" t="s">
        <v>168</v>
      </c>
      <c r="AU400" s="192" t="s">
        <v>81</v>
      </c>
      <c r="AY400" s="20" t="s">
        <v>166</v>
      </c>
      <c r="BE400" s="193">
        <f>IF(N400="základní",J400,0)</f>
        <v>0</v>
      </c>
      <c r="BF400" s="193">
        <f>IF(N400="snížená",J400,0)</f>
        <v>0</v>
      </c>
      <c r="BG400" s="193">
        <f>IF(N400="zákl. přenesená",J400,0)</f>
        <v>0</v>
      </c>
      <c r="BH400" s="193">
        <f>IF(N400="sníž. přenesená",J400,0)</f>
        <v>0</v>
      </c>
      <c r="BI400" s="193">
        <f>IF(N400="nulová",J400,0)</f>
        <v>0</v>
      </c>
      <c r="BJ400" s="20" t="s">
        <v>79</v>
      </c>
      <c r="BK400" s="193">
        <f>ROUND(I400*H400,2)</f>
        <v>0</v>
      </c>
      <c r="BL400" s="20" t="s">
        <v>173</v>
      </c>
      <c r="BM400" s="192" t="s">
        <v>531</v>
      </c>
    </row>
    <row r="401" spans="1:65" s="2" customFormat="1" ht="11.25" x14ac:dyDescent="0.2">
      <c r="A401" s="37"/>
      <c r="B401" s="38"/>
      <c r="C401" s="39"/>
      <c r="D401" s="194" t="s">
        <v>175</v>
      </c>
      <c r="E401" s="39"/>
      <c r="F401" s="195" t="s">
        <v>329</v>
      </c>
      <c r="G401" s="39"/>
      <c r="H401" s="39"/>
      <c r="I401" s="196"/>
      <c r="J401" s="39"/>
      <c r="K401" s="39"/>
      <c r="L401" s="42"/>
      <c r="M401" s="197"/>
      <c r="N401" s="198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20" t="s">
        <v>175</v>
      </c>
      <c r="AU401" s="20" t="s">
        <v>81</v>
      </c>
    </row>
    <row r="402" spans="1:65" s="12" customFormat="1" ht="25.9" customHeight="1" x14ac:dyDescent="0.2">
      <c r="B402" s="165"/>
      <c r="C402" s="166"/>
      <c r="D402" s="167" t="s">
        <v>70</v>
      </c>
      <c r="E402" s="168" t="s">
        <v>379</v>
      </c>
      <c r="F402" s="168" t="s">
        <v>380</v>
      </c>
      <c r="G402" s="166"/>
      <c r="H402" s="166"/>
      <c r="I402" s="169"/>
      <c r="J402" s="170">
        <f>BK402</f>
        <v>0</v>
      </c>
      <c r="K402" s="166"/>
      <c r="L402" s="171"/>
      <c r="M402" s="172"/>
      <c r="N402" s="173"/>
      <c r="O402" s="173"/>
      <c r="P402" s="174">
        <f>P403+P427+P435</f>
        <v>0</v>
      </c>
      <c r="Q402" s="173"/>
      <c r="R402" s="174">
        <f>R403+R427+R435</f>
        <v>0.24393890000000001</v>
      </c>
      <c r="S402" s="173"/>
      <c r="T402" s="175">
        <f>T403+T427+T435</f>
        <v>0</v>
      </c>
      <c r="AR402" s="176" t="s">
        <v>81</v>
      </c>
      <c r="AT402" s="177" t="s">
        <v>70</v>
      </c>
      <c r="AU402" s="177" t="s">
        <v>71</v>
      </c>
      <c r="AY402" s="176" t="s">
        <v>166</v>
      </c>
      <c r="BK402" s="178">
        <f>BK403+BK427+BK435</f>
        <v>0</v>
      </c>
    </row>
    <row r="403" spans="1:65" s="12" customFormat="1" ht="22.9" customHeight="1" x14ac:dyDescent="0.2">
      <c r="B403" s="165"/>
      <c r="C403" s="166"/>
      <c r="D403" s="167" t="s">
        <v>70</v>
      </c>
      <c r="E403" s="179" t="s">
        <v>381</v>
      </c>
      <c r="F403" s="179" t="s">
        <v>382</v>
      </c>
      <c r="G403" s="166"/>
      <c r="H403" s="166"/>
      <c r="I403" s="169"/>
      <c r="J403" s="180">
        <f>BK403</f>
        <v>0</v>
      </c>
      <c r="K403" s="166"/>
      <c r="L403" s="171"/>
      <c r="M403" s="172"/>
      <c r="N403" s="173"/>
      <c r="O403" s="173"/>
      <c r="P403" s="174">
        <f>SUM(P404:P426)</f>
        <v>0</v>
      </c>
      <c r="Q403" s="173"/>
      <c r="R403" s="174">
        <f>SUM(R404:R426)</f>
        <v>0.23215140000000001</v>
      </c>
      <c r="S403" s="173"/>
      <c r="T403" s="175">
        <f>SUM(T404:T426)</f>
        <v>0</v>
      </c>
      <c r="AR403" s="176" t="s">
        <v>81</v>
      </c>
      <c r="AT403" s="177" t="s">
        <v>70</v>
      </c>
      <c r="AU403" s="177" t="s">
        <v>79</v>
      </c>
      <c r="AY403" s="176" t="s">
        <v>166</v>
      </c>
      <c r="BK403" s="178">
        <f>SUM(BK404:BK426)</f>
        <v>0</v>
      </c>
    </row>
    <row r="404" spans="1:65" s="2" customFormat="1" ht="16.5" customHeight="1" x14ac:dyDescent="0.2">
      <c r="A404" s="37"/>
      <c r="B404" s="38"/>
      <c r="C404" s="181" t="s">
        <v>620</v>
      </c>
      <c r="D404" s="181" t="s">
        <v>168</v>
      </c>
      <c r="E404" s="182" t="s">
        <v>383</v>
      </c>
      <c r="F404" s="183" t="s">
        <v>384</v>
      </c>
      <c r="G404" s="184" t="s">
        <v>385</v>
      </c>
      <c r="H404" s="185">
        <v>219.19</v>
      </c>
      <c r="I404" s="186"/>
      <c r="J404" s="187">
        <f>ROUND(I404*H404,2)</f>
        <v>0</v>
      </c>
      <c r="K404" s="183" t="s">
        <v>172</v>
      </c>
      <c r="L404" s="42"/>
      <c r="M404" s="188" t="s">
        <v>19</v>
      </c>
      <c r="N404" s="189" t="s">
        <v>42</v>
      </c>
      <c r="O404" s="67"/>
      <c r="P404" s="190">
        <f>O404*H404</f>
        <v>0</v>
      </c>
      <c r="Q404" s="190">
        <v>6.0000000000000002E-5</v>
      </c>
      <c r="R404" s="190">
        <f>Q404*H404</f>
        <v>1.3151400000000001E-2</v>
      </c>
      <c r="S404" s="190">
        <v>0</v>
      </c>
      <c r="T404" s="191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92" t="s">
        <v>315</v>
      </c>
      <c r="AT404" s="192" t="s">
        <v>168</v>
      </c>
      <c r="AU404" s="192" t="s">
        <v>81</v>
      </c>
      <c r="AY404" s="20" t="s">
        <v>166</v>
      </c>
      <c r="BE404" s="193">
        <f>IF(N404="základní",J404,0)</f>
        <v>0</v>
      </c>
      <c r="BF404" s="193">
        <f>IF(N404="snížená",J404,0)</f>
        <v>0</v>
      </c>
      <c r="BG404" s="193">
        <f>IF(N404="zákl. přenesená",J404,0)</f>
        <v>0</v>
      </c>
      <c r="BH404" s="193">
        <f>IF(N404="sníž. přenesená",J404,0)</f>
        <v>0</v>
      </c>
      <c r="BI404" s="193">
        <f>IF(N404="nulová",J404,0)</f>
        <v>0</v>
      </c>
      <c r="BJ404" s="20" t="s">
        <v>79</v>
      </c>
      <c r="BK404" s="193">
        <f>ROUND(I404*H404,2)</f>
        <v>0</v>
      </c>
      <c r="BL404" s="20" t="s">
        <v>315</v>
      </c>
      <c r="BM404" s="192" t="s">
        <v>848</v>
      </c>
    </row>
    <row r="405" spans="1:65" s="2" customFormat="1" ht="11.25" x14ac:dyDescent="0.2">
      <c r="A405" s="37"/>
      <c r="B405" s="38"/>
      <c r="C405" s="39"/>
      <c r="D405" s="194" t="s">
        <v>175</v>
      </c>
      <c r="E405" s="39"/>
      <c r="F405" s="195" t="s">
        <v>387</v>
      </c>
      <c r="G405" s="39"/>
      <c r="H405" s="39"/>
      <c r="I405" s="196"/>
      <c r="J405" s="39"/>
      <c r="K405" s="39"/>
      <c r="L405" s="42"/>
      <c r="M405" s="197"/>
      <c r="N405" s="198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20" t="s">
        <v>175</v>
      </c>
      <c r="AU405" s="20" t="s">
        <v>81</v>
      </c>
    </row>
    <row r="406" spans="1:65" s="13" customFormat="1" ht="11.25" x14ac:dyDescent="0.2">
      <c r="B406" s="199"/>
      <c r="C406" s="200"/>
      <c r="D406" s="201" t="s">
        <v>177</v>
      </c>
      <c r="E406" s="202" t="s">
        <v>19</v>
      </c>
      <c r="F406" s="203" t="s">
        <v>862</v>
      </c>
      <c r="G406" s="200"/>
      <c r="H406" s="202" t="s">
        <v>19</v>
      </c>
      <c r="I406" s="204"/>
      <c r="J406" s="200"/>
      <c r="K406" s="200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177</v>
      </c>
      <c r="AU406" s="209" t="s">
        <v>81</v>
      </c>
      <c r="AV406" s="13" t="s">
        <v>79</v>
      </c>
      <c r="AW406" s="13" t="s">
        <v>33</v>
      </c>
      <c r="AX406" s="13" t="s">
        <v>71</v>
      </c>
      <c r="AY406" s="209" t="s">
        <v>166</v>
      </c>
    </row>
    <row r="407" spans="1:65" s="13" customFormat="1" ht="11.25" x14ac:dyDescent="0.2">
      <c r="B407" s="199"/>
      <c r="C407" s="200"/>
      <c r="D407" s="201" t="s">
        <v>177</v>
      </c>
      <c r="E407" s="202" t="s">
        <v>19</v>
      </c>
      <c r="F407" s="203" t="s">
        <v>709</v>
      </c>
      <c r="G407" s="200"/>
      <c r="H407" s="202" t="s">
        <v>19</v>
      </c>
      <c r="I407" s="204"/>
      <c r="J407" s="200"/>
      <c r="K407" s="200"/>
      <c r="L407" s="205"/>
      <c r="M407" s="206"/>
      <c r="N407" s="207"/>
      <c r="O407" s="207"/>
      <c r="P407" s="207"/>
      <c r="Q407" s="207"/>
      <c r="R407" s="207"/>
      <c r="S407" s="207"/>
      <c r="T407" s="208"/>
      <c r="AT407" s="209" t="s">
        <v>177</v>
      </c>
      <c r="AU407" s="209" t="s">
        <v>81</v>
      </c>
      <c r="AV407" s="13" t="s">
        <v>79</v>
      </c>
      <c r="AW407" s="13" t="s">
        <v>33</v>
      </c>
      <c r="AX407" s="13" t="s">
        <v>71</v>
      </c>
      <c r="AY407" s="209" t="s">
        <v>166</v>
      </c>
    </row>
    <row r="408" spans="1:65" s="13" customFormat="1" ht="11.25" x14ac:dyDescent="0.2">
      <c r="B408" s="199"/>
      <c r="C408" s="200"/>
      <c r="D408" s="201" t="s">
        <v>177</v>
      </c>
      <c r="E408" s="202" t="s">
        <v>19</v>
      </c>
      <c r="F408" s="203" t="s">
        <v>710</v>
      </c>
      <c r="G408" s="200"/>
      <c r="H408" s="202" t="s">
        <v>19</v>
      </c>
      <c r="I408" s="204"/>
      <c r="J408" s="200"/>
      <c r="K408" s="200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177</v>
      </c>
      <c r="AU408" s="209" t="s">
        <v>81</v>
      </c>
      <c r="AV408" s="13" t="s">
        <v>79</v>
      </c>
      <c r="AW408" s="13" t="s">
        <v>33</v>
      </c>
      <c r="AX408" s="13" t="s">
        <v>71</v>
      </c>
      <c r="AY408" s="209" t="s">
        <v>166</v>
      </c>
    </row>
    <row r="409" spans="1:65" s="14" customFormat="1" ht="11.25" x14ac:dyDescent="0.2">
      <c r="B409" s="210"/>
      <c r="C409" s="211"/>
      <c r="D409" s="201" t="s">
        <v>177</v>
      </c>
      <c r="E409" s="212" t="s">
        <v>19</v>
      </c>
      <c r="F409" s="213" t="s">
        <v>902</v>
      </c>
      <c r="G409" s="211"/>
      <c r="H409" s="214">
        <v>183.08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177</v>
      </c>
      <c r="AU409" s="220" t="s">
        <v>81</v>
      </c>
      <c r="AV409" s="14" t="s">
        <v>81</v>
      </c>
      <c r="AW409" s="14" t="s">
        <v>33</v>
      </c>
      <c r="AX409" s="14" t="s">
        <v>71</v>
      </c>
      <c r="AY409" s="220" t="s">
        <v>166</v>
      </c>
    </row>
    <row r="410" spans="1:65" s="13" customFormat="1" ht="11.25" x14ac:dyDescent="0.2">
      <c r="B410" s="199"/>
      <c r="C410" s="200"/>
      <c r="D410" s="201" t="s">
        <v>177</v>
      </c>
      <c r="E410" s="202" t="s">
        <v>19</v>
      </c>
      <c r="F410" s="203" t="s">
        <v>714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177</v>
      </c>
      <c r="AU410" s="209" t="s">
        <v>81</v>
      </c>
      <c r="AV410" s="13" t="s">
        <v>79</v>
      </c>
      <c r="AW410" s="13" t="s">
        <v>33</v>
      </c>
      <c r="AX410" s="13" t="s">
        <v>71</v>
      </c>
      <c r="AY410" s="209" t="s">
        <v>166</v>
      </c>
    </row>
    <row r="411" spans="1:65" s="14" customFormat="1" ht="11.25" x14ac:dyDescent="0.2">
      <c r="B411" s="210"/>
      <c r="C411" s="211"/>
      <c r="D411" s="201" t="s">
        <v>177</v>
      </c>
      <c r="E411" s="212" t="s">
        <v>19</v>
      </c>
      <c r="F411" s="213" t="s">
        <v>903</v>
      </c>
      <c r="G411" s="211"/>
      <c r="H411" s="214">
        <v>36.11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177</v>
      </c>
      <c r="AU411" s="220" t="s">
        <v>81</v>
      </c>
      <c r="AV411" s="14" t="s">
        <v>81</v>
      </c>
      <c r="AW411" s="14" t="s">
        <v>33</v>
      </c>
      <c r="AX411" s="14" t="s">
        <v>71</v>
      </c>
      <c r="AY411" s="220" t="s">
        <v>166</v>
      </c>
    </row>
    <row r="412" spans="1:65" s="15" customFormat="1" ht="11.25" x14ac:dyDescent="0.2">
      <c r="B412" s="221"/>
      <c r="C412" s="222"/>
      <c r="D412" s="201" t="s">
        <v>177</v>
      </c>
      <c r="E412" s="223" t="s">
        <v>19</v>
      </c>
      <c r="F412" s="224" t="s">
        <v>180</v>
      </c>
      <c r="G412" s="222"/>
      <c r="H412" s="225">
        <v>219.19</v>
      </c>
      <c r="I412" s="226"/>
      <c r="J412" s="222"/>
      <c r="K412" s="222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177</v>
      </c>
      <c r="AU412" s="231" t="s">
        <v>81</v>
      </c>
      <c r="AV412" s="15" t="s">
        <v>173</v>
      </c>
      <c r="AW412" s="15" t="s">
        <v>33</v>
      </c>
      <c r="AX412" s="15" t="s">
        <v>79</v>
      </c>
      <c r="AY412" s="231" t="s">
        <v>166</v>
      </c>
    </row>
    <row r="413" spans="1:65" s="2" customFormat="1" ht="16.5" customHeight="1" x14ac:dyDescent="0.2">
      <c r="A413" s="37"/>
      <c r="B413" s="38"/>
      <c r="C413" s="249" t="s">
        <v>621</v>
      </c>
      <c r="D413" s="249" t="s">
        <v>392</v>
      </c>
      <c r="E413" s="250" t="s">
        <v>716</v>
      </c>
      <c r="F413" s="251" t="s">
        <v>717</v>
      </c>
      <c r="G413" s="252" t="s">
        <v>234</v>
      </c>
      <c r="H413" s="253">
        <v>0.183</v>
      </c>
      <c r="I413" s="254"/>
      <c r="J413" s="255">
        <f>ROUND(I413*H413,2)</f>
        <v>0</v>
      </c>
      <c r="K413" s="251" t="s">
        <v>172</v>
      </c>
      <c r="L413" s="256"/>
      <c r="M413" s="257" t="s">
        <v>19</v>
      </c>
      <c r="N413" s="258" t="s">
        <v>42</v>
      </c>
      <c r="O413" s="67"/>
      <c r="P413" s="190">
        <f>O413*H413</f>
        <v>0</v>
      </c>
      <c r="Q413" s="190">
        <v>1</v>
      </c>
      <c r="R413" s="190">
        <f>Q413*H413</f>
        <v>0.183</v>
      </c>
      <c r="S413" s="190">
        <v>0</v>
      </c>
      <c r="T413" s="191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92" t="s">
        <v>395</v>
      </c>
      <c r="AT413" s="192" t="s">
        <v>392</v>
      </c>
      <c r="AU413" s="192" t="s">
        <v>81</v>
      </c>
      <c r="AY413" s="20" t="s">
        <v>166</v>
      </c>
      <c r="BE413" s="193">
        <f>IF(N413="základní",J413,0)</f>
        <v>0</v>
      </c>
      <c r="BF413" s="193">
        <f>IF(N413="snížená",J413,0)</f>
        <v>0</v>
      </c>
      <c r="BG413" s="193">
        <f>IF(N413="zákl. přenesená",J413,0)</f>
        <v>0</v>
      </c>
      <c r="BH413" s="193">
        <f>IF(N413="sníž. přenesená",J413,0)</f>
        <v>0</v>
      </c>
      <c r="BI413" s="193">
        <f>IF(N413="nulová",J413,0)</f>
        <v>0</v>
      </c>
      <c r="BJ413" s="20" t="s">
        <v>79</v>
      </c>
      <c r="BK413" s="193">
        <f>ROUND(I413*H413,2)</f>
        <v>0</v>
      </c>
      <c r="BL413" s="20" t="s">
        <v>315</v>
      </c>
      <c r="BM413" s="192" t="s">
        <v>851</v>
      </c>
    </row>
    <row r="414" spans="1:65" s="13" customFormat="1" ht="11.25" x14ac:dyDescent="0.2">
      <c r="B414" s="199"/>
      <c r="C414" s="200"/>
      <c r="D414" s="201" t="s">
        <v>177</v>
      </c>
      <c r="E414" s="202" t="s">
        <v>19</v>
      </c>
      <c r="F414" s="203" t="s">
        <v>862</v>
      </c>
      <c r="G414" s="200"/>
      <c r="H414" s="202" t="s">
        <v>19</v>
      </c>
      <c r="I414" s="204"/>
      <c r="J414" s="200"/>
      <c r="K414" s="200"/>
      <c r="L414" s="205"/>
      <c r="M414" s="206"/>
      <c r="N414" s="207"/>
      <c r="O414" s="207"/>
      <c r="P414" s="207"/>
      <c r="Q414" s="207"/>
      <c r="R414" s="207"/>
      <c r="S414" s="207"/>
      <c r="T414" s="208"/>
      <c r="AT414" s="209" t="s">
        <v>177</v>
      </c>
      <c r="AU414" s="209" t="s">
        <v>81</v>
      </c>
      <c r="AV414" s="13" t="s">
        <v>79</v>
      </c>
      <c r="AW414" s="13" t="s">
        <v>33</v>
      </c>
      <c r="AX414" s="13" t="s">
        <v>71</v>
      </c>
      <c r="AY414" s="209" t="s">
        <v>166</v>
      </c>
    </row>
    <row r="415" spans="1:65" s="13" customFormat="1" ht="11.25" x14ac:dyDescent="0.2">
      <c r="B415" s="199"/>
      <c r="C415" s="200"/>
      <c r="D415" s="201" t="s">
        <v>177</v>
      </c>
      <c r="E415" s="202" t="s">
        <v>19</v>
      </c>
      <c r="F415" s="203" t="s">
        <v>709</v>
      </c>
      <c r="G415" s="200"/>
      <c r="H415" s="202" t="s">
        <v>19</v>
      </c>
      <c r="I415" s="204"/>
      <c r="J415" s="200"/>
      <c r="K415" s="200"/>
      <c r="L415" s="205"/>
      <c r="M415" s="206"/>
      <c r="N415" s="207"/>
      <c r="O415" s="207"/>
      <c r="P415" s="207"/>
      <c r="Q415" s="207"/>
      <c r="R415" s="207"/>
      <c r="S415" s="207"/>
      <c r="T415" s="208"/>
      <c r="AT415" s="209" t="s">
        <v>177</v>
      </c>
      <c r="AU415" s="209" t="s">
        <v>81</v>
      </c>
      <c r="AV415" s="13" t="s">
        <v>79</v>
      </c>
      <c r="AW415" s="13" t="s">
        <v>33</v>
      </c>
      <c r="AX415" s="13" t="s">
        <v>71</v>
      </c>
      <c r="AY415" s="209" t="s">
        <v>166</v>
      </c>
    </row>
    <row r="416" spans="1:65" s="13" customFormat="1" ht="11.25" x14ac:dyDescent="0.2">
      <c r="B416" s="199"/>
      <c r="C416" s="200"/>
      <c r="D416" s="201" t="s">
        <v>177</v>
      </c>
      <c r="E416" s="202" t="s">
        <v>19</v>
      </c>
      <c r="F416" s="203" t="s">
        <v>710</v>
      </c>
      <c r="G416" s="200"/>
      <c r="H416" s="202" t="s">
        <v>19</v>
      </c>
      <c r="I416" s="204"/>
      <c r="J416" s="200"/>
      <c r="K416" s="200"/>
      <c r="L416" s="205"/>
      <c r="M416" s="206"/>
      <c r="N416" s="207"/>
      <c r="O416" s="207"/>
      <c r="P416" s="207"/>
      <c r="Q416" s="207"/>
      <c r="R416" s="207"/>
      <c r="S416" s="207"/>
      <c r="T416" s="208"/>
      <c r="AT416" s="209" t="s">
        <v>177</v>
      </c>
      <c r="AU416" s="209" t="s">
        <v>81</v>
      </c>
      <c r="AV416" s="13" t="s">
        <v>79</v>
      </c>
      <c r="AW416" s="13" t="s">
        <v>33</v>
      </c>
      <c r="AX416" s="13" t="s">
        <v>71</v>
      </c>
      <c r="AY416" s="209" t="s">
        <v>166</v>
      </c>
    </row>
    <row r="417" spans="1:65" s="14" customFormat="1" ht="11.25" x14ac:dyDescent="0.2">
      <c r="B417" s="210"/>
      <c r="C417" s="211"/>
      <c r="D417" s="201" t="s">
        <v>177</v>
      </c>
      <c r="E417" s="212" t="s">
        <v>19</v>
      </c>
      <c r="F417" s="213" t="s">
        <v>904</v>
      </c>
      <c r="G417" s="211"/>
      <c r="H417" s="214">
        <v>0.183</v>
      </c>
      <c r="I417" s="215"/>
      <c r="J417" s="211"/>
      <c r="K417" s="211"/>
      <c r="L417" s="216"/>
      <c r="M417" s="217"/>
      <c r="N417" s="218"/>
      <c r="O417" s="218"/>
      <c r="P417" s="218"/>
      <c r="Q417" s="218"/>
      <c r="R417" s="218"/>
      <c r="S417" s="218"/>
      <c r="T417" s="219"/>
      <c r="AT417" s="220" t="s">
        <v>177</v>
      </c>
      <c r="AU417" s="220" t="s">
        <v>81</v>
      </c>
      <c r="AV417" s="14" t="s">
        <v>81</v>
      </c>
      <c r="AW417" s="14" t="s">
        <v>33</v>
      </c>
      <c r="AX417" s="14" t="s">
        <v>71</v>
      </c>
      <c r="AY417" s="220" t="s">
        <v>166</v>
      </c>
    </row>
    <row r="418" spans="1:65" s="15" customFormat="1" ht="11.25" x14ac:dyDescent="0.2">
      <c r="B418" s="221"/>
      <c r="C418" s="222"/>
      <c r="D418" s="201" t="s">
        <v>177</v>
      </c>
      <c r="E418" s="223" t="s">
        <v>19</v>
      </c>
      <c r="F418" s="224" t="s">
        <v>180</v>
      </c>
      <c r="G418" s="222"/>
      <c r="H418" s="225">
        <v>0.183</v>
      </c>
      <c r="I418" s="226"/>
      <c r="J418" s="222"/>
      <c r="K418" s="222"/>
      <c r="L418" s="227"/>
      <c r="M418" s="228"/>
      <c r="N418" s="229"/>
      <c r="O418" s="229"/>
      <c r="P418" s="229"/>
      <c r="Q418" s="229"/>
      <c r="R418" s="229"/>
      <c r="S418" s="229"/>
      <c r="T418" s="230"/>
      <c r="AT418" s="231" t="s">
        <v>177</v>
      </c>
      <c r="AU418" s="231" t="s">
        <v>81</v>
      </c>
      <c r="AV418" s="15" t="s">
        <v>173</v>
      </c>
      <c r="AW418" s="15" t="s">
        <v>33</v>
      </c>
      <c r="AX418" s="15" t="s">
        <v>79</v>
      </c>
      <c r="AY418" s="231" t="s">
        <v>166</v>
      </c>
    </row>
    <row r="419" spans="1:65" s="2" customFormat="1" ht="16.5" customHeight="1" x14ac:dyDescent="0.2">
      <c r="A419" s="37"/>
      <c r="B419" s="38"/>
      <c r="C419" s="249" t="s">
        <v>627</v>
      </c>
      <c r="D419" s="249" t="s">
        <v>392</v>
      </c>
      <c r="E419" s="250" t="s">
        <v>724</v>
      </c>
      <c r="F419" s="251" t="s">
        <v>725</v>
      </c>
      <c r="G419" s="252" t="s">
        <v>234</v>
      </c>
      <c r="H419" s="253">
        <v>3.5999999999999997E-2</v>
      </c>
      <c r="I419" s="254"/>
      <c r="J419" s="255">
        <f>ROUND(I419*H419,2)</f>
        <v>0</v>
      </c>
      <c r="K419" s="251" t="s">
        <v>172</v>
      </c>
      <c r="L419" s="256"/>
      <c r="M419" s="257" t="s">
        <v>19</v>
      </c>
      <c r="N419" s="258" t="s">
        <v>42</v>
      </c>
      <c r="O419" s="67"/>
      <c r="P419" s="190">
        <f>O419*H419</f>
        <v>0</v>
      </c>
      <c r="Q419" s="190">
        <v>1</v>
      </c>
      <c r="R419" s="190">
        <f>Q419*H419</f>
        <v>3.5999999999999997E-2</v>
      </c>
      <c r="S419" s="190">
        <v>0</v>
      </c>
      <c r="T419" s="191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92" t="s">
        <v>395</v>
      </c>
      <c r="AT419" s="192" t="s">
        <v>392</v>
      </c>
      <c r="AU419" s="192" t="s">
        <v>81</v>
      </c>
      <c r="AY419" s="20" t="s">
        <v>166</v>
      </c>
      <c r="BE419" s="193">
        <f>IF(N419="základní",J419,0)</f>
        <v>0</v>
      </c>
      <c r="BF419" s="193">
        <f>IF(N419="snížená",J419,0)</f>
        <v>0</v>
      </c>
      <c r="BG419" s="193">
        <f>IF(N419="zákl. přenesená",J419,0)</f>
        <v>0</v>
      </c>
      <c r="BH419" s="193">
        <f>IF(N419="sníž. přenesená",J419,0)</f>
        <v>0</v>
      </c>
      <c r="BI419" s="193">
        <f>IF(N419="nulová",J419,0)</f>
        <v>0</v>
      </c>
      <c r="BJ419" s="20" t="s">
        <v>79</v>
      </c>
      <c r="BK419" s="193">
        <f>ROUND(I419*H419,2)</f>
        <v>0</v>
      </c>
      <c r="BL419" s="20" t="s">
        <v>315</v>
      </c>
      <c r="BM419" s="192" t="s">
        <v>853</v>
      </c>
    </row>
    <row r="420" spans="1:65" s="13" customFormat="1" ht="11.25" x14ac:dyDescent="0.2">
      <c r="B420" s="199"/>
      <c r="C420" s="200"/>
      <c r="D420" s="201" t="s">
        <v>177</v>
      </c>
      <c r="E420" s="202" t="s">
        <v>19</v>
      </c>
      <c r="F420" s="203" t="s">
        <v>862</v>
      </c>
      <c r="G420" s="200"/>
      <c r="H420" s="202" t="s">
        <v>19</v>
      </c>
      <c r="I420" s="204"/>
      <c r="J420" s="200"/>
      <c r="K420" s="200"/>
      <c r="L420" s="205"/>
      <c r="M420" s="206"/>
      <c r="N420" s="207"/>
      <c r="O420" s="207"/>
      <c r="P420" s="207"/>
      <c r="Q420" s="207"/>
      <c r="R420" s="207"/>
      <c r="S420" s="207"/>
      <c r="T420" s="208"/>
      <c r="AT420" s="209" t="s">
        <v>177</v>
      </c>
      <c r="AU420" s="209" t="s">
        <v>81</v>
      </c>
      <c r="AV420" s="13" t="s">
        <v>79</v>
      </c>
      <c r="AW420" s="13" t="s">
        <v>33</v>
      </c>
      <c r="AX420" s="13" t="s">
        <v>71</v>
      </c>
      <c r="AY420" s="209" t="s">
        <v>166</v>
      </c>
    </row>
    <row r="421" spans="1:65" s="13" customFormat="1" ht="11.25" x14ac:dyDescent="0.2">
      <c r="B421" s="199"/>
      <c r="C421" s="200"/>
      <c r="D421" s="201" t="s">
        <v>177</v>
      </c>
      <c r="E421" s="202" t="s">
        <v>19</v>
      </c>
      <c r="F421" s="203" t="s">
        <v>709</v>
      </c>
      <c r="G421" s="200"/>
      <c r="H421" s="202" t="s">
        <v>19</v>
      </c>
      <c r="I421" s="204"/>
      <c r="J421" s="200"/>
      <c r="K421" s="200"/>
      <c r="L421" s="205"/>
      <c r="M421" s="206"/>
      <c r="N421" s="207"/>
      <c r="O421" s="207"/>
      <c r="P421" s="207"/>
      <c r="Q421" s="207"/>
      <c r="R421" s="207"/>
      <c r="S421" s="207"/>
      <c r="T421" s="208"/>
      <c r="AT421" s="209" t="s">
        <v>177</v>
      </c>
      <c r="AU421" s="209" t="s">
        <v>81</v>
      </c>
      <c r="AV421" s="13" t="s">
        <v>79</v>
      </c>
      <c r="AW421" s="13" t="s">
        <v>33</v>
      </c>
      <c r="AX421" s="13" t="s">
        <v>71</v>
      </c>
      <c r="AY421" s="209" t="s">
        <v>166</v>
      </c>
    </row>
    <row r="422" spans="1:65" s="13" customFormat="1" ht="11.25" x14ac:dyDescent="0.2">
      <c r="B422" s="199"/>
      <c r="C422" s="200"/>
      <c r="D422" s="201" t="s">
        <v>177</v>
      </c>
      <c r="E422" s="202" t="s">
        <v>19</v>
      </c>
      <c r="F422" s="203" t="s">
        <v>714</v>
      </c>
      <c r="G422" s="200"/>
      <c r="H422" s="202" t="s">
        <v>19</v>
      </c>
      <c r="I422" s="204"/>
      <c r="J422" s="200"/>
      <c r="K422" s="200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177</v>
      </c>
      <c r="AU422" s="209" t="s">
        <v>81</v>
      </c>
      <c r="AV422" s="13" t="s">
        <v>79</v>
      </c>
      <c r="AW422" s="13" t="s">
        <v>33</v>
      </c>
      <c r="AX422" s="13" t="s">
        <v>71</v>
      </c>
      <c r="AY422" s="209" t="s">
        <v>166</v>
      </c>
    </row>
    <row r="423" spans="1:65" s="14" customFormat="1" ht="11.25" x14ac:dyDescent="0.2">
      <c r="B423" s="210"/>
      <c r="C423" s="211"/>
      <c r="D423" s="201" t="s">
        <v>177</v>
      </c>
      <c r="E423" s="212" t="s">
        <v>19</v>
      </c>
      <c r="F423" s="213" t="s">
        <v>905</v>
      </c>
      <c r="G423" s="211"/>
      <c r="H423" s="214">
        <v>3.5999999999999997E-2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177</v>
      </c>
      <c r="AU423" s="220" t="s">
        <v>81</v>
      </c>
      <c r="AV423" s="14" t="s">
        <v>81</v>
      </c>
      <c r="AW423" s="14" t="s">
        <v>33</v>
      </c>
      <c r="AX423" s="14" t="s">
        <v>71</v>
      </c>
      <c r="AY423" s="220" t="s">
        <v>166</v>
      </c>
    </row>
    <row r="424" spans="1:65" s="15" customFormat="1" ht="11.25" x14ac:dyDescent="0.2">
      <c r="B424" s="221"/>
      <c r="C424" s="222"/>
      <c r="D424" s="201" t="s">
        <v>177</v>
      </c>
      <c r="E424" s="223" t="s">
        <v>19</v>
      </c>
      <c r="F424" s="224" t="s">
        <v>180</v>
      </c>
      <c r="G424" s="222"/>
      <c r="H424" s="225">
        <v>3.5999999999999997E-2</v>
      </c>
      <c r="I424" s="226"/>
      <c r="J424" s="222"/>
      <c r="K424" s="222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177</v>
      </c>
      <c r="AU424" s="231" t="s">
        <v>81</v>
      </c>
      <c r="AV424" s="15" t="s">
        <v>173</v>
      </c>
      <c r="AW424" s="15" t="s">
        <v>33</v>
      </c>
      <c r="AX424" s="15" t="s">
        <v>79</v>
      </c>
      <c r="AY424" s="231" t="s">
        <v>166</v>
      </c>
    </row>
    <row r="425" spans="1:65" s="2" customFormat="1" ht="24.2" customHeight="1" x14ac:dyDescent="0.2">
      <c r="A425" s="37"/>
      <c r="B425" s="38"/>
      <c r="C425" s="181" t="s">
        <v>633</v>
      </c>
      <c r="D425" s="181" t="s">
        <v>168</v>
      </c>
      <c r="E425" s="182" t="s">
        <v>402</v>
      </c>
      <c r="F425" s="183" t="s">
        <v>403</v>
      </c>
      <c r="G425" s="184" t="s">
        <v>234</v>
      </c>
      <c r="H425" s="185">
        <v>0.23200000000000001</v>
      </c>
      <c r="I425" s="186"/>
      <c r="J425" s="187">
        <f>ROUND(I425*H425,2)</f>
        <v>0</v>
      </c>
      <c r="K425" s="183" t="s">
        <v>172</v>
      </c>
      <c r="L425" s="42"/>
      <c r="M425" s="188" t="s">
        <v>19</v>
      </c>
      <c r="N425" s="189" t="s">
        <v>42</v>
      </c>
      <c r="O425" s="67"/>
      <c r="P425" s="190">
        <f>O425*H425</f>
        <v>0</v>
      </c>
      <c r="Q425" s="190">
        <v>0</v>
      </c>
      <c r="R425" s="190">
        <f>Q425*H425</f>
        <v>0</v>
      </c>
      <c r="S425" s="190">
        <v>0</v>
      </c>
      <c r="T425" s="191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92" t="s">
        <v>315</v>
      </c>
      <c r="AT425" s="192" t="s">
        <v>168</v>
      </c>
      <c r="AU425" s="192" t="s">
        <v>81</v>
      </c>
      <c r="AY425" s="20" t="s">
        <v>166</v>
      </c>
      <c r="BE425" s="193">
        <f>IF(N425="základní",J425,0)</f>
        <v>0</v>
      </c>
      <c r="BF425" s="193">
        <f>IF(N425="snížená",J425,0)</f>
        <v>0</v>
      </c>
      <c r="BG425" s="193">
        <f>IF(N425="zákl. přenesená",J425,0)</f>
        <v>0</v>
      </c>
      <c r="BH425" s="193">
        <f>IF(N425="sníž. přenesená",J425,0)</f>
        <v>0</v>
      </c>
      <c r="BI425" s="193">
        <f>IF(N425="nulová",J425,0)</f>
        <v>0</v>
      </c>
      <c r="BJ425" s="20" t="s">
        <v>79</v>
      </c>
      <c r="BK425" s="193">
        <f>ROUND(I425*H425,2)</f>
        <v>0</v>
      </c>
      <c r="BL425" s="20" t="s">
        <v>315</v>
      </c>
      <c r="BM425" s="192" t="s">
        <v>855</v>
      </c>
    </row>
    <row r="426" spans="1:65" s="2" customFormat="1" ht="11.25" x14ac:dyDescent="0.2">
      <c r="A426" s="37"/>
      <c r="B426" s="38"/>
      <c r="C426" s="39"/>
      <c r="D426" s="194" t="s">
        <v>175</v>
      </c>
      <c r="E426" s="39"/>
      <c r="F426" s="195" t="s">
        <v>405</v>
      </c>
      <c r="G426" s="39"/>
      <c r="H426" s="39"/>
      <c r="I426" s="196"/>
      <c r="J426" s="39"/>
      <c r="K426" s="39"/>
      <c r="L426" s="42"/>
      <c r="M426" s="197"/>
      <c r="N426" s="198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20" t="s">
        <v>175</v>
      </c>
      <c r="AU426" s="20" t="s">
        <v>81</v>
      </c>
    </row>
    <row r="427" spans="1:65" s="12" customFormat="1" ht="22.9" customHeight="1" x14ac:dyDescent="0.2">
      <c r="B427" s="165"/>
      <c r="C427" s="166"/>
      <c r="D427" s="167" t="s">
        <v>70</v>
      </c>
      <c r="E427" s="179" t="s">
        <v>406</v>
      </c>
      <c r="F427" s="179" t="s">
        <v>407</v>
      </c>
      <c r="G427" s="166"/>
      <c r="H427" s="166"/>
      <c r="I427" s="169"/>
      <c r="J427" s="180">
        <f>BK427</f>
        <v>0</v>
      </c>
      <c r="K427" s="166"/>
      <c r="L427" s="171"/>
      <c r="M427" s="172"/>
      <c r="N427" s="173"/>
      <c r="O427" s="173"/>
      <c r="P427" s="174">
        <f>SUM(P428:P434)</f>
        <v>0</v>
      </c>
      <c r="Q427" s="173"/>
      <c r="R427" s="174">
        <f>SUM(R428:R434)</f>
        <v>6.8999999999999997E-4</v>
      </c>
      <c r="S427" s="173"/>
      <c r="T427" s="175">
        <f>SUM(T428:T434)</f>
        <v>0</v>
      </c>
      <c r="AR427" s="176" t="s">
        <v>81</v>
      </c>
      <c r="AT427" s="177" t="s">
        <v>70</v>
      </c>
      <c r="AU427" s="177" t="s">
        <v>79</v>
      </c>
      <c r="AY427" s="176" t="s">
        <v>166</v>
      </c>
      <c r="BK427" s="178">
        <f>SUM(BK428:BK434)</f>
        <v>0</v>
      </c>
    </row>
    <row r="428" spans="1:65" s="2" customFormat="1" ht="16.5" customHeight="1" x14ac:dyDescent="0.2">
      <c r="A428" s="37"/>
      <c r="B428" s="38"/>
      <c r="C428" s="181" t="s">
        <v>639</v>
      </c>
      <c r="D428" s="181" t="s">
        <v>168</v>
      </c>
      <c r="E428" s="182" t="s">
        <v>408</v>
      </c>
      <c r="F428" s="183" t="s">
        <v>409</v>
      </c>
      <c r="G428" s="184" t="s">
        <v>188</v>
      </c>
      <c r="H428" s="185">
        <v>5.75</v>
      </c>
      <c r="I428" s="186"/>
      <c r="J428" s="187">
        <f>ROUND(I428*H428,2)</f>
        <v>0</v>
      </c>
      <c r="K428" s="183" t="s">
        <v>172</v>
      </c>
      <c r="L428" s="42"/>
      <c r="M428" s="188" t="s">
        <v>19</v>
      </c>
      <c r="N428" s="189" t="s">
        <v>42</v>
      </c>
      <c r="O428" s="67"/>
      <c r="P428" s="190">
        <f>O428*H428</f>
        <v>0</v>
      </c>
      <c r="Q428" s="190">
        <v>1.2E-4</v>
      </c>
      <c r="R428" s="190">
        <f>Q428*H428</f>
        <v>6.8999999999999997E-4</v>
      </c>
      <c r="S428" s="190">
        <v>0</v>
      </c>
      <c r="T428" s="191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92" t="s">
        <v>315</v>
      </c>
      <c r="AT428" s="192" t="s">
        <v>168</v>
      </c>
      <c r="AU428" s="192" t="s">
        <v>81</v>
      </c>
      <c r="AY428" s="20" t="s">
        <v>166</v>
      </c>
      <c r="BE428" s="193">
        <f>IF(N428="základní",J428,0)</f>
        <v>0</v>
      </c>
      <c r="BF428" s="193">
        <f>IF(N428="snížená",J428,0)</f>
        <v>0</v>
      </c>
      <c r="BG428" s="193">
        <f>IF(N428="zákl. přenesená",J428,0)</f>
        <v>0</v>
      </c>
      <c r="BH428" s="193">
        <f>IF(N428="sníž. přenesená",J428,0)</f>
        <v>0</v>
      </c>
      <c r="BI428" s="193">
        <f>IF(N428="nulová",J428,0)</f>
        <v>0</v>
      </c>
      <c r="BJ428" s="20" t="s">
        <v>79</v>
      </c>
      <c r="BK428" s="193">
        <f>ROUND(I428*H428,2)</f>
        <v>0</v>
      </c>
      <c r="BL428" s="20" t="s">
        <v>315</v>
      </c>
      <c r="BM428" s="192" t="s">
        <v>856</v>
      </c>
    </row>
    <row r="429" spans="1:65" s="2" customFormat="1" ht="11.25" x14ac:dyDescent="0.2">
      <c r="A429" s="37"/>
      <c r="B429" s="38"/>
      <c r="C429" s="39"/>
      <c r="D429" s="194" t="s">
        <v>175</v>
      </c>
      <c r="E429" s="39"/>
      <c r="F429" s="195" t="s">
        <v>411</v>
      </c>
      <c r="G429" s="39"/>
      <c r="H429" s="39"/>
      <c r="I429" s="196"/>
      <c r="J429" s="39"/>
      <c r="K429" s="39"/>
      <c r="L429" s="42"/>
      <c r="M429" s="197"/>
      <c r="N429" s="198"/>
      <c r="O429" s="67"/>
      <c r="P429" s="67"/>
      <c r="Q429" s="67"/>
      <c r="R429" s="67"/>
      <c r="S429" s="67"/>
      <c r="T429" s="68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20" t="s">
        <v>175</v>
      </c>
      <c r="AU429" s="20" t="s">
        <v>81</v>
      </c>
    </row>
    <row r="430" spans="1:65" s="13" customFormat="1" ht="11.25" x14ac:dyDescent="0.2">
      <c r="B430" s="199"/>
      <c r="C430" s="200"/>
      <c r="D430" s="201" t="s">
        <v>177</v>
      </c>
      <c r="E430" s="202" t="s">
        <v>19</v>
      </c>
      <c r="F430" s="203" t="s">
        <v>862</v>
      </c>
      <c r="G430" s="200"/>
      <c r="H430" s="202" t="s">
        <v>19</v>
      </c>
      <c r="I430" s="204"/>
      <c r="J430" s="200"/>
      <c r="K430" s="200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177</v>
      </c>
      <c r="AU430" s="209" t="s">
        <v>81</v>
      </c>
      <c r="AV430" s="13" t="s">
        <v>79</v>
      </c>
      <c r="AW430" s="13" t="s">
        <v>33</v>
      </c>
      <c r="AX430" s="13" t="s">
        <v>71</v>
      </c>
      <c r="AY430" s="209" t="s">
        <v>166</v>
      </c>
    </row>
    <row r="431" spans="1:65" s="13" customFormat="1" ht="11.25" x14ac:dyDescent="0.2">
      <c r="B431" s="199"/>
      <c r="C431" s="200"/>
      <c r="D431" s="201" t="s">
        <v>177</v>
      </c>
      <c r="E431" s="202" t="s">
        <v>19</v>
      </c>
      <c r="F431" s="203" t="s">
        <v>709</v>
      </c>
      <c r="G431" s="200"/>
      <c r="H431" s="202" t="s">
        <v>19</v>
      </c>
      <c r="I431" s="204"/>
      <c r="J431" s="200"/>
      <c r="K431" s="200"/>
      <c r="L431" s="205"/>
      <c r="M431" s="206"/>
      <c r="N431" s="207"/>
      <c r="O431" s="207"/>
      <c r="P431" s="207"/>
      <c r="Q431" s="207"/>
      <c r="R431" s="207"/>
      <c r="S431" s="207"/>
      <c r="T431" s="208"/>
      <c r="AT431" s="209" t="s">
        <v>177</v>
      </c>
      <c r="AU431" s="209" t="s">
        <v>81</v>
      </c>
      <c r="AV431" s="13" t="s">
        <v>79</v>
      </c>
      <c r="AW431" s="13" t="s">
        <v>33</v>
      </c>
      <c r="AX431" s="13" t="s">
        <v>71</v>
      </c>
      <c r="AY431" s="209" t="s">
        <v>166</v>
      </c>
    </row>
    <row r="432" spans="1:65" s="13" customFormat="1" ht="11.25" x14ac:dyDescent="0.2">
      <c r="B432" s="199"/>
      <c r="C432" s="200"/>
      <c r="D432" s="201" t="s">
        <v>177</v>
      </c>
      <c r="E432" s="202" t="s">
        <v>19</v>
      </c>
      <c r="F432" s="203" t="s">
        <v>710</v>
      </c>
      <c r="G432" s="200"/>
      <c r="H432" s="202" t="s">
        <v>19</v>
      </c>
      <c r="I432" s="204"/>
      <c r="J432" s="200"/>
      <c r="K432" s="200"/>
      <c r="L432" s="205"/>
      <c r="M432" s="206"/>
      <c r="N432" s="207"/>
      <c r="O432" s="207"/>
      <c r="P432" s="207"/>
      <c r="Q432" s="207"/>
      <c r="R432" s="207"/>
      <c r="S432" s="207"/>
      <c r="T432" s="208"/>
      <c r="AT432" s="209" t="s">
        <v>177</v>
      </c>
      <c r="AU432" s="209" t="s">
        <v>81</v>
      </c>
      <c r="AV432" s="13" t="s">
        <v>79</v>
      </c>
      <c r="AW432" s="13" t="s">
        <v>33</v>
      </c>
      <c r="AX432" s="13" t="s">
        <v>71</v>
      </c>
      <c r="AY432" s="209" t="s">
        <v>166</v>
      </c>
    </row>
    <row r="433" spans="1:65" s="14" customFormat="1" ht="11.25" x14ac:dyDescent="0.2">
      <c r="B433" s="210"/>
      <c r="C433" s="211"/>
      <c r="D433" s="201" t="s">
        <v>177</v>
      </c>
      <c r="E433" s="212" t="s">
        <v>19</v>
      </c>
      <c r="F433" s="213" t="s">
        <v>906</v>
      </c>
      <c r="G433" s="211"/>
      <c r="H433" s="214">
        <v>5.75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177</v>
      </c>
      <c r="AU433" s="220" t="s">
        <v>81</v>
      </c>
      <c r="AV433" s="14" t="s">
        <v>81</v>
      </c>
      <c r="AW433" s="14" t="s">
        <v>33</v>
      </c>
      <c r="AX433" s="14" t="s">
        <v>71</v>
      </c>
      <c r="AY433" s="220" t="s">
        <v>166</v>
      </c>
    </row>
    <row r="434" spans="1:65" s="15" customFormat="1" ht="11.25" x14ac:dyDescent="0.2">
      <c r="B434" s="221"/>
      <c r="C434" s="222"/>
      <c r="D434" s="201" t="s">
        <v>177</v>
      </c>
      <c r="E434" s="223" t="s">
        <v>19</v>
      </c>
      <c r="F434" s="224" t="s">
        <v>180</v>
      </c>
      <c r="G434" s="222"/>
      <c r="H434" s="225">
        <v>5.75</v>
      </c>
      <c r="I434" s="226"/>
      <c r="J434" s="222"/>
      <c r="K434" s="222"/>
      <c r="L434" s="227"/>
      <c r="M434" s="228"/>
      <c r="N434" s="229"/>
      <c r="O434" s="229"/>
      <c r="P434" s="229"/>
      <c r="Q434" s="229"/>
      <c r="R434" s="229"/>
      <c r="S434" s="229"/>
      <c r="T434" s="230"/>
      <c r="AT434" s="231" t="s">
        <v>177</v>
      </c>
      <c r="AU434" s="231" t="s">
        <v>81</v>
      </c>
      <c r="AV434" s="15" t="s">
        <v>173</v>
      </c>
      <c r="AW434" s="15" t="s">
        <v>33</v>
      </c>
      <c r="AX434" s="15" t="s">
        <v>79</v>
      </c>
      <c r="AY434" s="231" t="s">
        <v>166</v>
      </c>
    </row>
    <row r="435" spans="1:65" s="12" customFormat="1" ht="22.9" customHeight="1" x14ac:dyDescent="0.2">
      <c r="B435" s="165"/>
      <c r="C435" s="166"/>
      <c r="D435" s="167" t="s">
        <v>70</v>
      </c>
      <c r="E435" s="179" t="s">
        <v>413</v>
      </c>
      <c r="F435" s="179" t="s">
        <v>414</v>
      </c>
      <c r="G435" s="166"/>
      <c r="H435" s="166"/>
      <c r="I435" s="169"/>
      <c r="J435" s="180">
        <f>BK435</f>
        <v>0</v>
      </c>
      <c r="K435" s="166"/>
      <c r="L435" s="171"/>
      <c r="M435" s="172"/>
      <c r="N435" s="173"/>
      <c r="O435" s="173"/>
      <c r="P435" s="174">
        <f>SUM(P436:P456)</f>
        <v>0</v>
      </c>
      <c r="Q435" s="173"/>
      <c r="R435" s="174">
        <f>SUM(R436:R456)</f>
        <v>1.10975E-2</v>
      </c>
      <c r="S435" s="173"/>
      <c r="T435" s="175">
        <f>SUM(T436:T456)</f>
        <v>0</v>
      </c>
      <c r="AR435" s="176" t="s">
        <v>81</v>
      </c>
      <c r="AT435" s="177" t="s">
        <v>70</v>
      </c>
      <c r="AU435" s="177" t="s">
        <v>79</v>
      </c>
      <c r="AY435" s="176" t="s">
        <v>166</v>
      </c>
      <c r="BK435" s="178">
        <f>SUM(BK436:BK456)</f>
        <v>0</v>
      </c>
    </row>
    <row r="436" spans="1:65" s="2" customFormat="1" ht="24.2" customHeight="1" x14ac:dyDescent="0.2">
      <c r="A436" s="37"/>
      <c r="B436" s="38"/>
      <c r="C436" s="181" t="s">
        <v>645</v>
      </c>
      <c r="D436" s="181" t="s">
        <v>168</v>
      </c>
      <c r="E436" s="182" t="s">
        <v>415</v>
      </c>
      <c r="F436" s="183" t="s">
        <v>416</v>
      </c>
      <c r="G436" s="184" t="s">
        <v>188</v>
      </c>
      <c r="H436" s="185">
        <v>5.75</v>
      </c>
      <c r="I436" s="186"/>
      <c r="J436" s="187">
        <f>ROUND(I436*H436,2)</f>
        <v>0</v>
      </c>
      <c r="K436" s="183" t="s">
        <v>172</v>
      </c>
      <c r="L436" s="42"/>
      <c r="M436" s="188" t="s">
        <v>19</v>
      </c>
      <c r="N436" s="189" t="s">
        <v>42</v>
      </c>
      <c r="O436" s="67"/>
      <c r="P436" s="190">
        <f>O436*H436</f>
        <v>0</v>
      </c>
      <c r="Q436" s="190">
        <v>0</v>
      </c>
      <c r="R436" s="190">
        <f>Q436*H436</f>
        <v>0</v>
      </c>
      <c r="S436" s="190">
        <v>0</v>
      </c>
      <c r="T436" s="191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92" t="s">
        <v>315</v>
      </c>
      <c r="AT436" s="192" t="s">
        <v>168</v>
      </c>
      <c r="AU436" s="192" t="s">
        <v>81</v>
      </c>
      <c r="AY436" s="20" t="s">
        <v>166</v>
      </c>
      <c r="BE436" s="193">
        <f>IF(N436="základní",J436,0)</f>
        <v>0</v>
      </c>
      <c r="BF436" s="193">
        <f>IF(N436="snížená",J436,0)</f>
        <v>0</v>
      </c>
      <c r="BG436" s="193">
        <f>IF(N436="zákl. přenesená",J436,0)</f>
        <v>0</v>
      </c>
      <c r="BH436" s="193">
        <f>IF(N436="sníž. přenesená",J436,0)</f>
        <v>0</v>
      </c>
      <c r="BI436" s="193">
        <f>IF(N436="nulová",J436,0)</f>
        <v>0</v>
      </c>
      <c r="BJ436" s="20" t="s">
        <v>79</v>
      </c>
      <c r="BK436" s="193">
        <f>ROUND(I436*H436,2)</f>
        <v>0</v>
      </c>
      <c r="BL436" s="20" t="s">
        <v>315</v>
      </c>
      <c r="BM436" s="192" t="s">
        <v>858</v>
      </c>
    </row>
    <row r="437" spans="1:65" s="2" customFormat="1" ht="11.25" x14ac:dyDescent="0.2">
      <c r="A437" s="37"/>
      <c r="B437" s="38"/>
      <c r="C437" s="39"/>
      <c r="D437" s="194" t="s">
        <v>175</v>
      </c>
      <c r="E437" s="39"/>
      <c r="F437" s="195" t="s">
        <v>418</v>
      </c>
      <c r="G437" s="39"/>
      <c r="H437" s="39"/>
      <c r="I437" s="196"/>
      <c r="J437" s="39"/>
      <c r="K437" s="39"/>
      <c r="L437" s="42"/>
      <c r="M437" s="197"/>
      <c r="N437" s="198"/>
      <c r="O437" s="67"/>
      <c r="P437" s="67"/>
      <c r="Q437" s="67"/>
      <c r="R437" s="67"/>
      <c r="S437" s="67"/>
      <c r="T437" s="68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20" t="s">
        <v>175</v>
      </c>
      <c r="AU437" s="20" t="s">
        <v>81</v>
      </c>
    </row>
    <row r="438" spans="1:65" s="13" customFormat="1" ht="11.25" x14ac:dyDescent="0.2">
      <c r="B438" s="199"/>
      <c r="C438" s="200"/>
      <c r="D438" s="201" t="s">
        <v>177</v>
      </c>
      <c r="E438" s="202" t="s">
        <v>19</v>
      </c>
      <c r="F438" s="203" t="s">
        <v>862</v>
      </c>
      <c r="G438" s="200"/>
      <c r="H438" s="202" t="s">
        <v>19</v>
      </c>
      <c r="I438" s="204"/>
      <c r="J438" s="200"/>
      <c r="K438" s="200"/>
      <c r="L438" s="205"/>
      <c r="M438" s="206"/>
      <c r="N438" s="207"/>
      <c r="O438" s="207"/>
      <c r="P438" s="207"/>
      <c r="Q438" s="207"/>
      <c r="R438" s="207"/>
      <c r="S438" s="207"/>
      <c r="T438" s="208"/>
      <c r="AT438" s="209" t="s">
        <v>177</v>
      </c>
      <c r="AU438" s="209" t="s">
        <v>81</v>
      </c>
      <c r="AV438" s="13" t="s">
        <v>79</v>
      </c>
      <c r="AW438" s="13" t="s">
        <v>33</v>
      </c>
      <c r="AX438" s="13" t="s">
        <v>71</v>
      </c>
      <c r="AY438" s="209" t="s">
        <v>166</v>
      </c>
    </row>
    <row r="439" spans="1:65" s="13" customFormat="1" ht="11.25" x14ac:dyDescent="0.2">
      <c r="B439" s="199"/>
      <c r="C439" s="200"/>
      <c r="D439" s="201" t="s">
        <v>177</v>
      </c>
      <c r="E439" s="202" t="s">
        <v>19</v>
      </c>
      <c r="F439" s="203" t="s">
        <v>709</v>
      </c>
      <c r="G439" s="200"/>
      <c r="H439" s="202" t="s">
        <v>19</v>
      </c>
      <c r="I439" s="204"/>
      <c r="J439" s="200"/>
      <c r="K439" s="200"/>
      <c r="L439" s="205"/>
      <c r="M439" s="206"/>
      <c r="N439" s="207"/>
      <c r="O439" s="207"/>
      <c r="P439" s="207"/>
      <c r="Q439" s="207"/>
      <c r="R439" s="207"/>
      <c r="S439" s="207"/>
      <c r="T439" s="208"/>
      <c r="AT439" s="209" t="s">
        <v>177</v>
      </c>
      <c r="AU439" s="209" t="s">
        <v>81</v>
      </c>
      <c r="AV439" s="13" t="s">
        <v>79</v>
      </c>
      <c r="AW439" s="13" t="s">
        <v>33</v>
      </c>
      <c r="AX439" s="13" t="s">
        <v>71</v>
      </c>
      <c r="AY439" s="209" t="s">
        <v>166</v>
      </c>
    </row>
    <row r="440" spans="1:65" s="13" customFormat="1" ht="11.25" x14ac:dyDescent="0.2">
      <c r="B440" s="199"/>
      <c r="C440" s="200"/>
      <c r="D440" s="201" t="s">
        <v>177</v>
      </c>
      <c r="E440" s="202" t="s">
        <v>19</v>
      </c>
      <c r="F440" s="203" t="s">
        <v>710</v>
      </c>
      <c r="G440" s="200"/>
      <c r="H440" s="202" t="s">
        <v>19</v>
      </c>
      <c r="I440" s="204"/>
      <c r="J440" s="200"/>
      <c r="K440" s="200"/>
      <c r="L440" s="205"/>
      <c r="M440" s="206"/>
      <c r="N440" s="207"/>
      <c r="O440" s="207"/>
      <c r="P440" s="207"/>
      <c r="Q440" s="207"/>
      <c r="R440" s="207"/>
      <c r="S440" s="207"/>
      <c r="T440" s="208"/>
      <c r="AT440" s="209" t="s">
        <v>177</v>
      </c>
      <c r="AU440" s="209" t="s">
        <v>81</v>
      </c>
      <c r="AV440" s="13" t="s">
        <v>79</v>
      </c>
      <c r="AW440" s="13" t="s">
        <v>33</v>
      </c>
      <c r="AX440" s="13" t="s">
        <v>71</v>
      </c>
      <c r="AY440" s="209" t="s">
        <v>166</v>
      </c>
    </row>
    <row r="441" spans="1:65" s="14" customFormat="1" ht="11.25" x14ac:dyDescent="0.2">
      <c r="B441" s="210"/>
      <c r="C441" s="211"/>
      <c r="D441" s="201" t="s">
        <v>177</v>
      </c>
      <c r="E441" s="212" t="s">
        <v>19</v>
      </c>
      <c r="F441" s="213" t="s">
        <v>906</v>
      </c>
      <c r="G441" s="211"/>
      <c r="H441" s="214">
        <v>5.75</v>
      </c>
      <c r="I441" s="215"/>
      <c r="J441" s="211"/>
      <c r="K441" s="211"/>
      <c r="L441" s="216"/>
      <c r="M441" s="217"/>
      <c r="N441" s="218"/>
      <c r="O441" s="218"/>
      <c r="P441" s="218"/>
      <c r="Q441" s="218"/>
      <c r="R441" s="218"/>
      <c r="S441" s="218"/>
      <c r="T441" s="219"/>
      <c r="AT441" s="220" t="s">
        <v>177</v>
      </c>
      <c r="AU441" s="220" t="s">
        <v>81</v>
      </c>
      <c r="AV441" s="14" t="s">
        <v>81</v>
      </c>
      <c r="AW441" s="14" t="s">
        <v>33</v>
      </c>
      <c r="AX441" s="14" t="s">
        <v>71</v>
      </c>
      <c r="AY441" s="220" t="s">
        <v>166</v>
      </c>
    </row>
    <row r="442" spans="1:65" s="15" customFormat="1" ht="11.25" x14ac:dyDescent="0.2">
      <c r="B442" s="221"/>
      <c r="C442" s="222"/>
      <c r="D442" s="201" t="s">
        <v>177</v>
      </c>
      <c r="E442" s="223" t="s">
        <v>19</v>
      </c>
      <c r="F442" s="224" t="s">
        <v>180</v>
      </c>
      <c r="G442" s="222"/>
      <c r="H442" s="225">
        <v>5.75</v>
      </c>
      <c r="I442" s="226"/>
      <c r="J442" s="222"/>
      <c r="K442" s="222"/>
      <c r="L442" s="227"/>
      <c r="M442" s="228"/>
      <c r="N442" s="229"/>
      <c r="O442" s="229"/>
      <c r="P442" s="229"/>
      <c r="Q442" s="229"/>
      <c r="R442" s="229"/>
      <c r="S442" s="229"/>
      <c r="T442" s="230"/>
      <c r="AT442" s="231" t="s">
        <v>177</v>
      </c>
      <c r="AU442" s="231" t="s">
        <v>81</v>
      </c>
      <c r="AV442" s="15" t="s">
        <v>173</v>
      </c>
      <c r="AW442" s="15" t="s">
        <v>33</v>
      </c>
      <c r="AX442" s="15" t="s">
        <v>79</v>
      </c>
      <c r="AY442" s="231" t="s">
        <v>166</v>
      </c>
    </row>
    <row r="443" spans="1:65" s="2" customFormat="1" ht="16.5" customHeight="1" x14ac:dyDescent="0.2">
      <c r="A443" s="37"/>
      <c r="B443" s="38"/>
      <c r="C443" s="181" t="s">
        <v>395</v>
      </c>
      <c r="D443" s="181" t="s">
        <v>168</v>
      </c>
      <c r="E443" s="182" t="s">
        <v>419</v>
      </c>
      <c r="F443" s="183" t="s">
        <v>420</v>
      </c>
      <c r="G443" s="184" t="s">
        <v>188</v>
      </c>
      <c r="H443" s="185">
        <v>5.75</v>
      </c>
      <c r="I443" s="186"/>
      <c r="J443" s="187">
        <f>ROUND(I443*H443,2)</f>
        <v>0</v>
      </c>
      <c r="K443" s="183" t="s">
        <v>172</v>
      </c>
      <c r="L443" s="42"/>
      <c r="M443" s="188" t="s">
        <v>19</v>
      </c>
      <c r="N443" s="189" t="s">
        <v>42</v>
      </c>
      <c r="O443" s="67"/>
      <c r="P443" s="190">
        <f>O443*H443</f>
        <v>0</v>
      </c>
      <c r="Q443" s="190">
        <v>0</v>
      </c>
      <c r="R443" s="190">
        <f>Q443*H443</f>
        <v>0</v>
      </c>
      <c r="S443" s="190">
        <v>0</v>
      </c>
      <c r="T443" s="191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92" t="s">
        <v>315</v>
      </c>
      <c r="AT443" s="192" t="s">
        <v>168</v>
      </c>
      <c r="AU443" s="192" t="s">
        <v>81</v>
      </c>
      <c r="AY443" s="20" t="s">
        <v>166</v>
      </c>
      <c r="BE443" s="193">
        <f>IF(N443="základní",J443,0)</f>
        <v>0</v>
      </c>
      <c r="BF443" s="193">
        <f>IF(N443="snížená",J443,0)</f>
        <v>0</v>
      </c>
      <c r="BG443" s="193">
        <f>IF(N443="zákl. přenesená",J443,0)</f>
        <v>0</v>
      </c>
      <c r="BH443" s="193">
        <f>IF(N443="sníž. přenesená",J443,0)</f>
        <v>0</v>
      </c>
      <c r="BI443" s="193">
        <f>IF(N443="nulová",J443,0)</f>
        <v>0</v>
      </c>
      <c r="BJ443" s="20" t="s">
        <v>79</v>
      </c>
      <c r="BK443" s="193">
        <f>ROUND(I443*H443,2)</f>
        <v>0</v>
      </c>
      <c r="BL443" s="20" t="s">
        <v>315</v>
      </c>
      <c r="BM443" s="192" t="s">
        <v>859</v>
      </c>
    </row>
    <row r="444" spans="1:65" s="2" customFormat="1" ht="11.25" x14ac:dyDescent="0.2">
      <c r="A444" s="37"/>
      <c r="B444" s="38"/>
      <c r="C444" s="39"/>
      <c r="D444" s="194" t="s">
        <v>175</v>
      </c>
      <c r="E444" s="39"/>
      <c r="F444" s="195" t="s">
        <v>422</v>
      </c>
      <c r="G444" s="39"/>
      <c r="H444" s="39"/>
      <c r="I444" s="196"/>
      <c r="J444" s="39"/>
      <c r="K444" s="39"/>
      <c r="L444" s="42"/>
      <c r="M444" s="197"/>
      <c r="N444" s="198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20" t="s">
        <v>175</v>
      </c>
      <c r="AU444" s="20" t="s">
        <v>81</v>
      </c>
    </row>
    <row r="445" spans="1:65" s="13" customFormat="1" ht="11.25" x14ac:dyDescent="0.2">
      <c r="B445" s="199"/>
      <c r="C445" s="200"/>
      <c r="D445" s="201" t="s">
        <v>177</v>
      </c>
      <c r="E445" s="202" t="s">
        <v>19</v>
      </c>
      <c r="F445" s="203" t="s">
        <v>862</v>
      </c>
      <c r="G445" s="200"/>
      <c r="H445" s="202" t="s">
        <v>19</v>
      </c>
      <c r="I445" s="204"/>
      <c r="J445" s="200"/>
      <c r="K445" s="200"/>
      <c r="L445" s="205"/>
      <c r="M445" s="206"/>
      <c r="N445" s="207"/>
      <c r="O445" s="207"/>
      <c r="P445" s="207"/>
      <c r="Q445" s="207"/>
      <c r="R445" s="207"/>
      <c r="S445" s="207"/>
      <c r="T445" s="208"/>
      <c r="AT445" s="209" t="s">
        <v>177</v>
      </c>
      <c r="AU445" s="209" t="s">
        <v>81</v>
      </c>
      <c r="AV445" s="13" t="s">
        <v>79</v>
      </c>
      <c r="AW445" s="13" t="s">
        <v>33</v>
      </c>
      <c r="AX445" s="13" t="s">
        <v>71</v>
      </c>
      <c r="AY445" s="209" t="s">
        <v>166</v>
      </c>
    </row>
    <row r="446" spans="1:65" s="13" customFormat="1" ht="11.25" x14ac:dyDescent="0.2">
      <c r="B446" s="199"/>
      <c r="C446" s="200"/>
      <c r="D446" s="201" t="s">
        <v>177</v>
      </c>
      <c r="E446" s="202" t="s">
        <v>19</v>
      </c>
      <c r="F446" s="203" t="s">
        <v>709</v>
      </c>
      <c r="G446" s="200"/>
      <c r="H446" s="202" t="s">
        <v>19</v>
      </c>
      <c r="I446" s="204"/>
      <c r="J446" s="200"/>
      <c r="K446" s="200"/>
      <c r="L446" s="205"/>
      <c r="M446" s="206"/>
      <c r="N446" s="207"/>
      <c r="O446" s="207"/>
      <c r="P446" s="207"/>
      <c r="Q446" s="207"/>
      <c r="R446" s="207"/>
      <c r="S446" s="207"/>
      <c r="T446" s="208"/>
      <c r="AT446" s="209" t="s">
        <v>177</v>
      </c>
      <c r="AU446" s="209" t="s">
        <v>81</v>
      </c>
      <c r="AV446" s="13" t="s">
        <v>79</v>
      </c>
      <c r="AW446" s="13" t="s">
        <v>33</v>
      </c>
      <c r="AX446" s="13" t="s">
        <v>71</v>
      </c>
      <c r="AY446" s="209" t="s">
        <v>166</v>
      </c>
    </row>
    <row r="447" spans="1:65" s="13" customFormat="1" ht="11.25" x14ac:dyDescent="0.2">
      <c r="B447" s="199"/>
      <c r="C447" s="200"/>
      <c r="D447" s="201" t="s">
        <v>177</v>
      </c>
      <c r="E447" s="202" t="s">
        <v>19</v>
      </c>
      <c r="F447" s="203" t="s">
        <v>710</v>
      </c>
      <c r="G447" s="200"/>
      <c r="H447" s="202" t="s">
        <v>19</v>
      </c>
      <c r="I447" s="204"/>
      <c r="J447" s="200"/>
      <c r="K447" s="200"/>
      <c r="L447" s="205"/>
      <c r="M447" s="206"/>
      <c r="N447" s="207"/>
      <c r="O447" s="207"/>
      <c r="P447" s="207"/>
      <c r="Q447" s="207"/>
      <c r="R447" s="207"/>
      <c r="S447" s="207"/>
      <c r="T447" s="208"/>
      <c r="AT447" s="209" t="s">
        <v>177</v>
      </c>
      <c r="AU447" s="209" t="s">
        <v>81</v>
      </c>
      <c r="AV447" s="13" t="s">
        <v>79</v>
      </c>
      <c r="AW447" s="13" t="s">
        <v>33</v>
      </c>
      <c r="AX447" s="13" t="s">
        <v>71</v>
      </c>
      <c r="AY447" s="209" t="s">
        <v>166</v>
      </c>
    </row>
    <row r="448" spans="1:65" s="14" customFormat="1" ht="11.25" x14ac:dyDescent="0.2">
      <c r="B448" s="210"/>
      <c r="C448" s="211"/>
      <c r="D448" s="201" t="s">
        <v>177</v>
      </c>
      <c r="E448" s="212" t="s">
        <v>19</v>
      </c>
      <c r="F448" s="213" t="s">
        <v>906</v>
      </c>
      <c r="G448" s="211"/>
      <c r="H448" s="214">
        <v>5.75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177</v>
      </c>
      <c r="AU448" s="220" t="s">
        <v>81</v>
      </c>
      <c r="AV448" s="14" t="s">
        <v>81</v>
      </c>
      <c r="AW448" s="14" t="s">
        <v>33</v>
      </c>
      <c r="AX448" s="14" t="s">
        <v>71</v>
      </c>
      <c r="AY448" s="220" t="s">
        <v>166</v>
      </c>
    </row>
    <row r="449" spans="1:65" s="15" customFormat="1" ht="11.25" x14ac:dyDescent="0.2">
      <c r="B449" s="221"/>
      <c r="C449" s="222"/>
      <c r="D449" s="201" t="s">
        <v>177</v>
      </c>
      <c r="E449" s="223" t="s">
        <v>19</v>
      </c>
      <c r="F449" s="224" t="s">
        <v>180</v>
      </c>
      <c r="G449" s="222"/>
      <c r="H449" s="225">
        <v>5.75</v>
      </c>
      <c r="I449" s="226"/>
      <c r="J449" s="222"/>
      <c r="K449" s="222"/>
      <c r="L449" s="227"/>
      <c r="M449" s="228"/>
      <c r="N449" s="229"/>
      <c r="O449" s="229"/>
      <c r="P449" s="229"/>
      <c r="Q449" s="229"/>
      <c r="R449" s="229"/>
      <c r="S449" s="229"/>
      <c r="T449" s="230"/>
      <c r="AT449" s="231" t="s">
        <v>177</v>
      </c>
      <c r="AU449" s="231" t="s">
        <v>81</v>
      </c>
      <c r="AV449" s="15" t="s">
        <v>173</v>
      </c>
      <c r="AW449" s="15" t="s">
        <v>33</v>
      </c>
      <c r="AX449" s="15" t="s">
        <v>79</v>
      </c>
      <c r="AY449" s="231" t="s">
        <v>166</v>
      </c>
    </row>
    <row r="450" spans="1:65" s="2" customFormat="1" ht="16.5" customHeight="1" x14ac:dyDescent="0.2">
      <c r="A450" s="37"/>
      <c r="B450" s="38"/>
      <c r="C450" s="181" t="s">
        <v>651</v>
      </c>
      <c r="D450" s="181" t="s">
        <v>168</v>
      </c>
      <c r="E450" s="182" t="s">
        <v>423</v>
      </c>
      <c r="F450" s="183" t="s">
        <v>424</v>
      </c>
      <c r="G450" s="184" t="s">
        <v>188</v>
      </c>
      <c r="H450" s="185">
        <v>5.75</v>
      </c>
      <c r="I450" s="186"/>
      <c r="J450" s="187">
        <f>ROUND(I450*H450,2)</f>
        <v>0</v>
      </c>
      <c r="K450" s="183" t="s">
        <v>172</v>
      </c>
      <c r="L450" s="42"/>
      <c r="M450" s="188" t="s">
        <v>19</v>
      </c>
      <c r="N450" s="189" t="s">
        <v>42</v>
      </c>
      <c r="O450" s="67"/>
      <c r="P450" s="190">
        <f>O450*H450</f>
        <v>0</v>
      </c>
      <c r="Q450" s="190">
        <v>1.9300000000000001E-3</v>
      </c>
      <c r="R450" s="190">
        <f>Q450*H450</f>
        <v>1.10975E-2</v>
      </c>
      <c r="S450" s="190">
        <v>0</v>
      </c>
      <c r="T450" s="191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92" t="s">
        <v>315</v>
      </c>
      <c r="AT450" s="192" t="s">
        <v>168</v>
      </c>
      <c r="AU450" s="192" t="s">
        <v>81</v>
      </c>
      <c r="AY450" s="20" t="s">
        <v>166</v>
      </c>
      <c r="BE450" s="193">
        <f>IF(N450="základní",J450,0)</f>
        <v>0</v>
      </c>
      <c r="BF450" s="193">
        <f>IF(N450="snížená",J450,0)</f>
        <v>0</v>
      </c>
      <c r="BG450" s="193">
        <f>IF(N450="zákl. přenesená",J450,0)</f>
        <v>0</v>
      </c>
      <c r="BH450" s="193">
        <f>IF(N450="sníž. přenesená",J450,0)</f>
        <v>0</v>
      </c>
      <c r="BI450" s="193">
        <f>IF(N450="nulová",J450,0)</f>
        <v>0</v>
      </c>
      <c r="BJ450" s="20" t="s">
        <v>79</v>
      </c>
      <c r="BK450" s="193">
        <f>ROUND(I450*H450,2)</f>
        <v>0</v>
      </c>
      <c r="BL450" s="20" t="s">
        <v>315</v>
      </c>
      <c r="BM450" s="192" t="s">
        <v>860</v>
      </c>
    </row>
    <row r="451" spans="1:65" s="2" customFormat="1" ht="11.25" x14ac:dyDescent="0.2">
      <c r="A451" s="37"/>
      <c r="B451" s="38"/>
      <c r="C451" s="39"/>
      <c r="D451" s="194" t="s">
        <v>175</v>
      </c>
      <c r="E451" s="39"/>
      <c r="F451" s="195" t="s">
        <v>426</v>
      </c>
      <c r="G451" s="39"/>
      <c r="H451" s="39"/>
      <c r="I451" s="196"/>
      <c r="J451" s="39"/>
      <c r="K451" s="39"/>
      <c r="L451" s="42"/>
      <c r="M451" s="197"/>
      <c r="N451" s="198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20" t="s">
        <v>175</v>
      </c>
      <c r="AU451" s="20" t="s">
        <v>81</v>
      </c>
    </row>
    <row r="452" spans="1:65" s="13" customFormat="1" ht="11.25" x14ac:dyDescent="0.2">
      <c r="B452" s="199"/>
      <c r="C452" s="200"/>
      <c r="D452" s="201" t="s">
        <v>177</v>
      </c>
      <c r="E452" s="202" t="s">
        <v>19</v>
      </c>
      <c r="F452" s="203" t="s">
        <v>862</v>
      </c>
      <c r="G452" s="200"/>
      <c r="H452" s="202" t="s">
        <v>19</v>
      </c>
      <c r="I452" s="204"/>
      <c r="J452" s="200"/>
      <c r="K452" s="200"/>
      <c r="L452" s="205"/>
      <c r="M452" s="206"/>
      <c r="N452" s="207"/>
      <c r="O452" s="207"/>
      <c r="P452" s="207"/>
      <c r="Q452" s="207"/>
      <c r="R452" s="207"/>
      <c r="S452" s="207"/>
      <c r="T452" s="208"/>
      <c r="AT452" s="209" t="s">
        <v>177</v>
      </c>
      <c r="AU452" s="209" t="s">
        <v>81</v>
      </c>
      <c r="AV452" s="13" t="s">
        <v>79</v>
      </c>
      <c r="AW452" s="13" t="s">
        <v>33</v>
      </c>
      <c r="AX452" s="13" t="s">
        <v>71</v>
      </c>
      <c r="AY452" s="209" t="s">
        <v>166</v>
      </c>
    </row>
    <row r="453" spans="1:65" s="13" customFormat="1" ht="11.25" x14ac:dyDescent="0.2">
      <c r="B453" s="199"/>
      <c r="C453" s="200"/>
      <c r="D453" s="201" t="s">
        <v>177</v>
      </c>
      <c r="E453" s="202" t="s">
        <v>19</v>
      </c>
      <c r="F453" s="203" t="s">
        <v>709</v>
      </c>
      <c r="G453" s="200"/>
      <c r="H453" s="202" t="s">
        <v>19</v>
      </c>
      <c r="I453" s="204"/>
      <c r="J453" s="200"/>
      <c r="K453" s="200"/>
      <c r="L453" s="205"/>
      <c r="M453" s="206"/>
      <c r="N453" s="207"/>
      <c r="O453" s="207"/>
      <c r="P453" s="207"/>
      <c r="Q453" s="207"/>
      <c r="R453" s="207"/>
      <c r="S453" s="207"/>
      <c r="T453" s="208"/>
      <c r="AT453" s="209" t="s">
        <v>177</v>
      </c>
      <c r="AU453" s="209" t="s">
        <v>81</v>
      </c>
      <c r="AV453" s="13" t="s">
        <v>79</v>
      </c>
      <c r="AW453" s="13" t="s">
        <v>33</v>
      </c>
      <c r="AX453" s="13" t="s">
        <v>71</v>
      </c>
      <c r="AY453" s="209" t="s">
        <v>166</v>
      </c>
    </row>
    <row r="454" spans="1:65" s="13" customFormat="1" ht="11.25" x14ac:dyDescent="0.2">
      <c r="B454" s="199"/>
      <c r="C454" s="200"/>
      <c r="D454" s="201" t="s">
        <v>177</v>
      </c>
      <c r="E454" s="202" t="s">
        <v>19</v>
      </c>
      <c r="F454" s="203" t="s">
        <v>710</v>
      </c>
      <c r="G454" s="200"/>
      <c r="H454" s="202" t="s">
        <v>19</v>
      </c>
      <c r="I454" s="204"/>
      <c r="J454" s="200"/>
      <c r="K454" s="200"/>
      <c r="L454" s="205"/>
      <c r="M454" s="206"/>
      <c r="N454" s="207"/>
      <c r="O454" s="207"/>
      <c r="P454" s="207"/>
      <c r="Q454" s="207"/>
      <c r="R454" s="207"/>
      <c r="S454" s="207"/>
      <c r="T454" s="208"/>
      <c r="AT454" s="209" t="s">
        <v>177</v>
      </c>
      <c r="AU454" s="209" t="s">
        <v>81</v>
      </c>
      <c r="AV454" s="13" t="s">
        <v>79</v>
      </c>
      <c r="AW454" s="13" t="s">
        <v>33</v>
      </c>
      <c r="AX454" s="13" t="s">
        <v>71</v>
      </c>
      <c r="AY454" s="209" t="s">
        <v>166</v>
      </c>
    </row>
    <row r="455" spans="1:65" s="14" customFormat="1" ht="11.25" x14ac:dyDescent="0.2">
      <c r="B455" s="210"/>
      <c r="C455" s="211"/>
      <c r="D455" s="201" t="s">
        <v>177</v>
      </c>
      <c r="E455" s="212" t="s">
        <v>19</v>
      </c>
      <c r="F455" s="213" t="s">
        <v>906</v>
      </c>
      <c r="G455" s="211"/>
      <c r="H455" s="214">
        <v>5.75</v>
      </c>
      <c r="I455" s="215"/>
      <c r="J455" s="211"/>
      <c r="K455" s="211"/>
      <c r="L455" s="216"/>
      <c r="M455" s="217"/>
      <c r="N455" s="218"/>
      <c r="O455" s="218"/>
      <c r="P455" s="218"/>
      <c r="Q455" s="218"/>
      <c r="R455" s="218"/>
      <c r="S455" s="218"/>
      <c r="T455" s="219"/>
      <c r="AT455" s="220" t="s">
        <v>177</v>
      </c>
      <c r="AU455" s="220" t="s">
        <v>81</v>
      </c>
      <c r="AV455" s="14" t="s">
        <v>81</v>
      </c>
      <c r="AW455" s="14" t="s">
        <v>33</v>
      </c>
      <c r="AX455" s="14" t="s">
        <v>71</v>
      </c>
      <c r="AY455" s="220" t="s">
        <v>166</v>
      </c>
    </row>
    <row r="456" spans="1:65" s="15" customFormat="1" ht="11.25" x14ac:dyDescent="0.2">
      <c r="B456" s="221"/>
      <c r="C456" s="222"/>
      <c r="D456" s="201" t="s">
        <v>177</v>
      </c>
      <c r="E456" s="223" t="s">
        <v>19</v>
      </c>
      <c r="F456" s="224" t="s">
        <v>180</v>
      </c>
      <c r="G456" s="222"/>
      <c r="H456" s="225">
        <v>5.75</v>
      </c>
      <c r="I456" s="226"/>
      <c r="J456" s="222"/>
      <c r="K456" s="222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177</v>
      </c>
      <c r="AU456" s="231" t="s">
        <v>81</v>
      </c>
      <c r="AV456" s="15" t="s">
        <v>173</v>
      </c>
      <c r="AW456" s="15" t="s">
        <v>33</v>
      </c>
      <c r="AX456" s="15" t="s">
        <v>79</v>
      </c>
      <c r="AY456" s="231" t="s">
        <v>166</v>
      </c>
    </row>
    <row r="457" spans="1:65" s="12" customFormat="1" ht="25.9" customHeight="1" x14ac:dyDescent="0.2">
      <c r="B457" s="165"/>
      <c r="C457" s="166"/>
      <c r="D457" s="167" t="s">
        <v>70</v>
      </c>
      <c r="E457" s="168" t="s">
        <v>342</v>
      </c>
      <c r="F457" s="168" t="s">
        <v>343</v>
      </c>
      <c r="G457" s="166"/>
      <c r="H457" s="166"/>
      <c r="I457" s="169"/>
      <c r="J457" s="170">
        <f>BK457</f>
        <v>0</v>
      </c>
      <c r="K457" s="166"/>
      <c r="L457" s="171"/>
      <c r="M457" s="172"/>
      <c r="N457" s="173"/>
      <c r="O457" s="173"/>
      <c r="P457" s="174">
        <f>P458</f>
        <v>0</v>
      </c>
      <c r="Q457" s="173"/>
      <c r="R457" s="174">
        <f>R458</f>
        <v>0</v>
      </c>
      <c r="S457" s="173"/>
      <c r="T457" s="175">
        <f>T458</f>
        <v>0</v>
      </c>
      <c r="AR457" s="176" t="s">
        <v>198</v>
      </c>
      <c r="AT457" s="177" t="s">
        <v>70</v>
      </c>
      <c r="AU457" s="177" t="s">
        <v>71</v>
      </c>
      <c r="AY457" s="176" t="s">
        <v>166</v>
      </c>
      <c r="BK457" s="178">
        <f>BK458</f>
        <v>0</v>
      </c>
    </row>
    <row r="458" spans="1:65" s="2" customFormat="1" ht="16.5" customHeight="1" x14ac:dyDescent="0.2">
      <c r="A458" s="37"/>
      <c r="B458" s="38"/>
      <c r="C458" s="181" t="s">
        <v>653</v>
      </c>
      <c r="D458" s="181" t="s">
        <v>168</v>
      </c>
      <c r="E458" s="182" t="s">
        <v>345</v>
      </c>
      <c r="F458" s="183" t="s">
        <v>346</v>
      </c>
      <c r="G458" s="184" t="s">
        <v>347</v>
      </c>
      <c r="H458" s="243"/>
      <c r="I458" s="186"/>
      <c r="J458" s="187">
        <f>ROUND(I458*H458,2)</f>
        <v>0</v>
      </c>
      <c r="K458" s="183" t="s">
        <v>19</v>
      </c>
      <c r="L458" s="42"/>
      <c r="M458" s="244" t="s">
        <v>19</v>
      </c>
      <c r="N458" s="245" t="s">
        <v>42</v>
      </c>
      <c r="O458" s="246"/>
      <c r="P458" s="247">
        <f>O458*H458</f>
        <v>0</v>
      </c>
      <c r="Q458" s="247">
        <v>0</v>
      </c>
      <c r="R458" s="247">
        <f>Q458*H458</f>
        <v>0</v>
      </c>
      <c r="S458" s="247">
        <v>0</v>
      </c>
      <c r="T458" s="248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92" t="s">
        <v>173</v>
      </c>
      <c r="AT458" s="192" t="s">
        <v>168</v>
      </c>
      <c r="AU458" s="192" t="s">
        <v>79</v>
      </c>
      <c r="AY458" s="20" t="s">
        <v>166</v>
      </c>
      <c r="BE458" s="193">
        <f>IF(N458="základní",J458,0)</f>
        <v>0</v>
      </c>
      <c r="BF458" s="193">
        <f>IF(N458="snížená",J458,0)</f>
        <v>0</v>
      </c>
      <c r="BG458" s="193">
        <f>IF(N458="zákl. přenesená",J458,0)</f>
        <v>0</v>
      </c>
      <c r="BH458" s="193">
        <f>IF(N458="sníž. přenesená",J458,0)</f>
        <v>0</v>
      </c>
      <c r="BI458" s="193">
        <f>IF(N458="nulová",J458,0)</f>
        <v>0</v>
      </c>
      <c r="BJ458" s="20" t="s">
        <v>79</v>
      </c>
      <c r="BK458" s="193">
        <f>ROUND(I458*H458,2)</f>
        <v>0</v>
      </c>
      <c r="BL458" s="20" t="s">
        <v>173</v>
      </c>
      <c r="BM458" s="192" t="s">
        <v>532</v>
      </c>
    </row>
    <row r="459" spans="1:65" s="2" customFormat="1" ht="6.95" customHeight="1" x14ac:dyDescent="0.2">
      <c r="A459" s="37"/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42"/>
      <c r="M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</row>
  </sheetData>
  <sheetProtection algorithmName="SHA-512" hashValue="s8I8pkc0doDr+WRyfEo+akdO3pJAi30nZKkzEnn6LukN5zFSQQqQcSlwrLM0aoECVV0i2Gp/Z6NPq9YmfyOB7g==" saltValue="h3egewrQ+eP5ke5yYQ5p/MW5OpeNf/w1ETNpxdJ4xM1SimLoJgUDJsfhj2Am7GWrxPEH0BRUDS/Bo1VeQ1Ugbg==" spinCount="100000" sheet="1" objects="1" scenarios="1" formatColumns="0" formatRows="0" autoFilter="0"/>
  <autoFilter ref="C95:K458" xr:uid="{00000000-0009-0000-0000-000009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900-000000000000}"/>
    <hyperlink ref="F130" r:id="rId2" xr:uid="{00000000-0004-0000-0900-000001000000}"/>
    <hyperlink ref="F147" r:id="rId3" xr:uid="{00000000-0004-0000-0900-000002000000}"/>
    <hyperlink ref="F160" r:id="rId4" xr:uid="{00000000-0004-0000-0900-000003000000}"/>
    <hyperlink ref="F173" r:id="rId5" xr:uid="{00000000-0004-0000-0900-000004000000}"/>
    <hyperlink ref="F186" r:id="rId6" xr:uid="{00000000-0004-0000-0900-000005000000}"/>
    <hyperlink ref="F199" r:id="rId7" xr:uid="{00000000-0004-0000-0900-000006000000}"/>
    <hyperlink ref="F207" r:id="rId8" xr:uid="{00000000-0004-0000-0900-000007000000}"/>
    <hyperlink ref="F218" r:id="rId9" xr:uid="{00000000-0004-0000-0900-000008000000}"/>
    <hyperlink ref="F233" r:id="rId10" xr:uid="{00000000-0004-0000-0900-000009000000}"/>
    <hyperlink ref="F248" r:id="rId11" xr:uid="{00000000-0004-0000-0900-00000A000000}"/>
    <hyperlink ref="F263" r:id="rId12" xr:uid="{00000000-0004-0000-0900-00000B000000}"/>
    <hyperlink ref="F274" r:id="rId13" xr:uid="{00000000-0004-0000-0900-00000C000000}"/>
    <hyperlink ref="F285" r:id="rId14" xr:uid="{00000000-0004-0000-0900-00000D000000}"/>
    <hyperlink ref="F293" r:id="rId15" xr:uid="{00000000-0004-0000-0900-00000E000000}"/>
    <hyperlink ref="F317" r:id="rId16" xr:uid="{00000000-0004-0000-0900-00000F000000}"/>
    <hyperlink ref="F332" r:id="rId17" xr:uid="{00000000-0004-0000-0900-000010000000}"/>
    <hyperlink ref="F341" r:id="rId18" xr:uid="{00000000-0004-0000-0900-000011000000}"/>
    <hyperlink ref="F348" r:id="rId19" xr:uid="{00000000-0004-0000-0900-000012000000}"/>
    <hyperlink ref="F355" r:id="rId20" xr:uid="{00000000-0004-0000-0900-000013000000}"/>
    <hyperlink ref="F370" r:id="rId21" xr:uid="{00000000-0004-0000-0900-000014000000}"/>
    <hyperlink ref="F385" r:id="rId22" xr:uid="{00000000-0004-0000-0900-000015000000}"/>
    <hyperlink ref="F401" r:id="rId23" xr:uid="{00000000-0004-0000-0900-000016000000}"/>
    <hyperlink ref="F405" r:id="rId24" xr:uid="{00000000-0004-0000-0900-000017000000}"/>
    <hyperlink ref="F426" r:id="rId25" xr:uid="{00000000-0004-0000-0900-000018000000}"/>
    <hyperlink ref="F429" r:id="rId26" xr:uid="{00000000-0004-0000-0900-000019000000}"/>
    <hyperlink ref="F437" r:id="rId27" xr:uid="{00000000-0004-0000-0900-00001A000000}"/>
    <hyperlink ref="F444" r:id="rId28" xr:uid="{00000000-0004-0000-0900-00001B000000}"/>
    <hyperlink ref="F451" r:id="rId29" xr:uid="{00000000-0004-0000-09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205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112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907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ROUND(J93,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ROUND((SUM(BE93:BE204)),  2)</f>
        <v>0</v>
      </c>
      <c r="G35" s="37"/>
      <c r="H35" s="37"/>
      <c r="I35" s="127">
        <v>0.21</v>
      </c>
      <c r="J35" s="126">
        <f>ROUND(((SUM(BE93:BE204))*I35),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ROUND((SUM(BF93:BF204)),  2)</f>
        <v>0</v>
      </c>
      <c r="G36" s="37"/>
      <c r="H36" s="37"/>
      <c r="I36" s="127">
        <v>0.12</v>
      </c>
      <c r="J36" s="126">
        <f>ROUND(((SUM(BF93:BF204))*I36),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ROUND((SUM(BG93:BG204)),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ROUND((SUM(BH93:BH204)),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ROUND((SUM(BI93:BI204)),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0209 - Překážka 9 - Lomený rail kulatý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J93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J94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J95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148</v>
      </c>
      <c r="E66" s="151"/>
      <c r="F66" s="151"/>
      <c r="G66" s="151"/>
      <c r="H66" s="151"/>
      <c r="I66" s="151"/>
      <c r="J66" s="152">
        <f>J145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352</v>
      </c>
      <c r="E67" s="146"/>
      <c r="F67" s="146"/>
      <c r="G67" s="146"/>
      <c r="H67" s="146"/>
      <c r="I67" s="146"/>
      <c r="J67" s="147">
        <f>J148</f>
        <v>0</v>
      </c>
      <c r="K67" s="144"/>
      <c r="L67" s="148"/>
    </row>
    <row r="68" spans="1:31" s="10" customFormat="1" ht="19.899999999999999" customHeight="1" x14ac:dyDescent="0.2">
      <c r="B68" s="149"/>
      <c r="C68" s="100"/>
      <c r="D68" s="150" t="s">
        <v>353</v>
      </c>
      <c r="E68" s="151"/>
      <c r="F68" s="151"/>
      <c r="G68" s="151"/>
      <c r="H68" s="151"/>
      <c r="I68" s="151"/>
      <c r="J68" s="152">
        <f>J149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354</v>
      </c>
      <c r="E69" s="151"/>
      <c r="F69" s="151"/>
      <c r="G69" s="151"/>
      <c r="H69" s="151"/>
      <c r="I69" s="151"/>
      <c r="J69" s="152">
        <f>J173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355</v>
      </c>
      <c r="E70" s="151"/>
      <c r="F70" s="151"/>
      <c r="G70" s="151"/>
      <c r="H70" s="151"/>
      <c r="I70" s="151"/>
      <c r="J70" s="152">
        <f>J181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150</v>
      </c>
      <c r="E71" s="146"/>
      <c r="F71" s="146"/>
      <c r="G71" s="146"/>
      <c r="H71" s="146"/>
      <c r="I71" s="146"/>
      <c r="J71" s="147">
        <f>J203</f>
        <v>0</v>
      </c>
      <c r="K71" s="144"/>
      <c r="L71" s="148"/>
    </row>
    <row r="72" spans="1:31" s="2" customFormat="1" ht="21.75" customHeight="1" x14ac:dyDescent="0.2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 x14ac:dyDescent="0.2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 x14ac:dyDescent="0.2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 x14ac:dyDescent="0.2">
      <c r="A78" s="37"/>
      <c r="B78" s="38"/>
      <c r="C78" s="26" t="s">
        <v>151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 x14ac:dyDescent="0.2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 x14ac:dyDescent="0.2">
      <c r="A81" s="37"/>
      <c r="B81" s="38"/>
      <c r="C81" s="39"/>
      <c r="D81" s="39"/>
      <c r="E81" s="400" t="str">
        <f>E7</f>
        <v>Novostavba skateparkového hřiště, Bystřice pod Hostýnem</v>
      </c>
      <c r="F81" s="401"/>
      <c r="G81" s="401"/>
      <c r="H81" s="401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" customFormat="1" ht="12" customHeight="1" x14ac:dyDescent="0.2">
      <c r="B82" s="24"/>
      <c r="C82" s="32" t="s">
        <v>138</v>
      </c>
      <c r="D82" s="25"/>
      <c r="E82" s="25"/>
      <c r="F82" s="25"/>
      <c r="G82" s="25"/>
      <c r="H82" s="25"/>
      <c r="I82" s="25"/>
      <c r="J82" s="25"/>
      <c r="K82" s="25"/>
      <c r="L82" s="23"/>
    </row>
    <row r="83" spans="1:65" s="2" customFormat="1" ht="16.5" customHeight="1" x14ac:dyDescent="0.2">
      <c r="A83" s="37"/>
      <c r="B83" s="38"/>
      <c r="C83" s="39"/>
      <c r="D83" s="39"/>
      <c r="E83" s="400" t="s">
        <v>349</v>
      </c>
      <c r="F83" s="402"/>
      <c r="G83" s="402"/>
      <c r="H83" s="402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 x14ac:dyDescent="0.2">
      <c r="A84" s="37"/>
      <c r="B84" s="38"/>
      <c r="C84" s="32" t="s">
        <v>350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 x14ac:dyDescent="0.2">
      <c r="A85" s="37"/>
      <c r="B85" s="38"/>
      <c r="C85" s="39"/>
      <c r="D85" s="39"/>
      <c r="E85" s="354" t="str">
        <f>E11</f>
        <v>0209 - Překážka 9 - Lomený rail kulatý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 x14ac:dyDescent="0.2">
      <c r="A87" s="37"/>
      <c r="B87" s="38"/>
      <c r="C87" s="32" t="s">
        <v>21</v>
      </c>
      <c r="D87" s="39"/>
      <c r="E87" s="39"/>
      <c r="F87" s="30" t="str">
        <f>F14</f>
        <v xml:space="preserve"> </v>
      </c>
      <c r="G87" s="39"/>
      <c r="H87" s="39"/>
      <c r="I87" s="32" t="s">
        <v>23</v>
      </c>
      <c r="J87" s="62" t="str">
        <f>IF(J14="","",J14)</f>
        <v>31. 8. 2025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25.7" customHeight="1" x14ac:dyDescent="0.2">
      <c r="A89" s="37"/>
      <c r="B89" s="38"/>
      <c r="C89" s="32" t="s">
        <v>25</v>
      </c>
      <c r="D89" s="39"/>
      <c r="E89" s="39"/>
      <c r="F89" s="30" t="str">
        <f>E17</f>
        <v>Město Bystřice pod Hostýnem</v>
      </c>
      <c r="G89" s="39"/>
      <c r="H89" s="39"/>
      <c r="I89" s="32" t="s">
        <v>31</v>
      </c>
      <c r="J89" s="35" t="str">
        <f>E23</f>
        <v>Michal Langoš, Hranice na Moravě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 x14ac:dyDescent="0.2">
      <c r="A90" s="37"/>
      <c r="B90" s="38"/>
      <c r="C90" s="32" t="s">
        <v>29</v>
      </c>
      <c r="D90" s="39"/>
      <c r="E90" s="39"/>
      <c r="F90" s="30" t="str">
        <f>IF(E20="","",E20)</f>
        <v>Vyplň údaj</v>
      </c>
      <c r="G90" s="39"/>
      <c r="H90" s="39"/>
      <c r="I90" s="32" t="s">
        <v>34</v>
      </c>
      <c r="J90" s="35" t="str">
        <f>E26</f>
        <v xml:space="preserve"> 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 x14ac:dyDescent="0.2">
      <c r="A92" s="154"/>
      <c r="B92" s="155"/>
      <c r="C92" s="156" t="s">
        <v>152</v>
      </c>
      <c r="D92" s="157" t="s">
        <v>56</v>
      </c>
      <c r="E92" s="157" t="s">
        <v>52</v>
      </c>
      <c r="F92" s="157" t="s">
        <v>53</v>
      </c>
      <c r="G92" s="157" t="s">
        <v>153</v>
      </c>
      <c r="H92" s="157" t="s">
        <v>154</v>
      </c>
      <c r="I92" s="157" t="s">
        <v>155</v>
      </c>
      <c r="J92" s="157" t="s">
        <v>142</v>
      </c>
      <c r="K92" s="158" t="s">
        <v>156</v>
      </c>
      <c r="L92" s="159"/>
      <c r="M92" s="71" t="s">
        <v>19</v>
      </c>
      <c r="N92" s="72" t="s">
        <v>41</v>
      </c>
      <c r="O92" s="72" t="s">
        <v>157</v>
      </c>
      <c r="P92" s="72" t="s">
        <v>158</v>
      </c>
      <c r="Q92" s="72" t="s">
        <v>159</v>
      </c>
      <c r="R92" s="72" t="s">
        <v>160</v>
      </c>
      <c r="S92" s="72" t="s">
        <v>161</v>
      </c>
      <c r="T92" s="73" t="s">
        <v>162</v>
      </c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</row>
    <row r="93" spans="1:65" s="2" customFormat="1" ht="22.9" customHeight="1" x14ac:dyDescent="0.25">
      <c r="A93" s="37"/>
      <c r="B93" s="38"/>
      <c r="C93" s="78" t="s">
        <v>163</v>
      </c>
      <c r="D93" s="39"/>
      <c r="E93" s="39"/>
      <c r="F93" s="39"/>
      <c r="G93" s="39"/>
      <c r="H93" s="39"/>
      <c r="I93" s="39"/>
      <c r="J93" s="160">
        <f>BK93</f>
        <v>0</v>
      </c>
      <c r="K93" s="39"/>
      <c r="L93" s="42"/>
      <c r="M93" s="74"/>
      <c r="N93" s="161"/>
      <c r="O93" s="75"/>
      <c r="P93" s="162">
        <f>P94+P148+P203</f>
        <v>0</v>
      </c>
      <c r="Q93" s="75"/>
      <c r="R93" s="162">
        <f>R94+R148+R203</f>
        <v>0.69460579</v>
      </c>
      <c r="S93" s="75"/>
      <c r="T93" s="163">
        <f>T94+T148+T203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70</v>
      </c>
      <c r="AU93" s="20" t="s">
        <v>143</v>
      </c>
      <c r="BK93" s="164">
        <f>BK94+BK148+BK203</f>
        <v>0</v>
      </c>
    </row>
    <row r="94" spans="1:65" s="12" customFormat="1" ht="25.9" customHeight="1" x14ac:dyDescent="0.2">
      <c r="B94" s="165"/>
      <c r="C94" s="166"/>
      <c r="D94" s="167" t="s">
        <v>70</v>
      </c>
      <c r="E94" s="168" t="s">
        <v>164</v>
      </c>
      <c r="F94" s="168" t="s">
        <v>165</v>
      </c>
      <c r="G94" s="166"/>
      <c r="H94" s="166"/>
      <c r="I94" s="169"/>
      <c r="J94" s="170">
        <f>BK94</f>
        <v>0</v>
      </c>
      <c r="K94" s="166"/>
      <c r="L94" s="171"/>
      <c r="M94" s="172"/>
      <c r="N94" s="173"/>
      <c r="O94" s="173"/>
      <c r="P94" s="174">
        <f>P95+P145</f>
        <v>0</v>
      </c>
      <c r="Q94" s="173"/>
      <c r="R94" s="174">
        <f>R95+R145</f>
        <v>0.55650928</v>
      </c>
      <c r="S94" s="173"/>
      <c r="T94" s="175">
        <f>T95+T145</f>
        <v>0</v>
      </c>
      <c r="AR94" s="176" t="s">
        <v>79</v>
      </c>
      <c r="AT94" s="177" t="s">
        <v>70</v>
      </c>
      <c r="AU94" s="177" t="s">
        <v>71</v>
      </c>
      <c r="AY94" s="176" t="s">
        <v>166</v>
      </c>
      <c r="BK94" s="178">
        <f>BK95+BK145</f>
        <v>0</v>
      </c>
    </row>
    <row r="95" spans="1:65" s="12" customFormat="1" ht="22.9" customHeight="1" x14ac:dyDescent="0.2">
      <c r="B95" s="165"/>
      <c r="C95" s="166"/>
      <c r="D95" s="167" t="s">
        <v>70</v>
      </c>
      <c r="E95" s="179" t="s">
        <v>81</v>
      </c>
      <c r="F95" s="179" t="s">
        <v>248</v>
      </c>
      <c r="G95" s="166"/>
      <c r="H95" s="166"/>
      <c r="I95" s="169"/>
      <c r="J95" s="180">
        <f>BK95</f>
        <v>0</v>
      </c>
      <c r="K95" s="166"/>
      <c r="L95" s="171"/>
      <c r="M95" s="172"/>
      <c r="N95" s="173"/>
      <c r="O95" s="173"/>
      <c r="P95" s="174">
        <f>SUM(P96:P144)</f>
        <v>0</v>
      </c>
      <c r="Q95" s="173"/>
      <c r="R95" s="174">
        <f>SUM(R96:R144)</f>
        <v>0.55650928</v>
      </c>
      <c r="S95" s="173"/>
      <c r="T95" s="175">
        <f>SUM(T96:T144)</f>
        <v>0</v>
      </c>
      <c r="AR95" s="176" t="s">
        <v>79</v>
      </c>
      <c r="AT95" s="177" t="s">
        <v>70</v>
      </c>
      <c r="AU95" s="177" t="s">
        <v>79</v>
      </c>
      <c r="AY95" s="176" t="s">
        <v>166</v>
      </c>
      <c r="BK95" s="178">
        <f>SUM(BK96:BK144)</f>
        <v>0</v>
      </c>
    </row>
    <row r="96" spans="1:65" s="2" customFormat="1" ht="21.75" customHeight="1" x14ac:dyDescent="0.2">
      <c r="A96" s="37"/>
      <c r="B96" s="38"/>
      <c r="C96" s="181" t="s">
        <v>79</v>
      </c>
      <c r="D96" s="181" t="s">
        <v>168</v>
      </c>
      <c r="E96" s="182" t="s">
        <v>356</v>
      </c>
      <c r="F96" s="183" t="s">
        <v>357</v>
      </c>
      <c r="G96" s="184" t="s">
        <v>194</v>
      </c>
      <c r="H96" s="185">
        <v>0.216</v>
      </c>
      <c r="I96" s="186"/>
      <c r="J96" s="187">
        <f>ROUND(I96*H96,2)</f>
        <v>0</v>
      </c>
      <c r="K96" s="183" t="s">
        <v>172</v>
      </c>
      <c r="L96" s="42"/>
      <c r="M96" s="188" t="s">
        <v>19</v>
      </c>
      <c r="N96" s="189" t="s">
        <v>42</v>
      </c>
      <c r="O96" s="67"/>
      <c r="P96" s="190">
        <f>O96*H96</f>
        <v>0</v>
      </c>
      <c r="Q96" s="190">
        <v>2.5018699999999998</v>
      </c>
      <c r="R96" s="190">
        <f>Q96*H96</f>
        <v>0.54040391999999993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173</v>
      </c>
      <c r="AT96" s="192" t="s">
        <v>168</v>
      </c>
      <c r="AU96" s="192" t="s">
        <v>81</v>
      </c>
      <c r="AY96" s="20" t="s">
        <v>166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79</v>
      </c>
      <c r="BK96" s="193">
        <f>ROUND(I96*H96,2)</f>
        <v>0</v>
      </c>
      <c r="BL96" s="20" t="s">
        <v>173</v>
      </c>
      <c r="BM96" s="192" t="s">
        <v>358</v>
      </c>
    </row>
    <row r="97" spans="1:65" s="2" customFormat="1" ht="11.25" x14ac:dyDescent="0.2">
      <c r="A97" s="37"/>
      <c r="B97" s="38"/>
      <c r="C97" s="39"/>
      <c r="D97" s="194" t="s">
        <v>175</v>
      </c>
      <c r="E97" s="39"/>
      <c r="F97" s="195" t="s">
        <v>359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175</v>
      </c>
      <c r="AU97" s="20" t="s">
        <v>81</v>
      </c>
    </row>
    <row r="98" spans="1:65" s="13" customFormat="1" ht="11.25" x14ac:dyDescent="0.2">
      <c r="B98" s="199"/>
      <c r="C98" s="200"/>
      <c r="D98" s="201" t="s">
        <v>177</v>
      </c>
      <c r="E98" s="202" t="s">
        <v>19</v>
      </c>
      <c r="F98" s="203" t="s">
        <v>908</v>
      </c>
      <c r="G98" s="200"/>
      <c r="H98" s="202" t="s">
        <v>19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177</v>
      </c>
      <c r="AU98" s="209" t="s">
        <v>81</v>
      </c>
      <c r="AV98" s="13" t="s">
        <v>79</v>
      </c>
      <c r="AW98" s="13" t="s">
        <v>33</v>
      </c>
      <c r="AX98" s="13" t="s">
        <v>71</v>
      </c>
      <c r="AY98" s="209" t="s">
        <v>166</v>
      </c>
    </row>
    <row r="99" spans="1:65" s="14" customFormat="1" ht="11.25" x14ac:dyDescent="0.2">
      <c r="B99" s="210"/>
      <c r="C99" s="211"/>
      <c r="D99" s="201" t="s">
        <v>177</v>
      </c>
      <c r="E99" s="212" t="s">
        <v>19</v>
      </c>
      <c r="F99" s="213" t="s">
        <v>361</v>
      </c>
      <c r="G99" s="211"/>
      <c r="H99" s="214">
        <v>2.7E-2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177</v>
      </c>
      <c r="AU99" s="220" t="s">
        <v>81</v>
      </c>
      <c r="AV99" s="14" t="s">
        <v>81</v>
      </c>
      <c r="AW99" s="14" t="s">
        <v>33</v>
      </c>
      <c r="AX99" s="14" t="s">
        <v>71</v>
      </c>
      <c r="AY99" s="220" t="s">
        <v>166</v>
      </c>
    </row>
    <row r="100" spans="1:65" s="14" customFormat="1" ht="11.25" x14ac:dyDescent="0.2">
      <c r="B100" s="210"/>
      <c r="C100" s="211"/>
      <c r="D100" s="201" t="s">
        <v>177</v>
      </c>
      <c r="E100" s="212" t="s">
        <v>19</v>
      </c>
      <c r="F100" s="213" t="s">
        <v>361</v>
      </c>
      <c r="G100" s="211"/>
      <c r="H100" s="214">
        <v>2.7E-2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177</v>
      </c>
      <c r="AU100" s="220" t="s">
        <v>81</v>
      </c>
      <c r="AV100" s="14" t="s">
        <v>81</v>
      </c>
      <c r="AW100" s="14" t="s">
        <v>33</v>
      </c>
      <c r="AX100" s="14" t="s">
        <v>71</v>
      </c>
      <c r="AY100" s="220" t="s">
        <v>166</v>
      </c>
    </row>
    <row r="101" spans="1:65" s="14" customFormat="1" ht="11.25" x14ac:dyDescent="0.2">
      <c r="B101" s="210"/>
      <c r="C101" s="211"/>
      <c r="D101" s="201" t="s">
        <v>177</v>
      </c>
      <c r="E101" s="212" t="s">
        <v>19</v>
      </c>
      <c r="F101" s="213" t="s">
        <v>361</v>
      </c>
      <c r="G101" s="211"/>
      <c r="H101" s="214">
        <v>2.7E-2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177</v>
      </c>
      <c r="AU101" s="220" t="s">
        <v>81</v>
      </c>
      <c r="AV101" s="14" t="s">
        <v>81</v>
      </c>
      <c r="AW101" s="14" t="s">
        <v>33</v>
      </c>
      <c r="AX101" s="14" t="s">
        <v>71</v>
      </c>
      <c r="AY101" s="220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361</v>
      </c>
      <c r="G102" s="211"/>
      <c r="H102" s="214">
        <v>2.7E-2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361</v>
      </c>
      <c r="G103" s="211"/>
      <c r="H103" s="214">
        <v>2.7E-2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361</v>
      </c>
      <c r="G104" s="211"/>
      <c r="H104" s="214">
        <v>2.7E-2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4" customFormat="1" ht="11.25" x14ac:dyDescent="0.2">
      <c r="B105" s="210"/>
      <c r="C105" s="211"/>
      <c r="D105" s="201" t="s">
        <v>177</v>
      </c>
      <c r="E105" s="212" t="s">
        <v>19</v>
      </c>
      <c r="F105" s="213" t="s">
        <v>361</v>
      </c>
      <c r="G105" s="211"/>
      <c r="H105" s="214">
        <v>2.7E-2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177</v>
      </c>
      <c r="AU105" s="220" t="s">
        <v>81</v>
      </c>
      <c r="AV105" s="14" t="s">
        <v>81</v>
      </c>
      <c r="AW105" s="14" t="s">
        <v>33</v>
      </c>
      <c r="AX105" s="14" t="s">
        <v>71</v>
      </c>
      <c r="AY105" s="220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2" t="s">
        <v>19</v>
      </c>
      <c r="F106" s="213" t="s">
        <v>361</v>
      </c>
      <c r="G106" s="211"/>
      <c r="H106" s="214">
        <v>2.7E-2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33</v>
      </c>
      <c r="AX106" s="14" t="s">
        <v>71</v>
      </c>
      <c r="AY106" s="220" t="s">
        <v>166</v>
      </c>
    </row>
    <row r="107" spans="1:65" s="15" customFormat="1" ht="11.25" x14ac:dyDescent="0.2">
      <c r="B107" s="221"/>
      <c r="C107" s="222"/>
      <c r="D107" s="201" t="s">
        <v>177</v>
      </c>
      <c r="E107" s="223" t="s">
        <v>19</v>
      </c>
      <c r="F107" s="224" t="s">
        <v>180</v>
      </c>
      <c r="G107" s="222"/>
      <c r="H107" s="225">
        <v>0.216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177</v>
      </c>
      <c r="AU107" s="231" t="s">
        <v>81</v>
      </c>
      <c r="AV107" s="15" t="s">
        <v>173</v>
      </c>
      <c r="AW107" s="15" t="s">
        <v>33</v>
      </c>
      <c r="AX107" s="15" t="s">
        <v>79</v>
      </c>
      <c r="AY107" s="231" t="s">
        <v>166</v>
      </c>
    </row>
    <row r="108" spans="1:65" s="2" customFormat="1" ht="16.5" customHeight="1" x14ac:dyDescent="0.2">
      <c r="A108" s="37"/>
      <c r="B108" s="38"/>
      <c r="C108" s="181" t="s">
        <v>81</v>
      </c>
      <c r="D108" s="181" t="s">
        <v>168</v>
      </c>
      <c r="E108" s="182" t="s">
        <v>362</v>
      </c>
      <c r="F108" s="183" t="s">
        <v>363</v>
      </c>
      <c r="G108" s="184" t="s">
        <v>188</v>
      </c>
      <c r="H108" s="185">
        <v>2.88</v>
      </c>
      <c r="I108" s="186"/>
      <c r="J108" s="187">
        <f>ROUND(I108*H108,2)</f>
        <v>0</v>
      </c>
      <c r="K108" s="183" t="s">
        <v>172</v>
      </c>
      <c r="L108" s="42"/>
      <c r="M108" s="188" t="s">
        <v>19</v>
      </c>
      <c r="N108" s="189" t="s">
        <v>42</v>
      </c>
      <c r="O108" s="67"/>
      <c r="P108" s="190">
        <f>O108*H108</f>
        <v>0</v>
      </c>
      <c r="Q108" s="190">
        <v>2.64E-3</v>
      </c>
      <c r="R108" s="190">
        <f>Q108*H108</f>
        <v>7.6032000000000001E-3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173</v>
      </c>
      <c r="AT108" s="192" t="s">
        <v>168</v>
      </c>
      <c r="AU108" s="192" t="s">
        <v>81</v>
      </c>
      <c r="AY108" s="20" t="s">
        <v>166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79</v>
      </c>
      <c r="BK108" s="193">
        <f>ROUND(I108*H108,2)</f>
        <v>0</v>
      </c>
      <c r="BL108" s="20" t="s">
        <v>173</v>
      </c>
      <c r="BM108" s="192" t="s">
        <v>364</v>
      </c>
    </row>
    <row r="109" spans="1:65" s="2" customFormat="1" ht="11.25" x14ac:dyDescent="0.2">
      <c r="A109" s="37"/>
      <c r="B109" s="38"/>
      <c r="C109" s="39"/>
      <c r="D109" s="194" t="s">
        <v>175</v>
      </c>
      <c r="E109" s="39"/>
      <c r="F109" s="195" t="s">
        <v>365</v>
      </c>
      <c r="G109" s="39"/>
      <c r="H109" s="39"/>
      <c r="I109" s="196"/>
      <c r="J109" s="39"/>
      <c r="K109" s="39"/>
      <c r="L109" s="42"/>
      <c r="M109" s="197"/>
      <c r="N109" s="19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175</v>
      </c>
      <c r="AU109" s="20" t="s">
        <v>81</v>
      </c>
    </row>
    <row r="110" spans="1:65" s="13" customFormat="1" ht="11.25" x14ac:dyDescent="0.2">
      <c r="B110" s="199"/>
      <c r="C110" s="200"/>
      <c r="D110" s="201" t="s">
        <v>177</v>
      </c>
      <c r="E110" s="202" t="s">
        <v>19</v>
      </c>
      <c r="F110" s="203" t="s">
        <v>908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177</v>
      </c>
      <c r="AU110" s="209" t="s">
        <v>81</v>
      </c>
      <c r="AV110" s="13" t="s">
        <v>79</v>
      </c>
      <c r="AW110" s="13" t="s">
        <v>33</v>
      </c>
      <c r="AX110" s="13" t="s">
        <v>71</v>
      </c>
      <c r="AY110" s="209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2" t="s">
        <v>19</v>
      </c>
      <c r="F111" s="213" t="s">
        <v>367</v>
      </c>
      <c r="G111" s="211"/>
      <c r="H111" s="214">
        <v>0.36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33</v>
      </c>
      <c r="AX111" s="14" t="s">
        <v>71</v>
      </c>
      <c r="AY111" s="220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2" t="s">
        <v>19</v>
      </c>
      <c r="F112" s="213" t="s">
        <v>367</v>
      </c>
      <c r="G112" s="211"/>
      <c r="H112" s="214">
        <v>0.36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33</v>
      </c>
      <c r="AX112" s="14" t="s">
        <v>71</v>
      </c>
      <c r="AY112" s="220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2" t="s">
        <v>19</v>
      </c>
      <c r="F113" s="213" t="s">
        <v>367</v>
      </c>
      <c r="G113" s="211"/>
      <c r="H113" s="214">
        <v>0.36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33</v>
      </c>
      <c r="AX113" s="14" t="s">
        <v>71</v>
      </c>
      <c r="AY113" s="220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367</v>
      </c>
      <c r="G114" s="211"/>
      <c r="H114" s="214">
        <v>0.36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367</v>
      </c>
      <c r="G115" s="211"/>
      <c r="H115" s="214">
        <v>0.36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367</v>
      </c>
      <c r="G116" s="211"/>
      <c r="H116" s="214">
        <v>0.36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367</v>
      </c>
      <c r="G117" s="211"/>
      <c r="H117" s="214">
        <v>0.36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367</v>
      </c>
      <c r="G118" s="211"/>
      <c r="H118" s="214">
        <v>0.36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5" customFormat="1" ht="11.25" x14ac:dyDescent="0.2">
      <c r="B119" s="221"/>
      <c r="C119" s="222"/>
      <c r="D119" s="201" t="s">
        <v>177</v>
      </c>
      <c r="E119" s="223" t="s">
        <v>19</v>
      </c>
      <c r="F119" s="224" t="s">
        <v>180</v>
      </c>
      <c r="G119" s="222"/>
      <c r="H119" s="225">
        <v>2.8799999999999994</v>
      </c>
      <c r="I119" s="226"/>
      <c r="J119" s="222"/>
      <c r="K119" s="222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177</v>
      </c>
      <c r="AU119" s="231" t="s">
        <v>81</v>
      </c>
      <c r="AV119" s="15" t="s">
        <v>173</v>
      </c>
      <c r="AW119" s="15" t="s">
        <v>33</v>
      </c>
      <c r="AX119" s="15" t="s">
        <v>79</v>
      </c>
      <c r="AY119" s="231" t="s">
        <v>166</v>
      </c>
    </row>
    <row r="120" spans="1:65" s="2" customFormat="1" ht="16.5" customHeight="1" x14ac:dyDescent="0.2">
      <c r="A120" s="37"/>
      <c r="B120" s="38"/>
      <c r="C120" s="181" t="s">
        <v>185</v>
      </c>
      <c r="D120" s="181" t="s">
        <v>168</v>
      </c>
      <c r="E120" s="182" t="s">
        <v>368</v>
      </c>
      <c r="F120" s="183" t="s">
        <v>369</v>
      </c>
      <c r="G120" s="184" t="s">
        <v>188</v>
      </c>
      <c r="H120" s="185">
        <v>2.88</v>
      </c>
      <c r="I120" s="186"/>
      <c r="J120" s="187">
        <f>ROUND(I120*H120,2)</f>
        <v>0</v>
      </c>
      <c r="K120" s="183" t="s">
        <v>172</v>
      </c>
      <c r="L120" s="42"/>
      <c r="M120" s="188" t="s">
        <v>19</v>
      </c>
      <c r="N120" s="189" t="s">
        <v>42</v>
      </c>
      <c r="O120" s="6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173</v>
      </c>
      <c r="AT120" s="192" t="s">
        <v>168</v>
      </c>
      <c r="AU120" s="192" t="s">
        <v>81</v>
      </c>
      <c r="AY120" s="20" t="s">
        <v>166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79</v>
      </c>
      <c r="BK120" s="193">
        <f>ROUND(I120*H120,2)</f>
        <v>0</v>
      </c>
      <c r="BL120" s="20" t="s">
        <v>173</v>
      </c>
      <c r="BM120" s="192" t="s">
        <v>370</v>
      </c>
    </row>
    <row r="121" spans="1:65" s="2" customFormat="1" ht="11.25" x14ac:dyDescent="0.2">
      <c r="A121" s="37"/>
      <c r="B121" s="38"/>
      <c r="C121" s="39"/>
      <c r="D121" s="194" t="s">
        <v>175</v>
      </c>
      <c r="E121" s="39"/>
      <c r="F121" s="195" t="s">
        <v>371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175</v>
      </c>
      <c r="AU121" s="20" t="s">
        <v>81</v>
      </c>
    </row>
    <row r="122" spans="1:65" s="13" customFormat="1" ht="11.25" x14ac:dyDescent="0.2">
      <c r="B122" s="199"/>
      <c r="C122" s="200"/>
      <c r="D122" s="201" t="s">
        <v>177</v>
      </c>
      <c r="E122" s="202" t="s">
        <v>19</v>
      </c>
      <c r="F122" s="203" t="s">
        <v>908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177</v>
      </c>
      <c r="AU122" s="209" t="s">
        <v>81</v>
      </c>
      <c r="AV122" s="13" t="s">
        <v>79</v>
      </c>
      <c r="AW122" s="13" t="s">
        <v>33</v>
      </c>
      <c r="AX122" s="13" t="s">
        <v>71</v>
      </c>
      <c r="AY122" s="209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367</v>
      </c>
      <c r="G123" s="211"/>
      <c r="H123" s="214">
        <v>0.36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4" customFormat="1" ht="11.25" x14ac:dyDescent="0.2">
      <c r="B124" s="210"/>
      <c r="C124" s="211"/>
      <c r="D124" s="201" t="s">
        <v>177</v>
      </c>
      <c r="E124" s="212" t="s">
        <v>19</v>
      </c>
      <c r="F124" s="213" t="s">
        <v>367</v>
      </c>
      <c r="G124" s="211"/>
      <c r="H124" s="214">
        <v>0.36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177</v>
      </c>
      <c r="AU124" s="220" t="s">
        <v>81</v>
      </c>
      <c r="AV124" s="14" t="s">
        <v>81</v>
      </c>
      <c r="AW124" s="14" t="s">
        <v>33</v>
      </c>
      <c r="AX124" s="14" t="s">
        <v>71</v>
      </c>
      <c r="AY124" s="220" t="s">
        <v>166</v>
      </c>
    </row>
    <row r="125" spans="1:65" s="14" customFormat="1" ht="11.25" x14ac:dyDescent="0.2">
      <c r="B125" s="210"/>
      <c r="C125" s="211"/>
      <c r="D125" s="201" t="s">
        <v>177</v>
      </c>
      <c r="E125" s="212" t="s">
        <v>19</v>
      </c>
      <c r="F125" s="213" t="s">
        <v>367</v>
      </c>
      <c r="G125" s="211"/>
      <c r="H125" s="214">
        <v>0.36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177</v>
      </c>
      <c r="AU125" s="220" t="s">
        <v>81</v>
      </c>
      <c r="AV125" s="14" t="s">
        <v>81</v>
      </c>
      <c r="AW125" s="14" t="s">
        <v>33</v>
      </c>
      <c r="AX125" s="14" t="s">
        <v>71</v>
      </c>
      <c r="AY125" s="220" t="s">
        <v>166</v>
      </c>
    </row>
    <row r="126" spans="1:65" s="14" customFormat="1" ht="11.25" x14ac:dyDescent="0.2">
      <c r="B126" s="210"/>
      <c r="C126" s="211"/>
      <c r="D126" s="201" t="s">
        <v>177</v>
      </c>
      <c r="E126" s="212" t="s">
        <v>19</v>
      </c>
      <c r="F126" s="213" t="s">
        <v>367</v>
      </c>
      <c r="G126" s="211"/>
      <c r="H126" s="214">
        <v>0.36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81</v>
      </c>
      <c r="AV126" s="14" t="s">
        <v>81</v>
      </c>
      <c r="AW126" s="14" t="s">
        <v>33</v>
      </c>
      <c r="AX126" s="14" t="s">
        <v>71</v>
      </c>
      <c r="AY126" s="220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367</v>
      </c>
      <c r="G127" s="211"/>
      <c r="H127" s="214">
        <v>0.36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367</v>
      </c>
      <c r="G128" s="211"/>
      <c r="H128" s="214">
        <v>0.36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367</v>
      </c>
      <c r="G129" s="211"/>
      <c r="H129" s="214">
        <v>0.36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4" customFormat="1" ht="11.25" x14ac:dyDescent="0.2">
      <c r="B130" s="210"/>
      <c r="C130" s="211"/>
      <c r="D130" s="201" t="s">
        <v>177</v>
      </c>
      <c r="E130" s="212" t="s">
        <v>19</v>
      </c>
      <c r="F130" s="213" t="s">
        <v>367</v>
      </c>
      <c r="G130" s="211"/>
      <c r="H130" s="214">
        <v>0.36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177</v>
      </c>
      <c r="AU130" s="220" t="s">
        <v>81</v>
      </c>
      <c r="AV130" s="14" t="s">
        <v>81</v>
      </c>
      <c r="AW130" s="14" t="s">
        <v>33</v>
      </c>
      <c r="AX130" s="14" t="s">
        <v>71</v>
      </c>
      <c r="AY130" s="220" t="s">
        <v>166</v>
      </c>
    </row>
    <row r="131" spans="1:65" s="15" customFormat="1" ht="11.25" x14ac:dyDescent="0.2">
      <c r="B131" s="221"/>
      <c r="C131" s="222"/>
      <c r="D131" s="201" t="s">
        <v>177</v>
      </c>
      <c r="E131" s="223" t="s">
        <v>19</v>
      </c>
      <c r="F131" s="224" t="s">
        <v>180</v>
      </c>
      <c r="G131" s="222"/>
      <c r="H131" s="225">
        <v>2.8799999999999994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177</v>
      </c>
      <c r="AU131" s="231" t="s">
        <v>81</v>
      </c>
      <c r="AV131" s="15" t="s">
        <v>173</v>
      </c>
      <c r="AW131" s="15" t="s">
        <v>33</v>
      </c>
      <c r="AX131" s="15" t="s">
        <v>79</v>
      </c>
      <c r="AY131" s="231" t="s">
        <v>166</v>
      </c>
    </row>
    <row r="132" spans="1:65" s="2" customFormat="1" ht="16.5" customHeight="1" x14ac:dyDescent="0.2">
      <c r="A132" s="37"/>
      <c r="B132" s="38"/>
      <c r="C132" s="181" t="s">
        <v>173</v>
      </c>
      <c r="D132" s="181" t="s">
        <v>168</v>
      </c>
      <c r="E132" s="182" t="s">
        <v>372</v>
      </c>
      <c r="F132" s="183" t="s">
        <v>373</v>
      </c>
      <c r="G132" s="184" t="s">
        <v>234</v>
      </c>
      <c r="H132" s="185">
        <v>8.0000000000000002E-3</v>
      </c>
      <c r="I132" s="186"/>
      <c r="J132" s="187">
        <f>ROUND(I132*H132,2)</f>
        <v>0</v>
      </c>
      <c r="K132" s="183" t="s">
        <v>172</v>
      </c>
      <c r="L132" s="42"/>
      <c r="M132" s="188" t="s">
        <v>19</v>
      </c>
      <c r="N132" s="189" t="s">
        <v>42</v>
      </c>
      <c r="O132" s="67"/>
      <c r="P132" s="190">
        <f>O132*H132</f>
        <v>0</v>
      </c>
      <c r="Q132" s="190">
        <v>1.06277</v>
      </c>
      <c r="R132" s="190">
        <f>Q132*H132</f>
        <v>8.5021599999999999E-3</v>
      </c>
      <c r="S132" s="190">
        <v>0</v>
      </c>
      <c r="T132" s="19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2" t="s">
        <v>173</v>
      </c>
      <c r="AT132" s="192" t="s">
        <v>168</v>
      </c>
      <c r="AU132" s="192" t="s">
        <v>81</v>
      </c>
      <c r="AY132" s="20" t="s">
        <v>166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20" t="s">
        <v>79</v>
      </c>
      <c r="BK132" s="193">
        <f>ROUND(I132*H132,2)</f>
        <v>0</v>
      </c>
      <c r="BL132" s="20" t="s">
        <v>173</v>
      </c>
      <c r="BM132" s="192" t="s">
        <v>374</v>
      </c>
    </row>
    <row r="133" spans="1:65" s="2" customFormat="1" ht="11.25" x14ac:dyDescent="0.2">
      <c r="A133" s="37"/>
      <c r="B133" s="38"/>
      <c r="C133" s="39"/>
      <c r="D133" s="194" t="s">
        <v>175</v>
      </c>
      <c r="E133" s="39"/>
      <c r="F133" s="195" t="s">
        <v>375</v>
      </c>
      <c r="G133" s="39"/>
      <c r="H133" s="39"/>
      <c r="I133" s="196"/>
      <c r="J133" s="39"/>
      <c r="K133" s="39"/>
      <c r="L133" s="42"/>
      <c r="M133" s="197"/>
      <c r="N133" s="198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175</v>
      </c>
      <c r="AU133" s="20" t="s">
        <v>81</v>
      </c>
    </row>
    <row r="134" spans="1:65" s="13" customFormat="1" ht="11.25" x14ac:dyDescent="0.2">
      <c r="B134" s="199"/>
      <c r="C134" s="200"/>
      <c r="D134" s="201" t="s">
        <v>177</v>
      </c>
      <c r="E134" s="202" t="s">
        <v>19</v>
      </c>
      <c r="F134" s="203" t="s">
        <v>908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177</v>
      </c>
      <c r="AU134" s="209" t="s">
        <v>81</v>
      </c>
      <c r="AV134" s="13" t="s">
        <v>79</v>
      </c>
      <c r="AW134" s="13" t="s">
        <v>33</v>
      </c>
      <c r="AX134" s="13" t="s">
        <v>71</v>
      </c>
      <c r="AY134" s="209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376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377</v>
      </c>
      <c r="G136" s="211"/>
      <c r="H136" s="214">
        <v>1E-3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4" customFormat="1" ht="11.25" x14ac:dyDescent="0.2">
      <c r="B137" s="210"/>
      <c r="C137" s="211"/>
      <c r="D137" s="201" t="s">
        <v>177</v>
      </c>
      <c r="E137" s="212" t="s">
        <v>19</v>
      </c>
      <c r="F137" s="213" t="s">
        <v>377</v>
      </c>
      <c r="G137" s="211"/>
      <c r="H137" s="214">
        <v>1E-3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177</v>
      </c>
      <c r="AU137" s="220" t="s">
        <v>81</v>
      </c>
      <c r="AV137" s="14" t="s">
        <v>81</v>
      </c>
      <c r="AW137" s="14" t="s">
        <v>33</v>
      </c>
      <c r="AX137" s="14" t="s">
        <v>71</v>
      </c>
      <c r="AY137" s="220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377</v>
      </c>
      <c r="G138" s="211"/>
      <c r="H138" s="214">
        <v>1E-3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4" customFormat="1" ht="11.25" x14ac:dyDescent="0.2">
      <c r="B139" s="210"/>
      <c r="C139" s="211"/>
      <c r="D139" s="201" t="s">
        <v>177</v>
      </c>
      <c r="E139" s="212" t="s">
        <v>19</v>
      </c>
      <c r="F139" s="213" t="s">
        <v>377</v>
      </c>
      <c r="G139" s="211"/>
      <c r="H139" s="214">
        <v>1E-3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177</v>
      </c>
      <c r="AU139" s="220" t="s">
        <v>81</v>
      </c>
      <c r="AV139" s="14" t="s">
        <v>81</v>
      </c>
      <c r="AW139" s="14" t="s">
        <v>33</v>
      </c>
      <c r="AX139" s="14" t="s">
        <v>71</v>
      </c>
      <c r="AY139" s="220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377</v>
      </c>
      <c r="G140" s="211"/>
      <c r="H140" s="214">
        <v>1E-3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377</v>
      </c>
      <c r="G141" s="211"/>
      <c r="H141" s="214">
        <v>1E-3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2" t="s">
        <v>19</v>
      </c>
      <c r="F142" s="213" t="s">
        <v>377</v>
      </c>
      <c r="G142" s="211"/>
      <c r="H142" s="214">
        <v>1E-3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33</v>
      </c>
      <c r="AX142" s="14" t="s">
        <v>71</v>
      </c>
      <c r="AY142" s="220" t="s">
        <v>166</v>
      </c>
    </row>
    <row r="143" spans="1:65" s="14" customFormat="1" ht="11.25" x14ac:dyDescent="0.2">
      <c r="B143" s="210"/>
      <c r="C143" s="211"/>
      <c r="D143" s="201" t="s">
        <v>177</v>
      </c>
      <c r="E143" s="212" t="s">
        <v>19</v>
      </c>
      <c r="F143" s="213" t="s">
        <v>377</v>
      </c>
      <c r="G143" s="211"/>
      <c r="H143" s="214">
        <v>1E-3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177</v>
      </c>
      <c r="AU143" s="220" t="s">
        <v>81</v>
      </c>
      <c r="AV143" s="14" t="s">
        <v>81</v>
      </c>
      <c r="AW143" s="14" t="s">
        <v>33</v>
      </c>
      <c r="AX143" s="14" t="s">
        <v>71</v>
      </c>
      <c r="AY143" s="220" t="s">
        <v>166</v>
      </c>
    </row>
    <row r="144" spans="1:65" s="15" customFormat="1" ht="11.25" x14ac:dyDescent="0.2">
      <c r="B144" s="221"/>
      <c r="C144" s="222"/>
      <c r="D144" s="201" t="s">
        <v>177</v>
      </c>
      <c r="E144" s="223" t="s">
        <v>19</v>
      </c>
      <c r="F144" s="224" t="s">
        <v>180</v>
      </c>
      <c r="G144" s="222"/>
      <c r="H144" s="225">
        <v>8.0000000000000002E-3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177</v>
      </c>
      <c r="AU144" s="231" t="s">
        <v>81</v>
      </c>
      <c r="AV144" s="15" t="s">
        <v>173</v>
      </c>
      <c r="AW144" s="15" t="s">
        <v>33</v>
      </c>
      <c r="AX144" s="15" t="s">
        <v>79</v>
      </c>
      <c r="AY144" s="231" t="s">
        <v>166</v>
      </c>
    </row>
    <row r="145" spans="1:65" s="12" customFormat="1" ht="22.9" customHeight="1" x14ac:dyDescent="0.2">
      <c r="B145" s="165"/>
      <c r="C145" s="166"/>
      <c r="D145" s="167" t="s">
        <v>70</v>
      </c>
      <c r="E145" s="179" t="s">
        <v>323</v>
      </c>
      <c r="F145" s="179" t="s">
        <v>324</v>
      </c>
      <c r="G145" s="166"/>
      <c r="H145" s="166"/>
      <c r="I145" s="169"/>
      <c r="J145" s="180">
        <f>BK145</f>
        <v>0</v>
      </c>
      <c r="K145" s="166"/>
      <c r="L145" s="171"/>
      <c r="M145" s="172"/>
      <c r="N145" s="173"/>
      <c r="O145" s="173"/>
      <c r="P145" s="174">
        <f>SUM(P146:P147)</f>
        <v>0</v>
      </c>
      <c r="Q145" s="173"/>
      <c r="R145" s="174">
        <f>SUM(R146:R147)</f>
        <v>0</v>
      </c>
      <c r="S145" s="173"/>
      <c r="T145" s="175">
        <f>SUM(T146:T147)</f>
        <v>0</v>
      </c>
      <c r="AR145" s="176" t="s">
        <v>79</v>
      </c>
      <c r="AT145" s="177" t="s">
        <v>70</v>
      </c>
      <c r="AU145" s="177" t="s">
        <v>79</v>
      </c>
      <c r="AY145" s="176" t="s">
        <v>166</v>
      </c>
      <c r="BK145" s="178">
        <f>SUM(BK146:BK147)</f>
        <v>0</v>
      </c>
    </row>
    <row r="146" spans="1:65" s="2" customFormat="1" ht="37.9" customHeight="1" x14ac:dyDescent="0.2">
      <c r="A146" s="37"/>
      <c r="B146" s="38"/>
      <c r="C146" s="181" t="s">
        <v>198</v>
      </c>
      <c r="D146" s="181" t="s">
        <v>168</v>
      </c>
      <c r="E146" s="182" t="s">
        <v>326</v>
      </c>
      <c r="F146" s="183" t="s">
        <v>327</v>
      </c>
      <c r="G146" s="184" t="s">
        <v>234</v>
      </c>
      <c r="H146" s="185">
        <v>0.55700000000000005</v>
      </c>
      <c r="I146" s="186"/>
      <c r="J146" s="187">
        <f>ROUND(I146*H146,2)</f>
        <v>0</v>
      </c>
      <c r="K146" s="183" t="s">
        <v>172</v>
      </c>
      <c r="L146" s="42"/>
      <c r="M146" s="188" t="s">
        <v>19</v>
      </c>
      <c r="N146" s="189" t="s">
        <v>42</v>
      </c>
      <c r="O146" s="6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2" t="s">
        <v>173</v>
      </c>
      <c r="AT146" s="192" t="s">
        <v>168</v>
      </c>
      <c r="AU146" s="192" t="s">
        <v>81</v>
      </c>
      <c r="AY146" s="20" t="s">
        <v>166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20" t="s">
        <v>79</v>
      </c>
      <c r="BK146" s="193">
        <f>ROUND(I146*H146,2)</f>
        <v>0</v>
      </c>
      <c r="BL146" s="20" t="s">
        <v>173</v>
      </c>
      <c r="BM146" s="192" t="s">
        <v>378</v>
      </c>
    </row>
    <row r="147" spans="1:65" s="2" customFormat="1" ht="11.25" x14ac:dyDescent="0.2">
      <c r="A147" s="37"/>
      <c r="B147" s="38"/>
      <c r="C147" s="39"/>
      <c r="D147" s="194" t="s">
        <v>175</v>
      </c>
      <c r="E147" s="39"/>
      <c r="F147" s="195" t="s">
        <v>329</v>
      </c>
      <c r="G147" s="39"/>
      <c r="H147" s="39"/>
      <c r="I147" s="196"/>
      <c r="J147" s="39"/>
      <c r="K147" s="39"/>
      <c r="L147" s="42"/>
      <c r="M147" s="197"/>
      <c r="N147" s="19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175</v>
      </c>
      <c r="AU147" s="20" t="s">
        <v>81</v>
      </c>
    </row>
    <row r="148" spans="1:65" s="12" customFormat="1" ht="25.9" customHeight="1" x14ac:dyDescent="0.2">
      <c r="B148" s="165"/>
      <c r="C148" s="166"/>
      <c r="D148" s="167" t="s">
        <v>70</v>
      </c>
      <c r="E148" s="168" t="s">
        <v>379</v>
      </c>
      <c r="F148" s="168" t="s">
        <v>380</v>
      </c>
      <c r="G148" s="166"/>
      <c r="H148" s="166"/>
      <c r="I148" s="169"/>
      <c r="J148" s="170">
        <f>BK148</f>
        <v>0</v>
      </c>
      <c r="K148" s="166"/>
      <c r="L148" s="171"/>
      <c r="M148" s="172"/>
      <c r="N148" s="173"/>
      <c r="O148" s="173"/>
      <c r="P148" s="174">
        <f>P149+P173+P181</f>
        <v>0</v>
      </c>
      <c r="Q148" s="173"/>
      <c r="R148" s="174">
        <f>R149+R173+R181</f>
        <v>0.13809651000000001</v>
      </c>
      <c r="S148" s="173"/>
      <c r="T148" s="175">
        <f>T149+T173+T181</f>
        <v>0</v>
      </c>
      <c r="AR148" s="176" t="s">
        <v>81</v>
      </c>
      <c r="AT148" s="177" t="s">
        <v>70</v>
      </c>
      <c r="AU148" s="177" t="s">
        <v>71</v>
      </c>
      <c r="AY148" s="176" t="s">
        <v>166</v>
      </c>
      <c r="BK148" s="178">
        <f>BK149+BK173+BK181</f>
        <v>0</v>
      </c>
    </row>
    <row r="149" spans="1:65" s="12" customFormat="1" ht="22.9" customHeight="1" x14ac:dyDescent="0.2">
      <c r="B149" s="165"/>
      <c r="C149" s="166"/>
      <c r="D149" s="167" t="s">
        <v>70</v>
      </c>
      <c r="E149" s="179" t="s">
        <v>381</v>
      </c>
      <c r="F149" s="179" t="s">
        <v>382</v>
      </c>
      <c r="G149" s="166"/>
      <c r="H149" s="166"/>
      <c r="I149" s="169"/>
      <c r="J149" s="180">
        <f>BK149</f>
        <v>0</v>
      </c>
      <c r="K149" s="166"/>
      <c r="L149" s="171"/>
      <c r="M149" s="172"/>
      <c r="N149" s="173"/>
      <c r="O149" s="173"/>
      <c r="P149" s="174">
        <f>SUM(P150:P172)</f>
        <v>0</v>
      </c>
      <c r="Q149" s="173"/>
      <c r="R149" s="174">
        <f>SUM(R150:R172)</f>
        <v>0.12760256</v>
      </c>
      <c r="S149" s="173"/>
      <c r="T149" s="175">
        <f>SUM(T150:T172)</f>
        <v>0</v>
      </c>
      <c r="AR149" s="176" t="s">
        <v>81</v>
      </c>
      <c r="AT149" s="177" t="s">
        <v>70</v>
      </c>
      <c r="AU149" s="177" t="s">
        <v>79</v>
      </c>
      <c r="AY149" s="176" t="s">
        <v>166</v>
      </c>
      <c r="BK149" s="178">
        <f>SUM(BK150:BK172)</f>
        <v>0</v>
      </c>
    </row>
    <row r="150" spans="1:65" s="2" customFormat="1" ht="16.5" customHeight="1" x14ac:dyDescent="0.2">
      <c r="A150" s="37"/>
      <c r="B150" s="38"/>
      <c r="C150" s="181" t="s">
        <v>213</v>
      </c>
      <c r="D150" s="181" t="s">
        <v>168</v>
      </c>
      <c r="E150" s="182" t="s">
        <v>383</v>
      </c>
      <c r="F150" s="183" t="s">
        <v>384</v>
      </c>
      <c r="G150" s="184" t="s">
        <v>385</v>
      </c>
      <c r="H150" s="185">
        <v>131.77600000000001</v>
      </c>
      <c r="I150" s="186"/>
      <c r="J150" s="187">
        <f>ROUND(I150*H150,2)</f>
        <v>0</v>
      </c>
      <c r="K150" s="183" t="s">
        <v>172</v>
      </c>
      <c r="L150" s="42"/>
      <c r="M150" s="188" t="s">
        <v>19</v>
      </c>
      <c r="N150" s="189" t="s">
        <v>42</v>
      </c>
      <c r="O150" s="67"/>
      <c r="P150" s="190">
        <f>O150*H150</f>
        <v>0</v>
      </c>
      <c r="Q150" s="190">
        <v>6.0000000000000002E-5</v>
      </c>
      <c r="R150" s="190">
        <f>Q150*H150</f>
        <v>7.90656E-3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315</v>
      </c>
      <c r="AT150" s="192" t="s">
        <v>168</v>
      </c>
      <c r="AU150" s="192" t="s">
        <v>81</v>
      </c>
      <c r="AY150" s="20" t="s">
        <v>166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79</v>
      </c>
      <c r="BK150" s="193">
        <f>ROUND(I150*H150,2)</f>
        <v>0</v>
      </c>
      <c r="BL150" s="20" t="s">
        <v>315</v>
      </c>
      <c r="BM150" s="192" t="s">
        <v>386</v>
      </c>
    </row>
    <row r="151" spans="1:65" s="2" customFormat="1" ht="11.25" x14ac:dyDescent="0.2">
      <c r="A151" s="37"/>
      <c r="B151" s="38"/>
      <c r="C151" s="39"/>
      <c r="D151" s="194" t="s">
        <v>175</v>
      </c>
      <c r="E151" s="39"/>
      <c r="F151" s="195" t="s">
        <v>387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175</v>
      </c>
      <c r="AU151" s="20" t="s">
        <v>81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908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909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3" customFormat="1" ht="11.25" x14ac:dyDescent="0.2">
      <c r="B154" s="199"/>
      <c r="C154" s="200"/>
      <c r="D154" s="201" t="s">
        <v>177</v>
      </c>
      <c r="E154" s="202" t="s">
        <v>19</v>
      </c>
      <c r="F154" s="203" t="s">
        <v>910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177</v>
      </c>
      <c r="AU154" s="209" t="s">
        <v>81</v>
      </c>
      <c r="AV154" s="13" t="s">
        <v>79</v>
      </c>
      <c r="AW154" s="13" t="s">
        <v>33</v>
      </c>
      <c r="AX154" s="13" t="s">
        <v>71</v>
      </c>
      <c r="AY154" s="209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911</v>
      </c>
      <c r="G155" s="211"/>
      <c r="H155" s="214">
        <v>130.83199999999999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390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4" customFormat="1" ht="11.25" x14ac:dyDescent="0.2">
      <c r="B157" s="210"/>
      <c r="C157" s="211"/>
      <c r="D157" s="201" t="s">
        <v>177</v>
      </c>
      <c r="E157" s="212" t="s">
        <v>19</v>
      </c>
      <c r="F157" s="213" t="s">
        <v>912</v>
      </c>
      <c r="G157" s="211"/>
      <c r="H157" s="214">
        <v>0.94399999999999995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177</v>
      </c>
      <c r="AU157" s="220" t="s">
        <v>81</v>
      </c>
      <c r="AV157" s="14" t="s">
        <v>81</v>
      </c>
      <c r="AW157" s="14" t="s">
        <v>33</v>
      </c>
      <c r="AX157" s="14" t="s">
        <v>71</v>
      </c>
      <c r="AY157" s="220" t="s">
        <v>166</v>
      </c>
    </row>
    <row r="158" spans="1:65" s="15" customFormat="1" ht="11.25" x14ac:dyDescent="0.2">
      <c r="B158" s="221"/>
      <c r="C158" s="222"/>
      <c r="D158" s="201" t="s">
        <v>177</v>
      </c>
      <c r="E158" s="223" t="s">
        <v>19</v>
      </c>
      <c r="F158" s="224" t="s">
        <v>180</v>
      </c>
      <c r="G158" s="222"/>
      <c r="H158" s="225">
        <v>131.77599999999998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177</v>
      </c>
      <c r="AU158" s="231" t="s">
        <v>81</v>
      </c>
      <c r="AV158" s="15" t="s">
        <v>173</v>
      </c>
      <c r="AW158" s="15" t="s">
        <v>33</v>
      </c>
      <c r="AX158" s="15" t="s">
        <v>79</v>
      </c>
      <c r="AY158" s="231" t="s">
        <v>166</v>
      </c>
    </row>
    <row r="159" spans="1:65" s="2" customFormat="1" ht="16.5" customHeight="1" x14ac:dyDescent="0.2">
      <c r="A159" s="37"/>
      <c r="B159" s="38"/>
      <c r="C159" s="249" t="s">
        <v>179</v>
      </c>
      <c r="D159" s="249" t="s">
        <v>392</v>
      </c>
      <c r="E159" s="250" t="s">
        <v>913</v>
      </c>
      <c r="F159" s="251" t="s">
        <v>914</v>
      </c>
      <c r="G159" s="252" t="s">
        <v>524</v>
      </c>
      <c r="H159" s="253">
        <v>29.6</v>
      </c>
      <c r="I159" s="254"/>
      <c r="J159" s="255">
        <f>ROUND(I159*H159,2)</f>
        <v>0</v>
      </c>
      <c r="K159" s="251" t="s">
        <v>172</v>
      </c>
      <c r="L159" s="256"/>
      <c r="M159" s="257" t="s">
        <v>19</v>
      </c>
      <c r="N159" s="258" t="s">
        <v>42</v>
      </c>
      <c r="O159" s="67"/>
      <c r="P159" s="190">
        <f>O159*H159</f>
        <v>0</v>
      </c>
      <c r="Q159" s="190">
        <v>4.0099999999999997E-3</v>
      </c>
      <c r="R159" s="190">
        <f>Q159*H159</f>
        <v>0.118696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395</v>
      </c>
      <c r="AT159" s="192" t="s">
        <v>392</v>
      </c>
      <c r="AU159" s="192" t="s">
        <v>81</v>
      </c>
      <c r="AY159" s="20" t="s">
        <v>166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79</v>
      </c>
      <c r="BK159" s="193">
        <f>ROUND(I159*H159,2)</f>
        <v>0</v>
      </c>
      <c r="BL159" s="20" t="s">
        <v>315</v>
      </c>
      <c r="BM159" s="192" t="s">
        <v>915</v>
      </c>
    </row>
    <row r="160" spans="1:65" s="13" customFormat="1" ht="11.25" x14ac:dyDescent="0.2">
      <c r="B160" s="199"/>
      <c r="C160" s="200"/>
      <c r="D160" s="201" t="s">
        <v>177</v>
      </c>
      <c r="E160" s="202" t="s">
        <v>19</v>
      </c>
      <c r="F160" s="203" t="s">
        <v>908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177</v>
      </c>
      <c r="AU160" s="209" t="s">
        <v>81</v>
      </c>
      <c r="AV160" s="13" t="s">
        <v>79</v>
      </c>
      <c r="AW160" s="13" t="s">
        <v>33</v>
      </c>
      <c r="AX160" s="13" t="s">
        <v>71</v>
      </c>
      <c r="AY160" s="209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909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3" customFormat="1" ht="11.25" x14ac:dyDescent="0.2">
      <c r="B162" s="199"/>
      <c r="C162" s="200"/>
      <c r="D162" s="201" t="s">
        <v>177</v>
      </c>
      <c r="E162" s="202" t="s">
        <v>19</v>
      </c>
      <c r="F162" s="203" t="s">
        <v>910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177</v>
      </c>
      <c r="AU162" s="209" t="s">
        <v>81</v>
      </c>
      <c r="AV162" s="13" t="s">
        <v>79</v>
      </c>
      <c r="AW162" s="13" t="s">
        <v>33</v>
      </c>
      <c r="AX162" s="13" t="s">
        <v>71</v>
      </c>
      <c r="AY162" s="209" t="s">
        <v>166</v>
      </c>
    </row>
    <row r="163" spans="1:65" s="14" customFormat="1" ht="11.25" x14ac:dyDescent="0.2">
      <c r="B163" s="210"/>
      <c r="C163" s="211"/>
      <c r="D163" s="201" t="s">
        <v>177</v>
      </c>
      <c r="E163" s="212" t="s">
        <v>19</v>
      </c>
      <c r="F163" s="213" t="s">
        <v>916</v>
      </c>
      <c r="G163" s="211"/>
      <c r="H163" s="214">
        <v>29.6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177</v>
      </c>
      <c r="AU163" s="220" t="s">
        <v>81</v>
      </c>
      <c r="AV163" s="14" t="s">
        <v>81</v>
      </c>
      <c r="AW163" s="14" t="s">
        <v>33</v>
      </c>
      <c r="AX163" s="14" t="s">
        <v>71</v>
      </c>
      <c r="AY163" s="220" t="s">
        <v>166</v>
      </c>
    </row>
    <row r="164" spans="1:65" s="15" customFormat="1" ht="11.25" x14ac:dyDescent="0.2">
      <c r="B164" s="221"/>
      <c r="C164" s="222"/>
      <c r="D164" s="201" t="s">
        <v>177</v>
      </c>
      <c r="E164" s="223" t="s">
        <v>19</v>
      </c>
      <c r="F164" s="224" t="s">
        <v>180</v>
      </c>
      <c r="G164" s="222"/>
      <c r="H164" s="225">
        <v>29.6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177</v>
      </c>
      <c r="AU164" s="231" t="s">
        <v>81</v>
      </c>
      <c r="AV164" s="15" t="s">
        <v>173</v>
      </c>
      <c r="AW164" s="15" t="s">
        <v>33</v>
      </c>
      <c r="AX164" s="15" t="s">
        <v>79</v>
      </c>
      <c r="AY164" s="231" t="s">
        <v>166</v>
      </c>
    </row>
    <row r="165" spans="1:65" s="2" customFormat="1" ht="16.5" customHeight="1" x14ac:dyDescent="0.2">
      <c r="A165" s="37"/>
      <c r="B165" s="38"/>
      <c r="C165" s="249" t="s">
        <v>226</v>
      </c>
      <c r="D165" s="249" t="s">
        <v>392</v>
      </c>
      <c r="E165" s="250" t="s">
        <v>398</v>
      </c>
      <c r="F165" s="251" t="s">
        <v>399</v>
      </c>
      <c r="G165" s="252" t="s">
        <v>234</v>
      </c>
      <c r="H165" s="253">
        <v>1E-3</v>
      </c>
      <c r="I165" s="254"/>
      <c r="J165" s="255">
        <f>ROUND(I165*H165,2)</f>
        <v>0</v>
      </c>
      <c r="K165" s="251" t="s">
        <v>172</v>
      </c>
      <c r="L165" s="256"/>
      <c r="M165" s="257" t="s">
        <v>19</v>
      </c>
      <c r="N165" s="258" t="s">
        <v>42</v>
      </c>
      <c r="O165" s="67"/>
      <c r="P165" s="190">
        <f>O165*H165</f>
        <v>0</v>
      </c>
      <c r="Q165" s="190">
        <v>1</v>
      </c>
      <c r="R165" s="190">
        <f>Q165*H165</f>
        <v>1E-3</v>
      </c>
      <c r="S165" s="190">
        <v>0</v>
      </c>
      <c r="T165" s="19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2" t="s">
        <v>395</v>
      </c>
      <c r="AT165" s="192" t="s">
        <v>392</v>
      </c>
      <c r="AU165" s="192" t="s">
        <v>81</v>
      </c>
      <c r="AY165" s="20" t="s">
        <v>166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20" t="s">
        <v>79</v>
      </c>
      <c r="BK165" s="193">
        <f>ROUND(I165*H165,2)</f>
        <v>0</v>
      </c>
      <c r="BL165" s="20" t="s">
        <v>315</v>
      </c>
      <c r="BM165" s="192" t="s">
        <v>400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908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909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390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2" t="s">
        <v>19</v>
      </c>
      <c r="F169" s="213" t="s">
        <v>917</v>
      </c>
      <c r="G169" s="211"/>
      <c r="H169" s="214">
        <v>1E-3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33</v>
      </c>
      <c r="AX169" s="14" t="s">
        <v>71</v>
      </c>
      <c r="AY169" s="220" t="s">
        <v>166</v>
      </c>
    </row>
    <row r="170" spans="1:65" s="15" customFormat="1" ht="11.25" x14ac:dyDescent="0.2">
      <c r="B170" s="221"/>
      <c r="C170" s="222"/>
      <c r="D170" s="201" t="s">
        <v>177</v>
      </c>
      <c r="E170" s="223" t="s">
        <v>19</v>
      </c>
      <c r="F170" s="224" t="s">
        <v>180</v>
      </c>
      <c r="G170" s="222"/>
      <c r="H170" s="225">
        <v>1E-3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177</v>
      </c>
      <c r="AU170" s="231" t="s">
        <v>81</v>
      </c>
      <c r="AV170" s="15" t="s">
        <v>173</v>
      </c>
      <c r="AW170" s="15" t="s">
        <v>33</v>
      </c>
      <c r="AX170" s="15" t="s">
        <v>79</v>
      </c>
      <c r="AY170" s="231" t="s">
        <v>166</v>
      </c>
    </row>
    <row r="171" spans="1:65" s="2" customFormat="1" ht="24.2" customHeight="1" x14ac:dyDescent="0.2">
      <c r="A171" s="37"/>
      <c r="B171" s="38"/>
      <c r="C171" s="181" t="s">
        <v>231</v>
      </c>
      <c r="D171" s="181" t="s">
        <v>168</v>
      </c>
      <c r="E171" s="182" t="s">
        <v>402</v>
      </c>
      <c r="F171" s="183" t="s">
        <v>403</v>
      </c>
      <c r="G171" s="184" t="s">
        <v>234</v>
      </c>
      <c r="H171" s="185">
        <v>0.128</v>
      </c>
      <c r="I171" s="186"/>
      <c r="J171" s="187">
        <f>ROUND(I171*H171,2)</f>
        <v>0</v>
      </c>
      <c r="K171" s="183" t="s">
        <v>172</v>
      </c>
      <c r="L171" s="42"/>
      <c r="M171" s="188" t="s">
        <v>19</v>
      </c>
      <c r="N171" s="189" t="s">
        <v>42</v>
      </c>
      <c r="O171" s="6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315</v>
      </c>
      <c r="AT171" s="192" t="s">
        <v>168</v>
      </c>
      <c r="AU171" s="192" t="s">
        <v>81</v>
      </c>
      <c r="AY171" s="20" t="s">
        <v>166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79</v>
      </c>
      <c r="BK171" s="193">
        <f>ROUND(I171*H171,2)</f>
        <v>0</v>
      </c>
      <c r="BL171" s="20" t="s">
        <v>315</v>
      </c>
      <c r="BM171" s="192" t="s">
        <v>404</v>
      </c>
    </row>
    <row r="172" spans="1:65" s="2" customFormat="1" ht="11.25" x14ac:dyDescent="0.2">
      <c r="A172" s="37"/>
      <c r="B172" s="38"/>
      <c r="C172" s="39"/>
      <c r="D172" s="194" t="s">
        <v>175</v>
      </c>
      <c r="E172" s="39"/>
      <c r="F172" s="195" t="s">
        <v>405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175</v>
      </c>
      <c r="AU172" s="20" t="s">
        <v>81</v>
      </c>
    </row>
    <row r="173" spans="1:65" s="12" customFormat="1" ht="22.9" customHeight="1" x14ac:dyDescent="0.2">
      <c r="B173" s="165"/>
      <c r="C173" s="166"/>
      <c r="D173" s="167" t="s">
        <v>70</v>
      </c>
      <c r="E173" s="179" t="s">
        <v>406</v>
      </c>
      <c r="F173" s="179" t="s">
        <v>407</v>
      </c>
      <c r="G173" s="166"/>
      <c r="H173" s="166"/>
      <c r="I173" s="169"/>
      <c r="J173" s="180">
        <f>BK173</f>
        <v>0</v>
      </c>
      <c r="K173" s="166"/>
      <c r="L173" s="171"/>
      <c r="M173" s="172"/>
      <c r="N173" s="173"/>
      <c r="O173" s="173"/>
      <c r="P173" s="174">
        <f>SUM(P174:P180)</f>
        <v>0</v>
      </c>
      <c r="Q173" s="173"/>
      <c r="R173" s="174">
        <f>SUM(R174:R180)</f>
        <v>6.1428000000000003E-4</v>
      </c>
      <c r="S173" s="173"/>
      <c r="T173" s="175">
        <f>SUM(T174:T180)</f>
        <v>0</v>
      </c>
      <c r="AR173" s="176" t="s">
        <v>81</v>
      </c>
      <c r="AT173" s="177" t="s">
        <v>70</v>
      </c>
      <c r="AU173" s="177" t="s">
        <v>79</v>
      </c>
      <c r="AY173" s="176" t="s">
        <v>166</v>
      </c>
      <c r="BK173" s="178">
        <f>SUM(BK174:BK180)</f>
        <v>0</v>
      </c>
    </row>
    <row r="174" spans="1:65" s="2" customFormat="1" ht="16.5" customHeight="1" x14ac:dyDescent="0.2">
      <c r="A174" s="37"/>
      <c r="B174" s="38"/>
      <c r="C174" s="181" t="s">
        <v>238</v>
      </c>
      <c r="D174" s="181" t="s">
        <v>168</v>
      </c>
      <c r="E174" s="182" t="s">
        <v>408</v>
      </c>
      <c r="F174" s="183" t="s">
        <v>409</v>
      </c>
      <c r="G174" s="184" t="s">
        <v>188</v>
      </c>
      <c r="H174" s="185">
        <v>5.1189999999999998</v>
      </c>
      <c r="I174" s="186"/>
      <c r="J174" s="187">
        <f>ROUND(I174*H174,2)</f>
        <v>0</v>
      </c>
      <c r="K174" s="183" t="s">
        <v>172</v>
      </c>
      <c r="L174" s="42"/>
      <c r="M174" s="188" t="s">
        <v>19</v>
      </c>
      <c r="N174" s="189" t="s">
        <v>42</v>
      </c>
      <c r="O174" s="67"/>
      <c r="P174" s="190">
        <f>O174*H174</f>
        <v>0</v>
      </c>
      <c r="Q174" s="190">
        <v>1.2E-4</v>
      </c>
      <c r="R174" s="190">
        <f>Q174*H174</f>
        <v>6.1428000000000003E-4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315</v>
      </c>
      <c r="AT174" s="192" t="s">
        <v>168</v>
      </c>
      <c r="AU174" s="192" t="s">
        <v>81</v>
      </c>
      <c r="AY174" s="20" t="s">
        <v>166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79</v>
      </c>
      <c r="BK174" s="193">
        <f>ROUND(I174*H174,2)</f>
        <v>0</v>
      </c>
      <c r="BL174" s="20" t="s">
        <v>315</v>
      </c>
      <c r="BM174" s="192" t="s">
        <v>410</v>
      </c>
    </row>
    <row r="175" spans="1:65" s="2" customFormat="1" ht="11.25" x14ac:dyDescent="0.2">
      <c r="A175" s="37"/>
      <c r="B175" s="38"/>
      <c r="C175" s="39"/>
      <c r="D175" s="194" t="s">
        <v>175</v>
      </c>
      <c r="E175" s="39"/>
      <c r="F175" s="195" t="s">
        <v>411</v>
      </c>
      <c r="G175" s="39"/>
      <c r="H175" s="39"/>
      <c r="I175" s="196"/>
      <c r="J175" s="39"/>
      <c r="K175" s="39"/>
      <c r="L175" s="42"/>
      <c r="M175" s="197"/>
      <c r="N175" s="198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175</v>
      </c>
      <c r="AU175" s="20" t="s">
        <v>81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908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3" customFormat="1" ht="11.25" x14ac:dyDescent="0.2">
      <c r="B177" s="199"/>
      <c r="C177" s="200"/>
      <c r="D177" s="201" t="s">
        <v>177</v>
      </c>
      <c r="E177" s="202" t="s">
        <v>19</v>
      </c>
      <c r="F177" s="203" t="s">
        <v>909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177</v>
      </c>
      <c r="AU177" s="209" t="s">
        <v>81</v>
      </c>
      <c r="AV177" s="13" t="s">
        <v>79</v>
      </c>
      <c r="AW177" s="13" t="s">
        <v>33</v>
      </c>
      <c r="AX177" s="13" t="s">
        <v>71</v>
      </c>
      <c r="AY177" s="209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910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918</v>
      </c>
      <c r="G179" s="211"/>
      <c r="H179" s="214">
        <v>5.1189999999999998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5" customFormat="1" ht="11.25" x14ac:dyDescent="0.2">
      <c r="B180" s="221"/>
      <c r="C180" s="222"/>
      <c r="D180" s="201" t="s">
        <v>177</v>
      </c>
      <c r="E180" s="223" t="s">
        <v>19</v>
      </c>
      <c r="F180" s="224" t="s">
        <v>180</v>
      </c>
      <c r="G180" s="222"/>
      <c r="H180" s="225">
        <v>5.1189999999999998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177</v>
      </c>
      <c r="AU180" s="231" t="s">
        <v>81</v>
      </c>
      <c r="AV180" s="15" t="s">
        <v>173</v>
      </c>
      <c r="AW180" s="15" t="s">
        <v>33</v>
      </c>
      <c r="AX180" s="15" t="s">
        <v>79</v>
      </c>
      <c r="AY180" s="231" t="s">
        <v>166</v>
      </c>
    </row>
    <row r="181" spans="1:65" s="12" customFormat="1" ht="22.9" customHeight="1" x14ac:dyDescent="0.2">
      <c r="B181" s="165"/>
      <c r="C181" s="166"/>
      <c r="D181" s="167" t="s">
        <v>70</v>
      </c>
      <c r="E181" s="179" t="s">
        <v>413</v>
      </c>
      <c r="F181" s="179" t="s">
        <v>414</v>
      </c>
      <c r="G181" s="166"/>
      <c r="H181" s="166"/>
      <c r="I181" s="169"/>
      <c r="J181" s="180">
        <f>BK181</f>
        <v>0</v>
      </c>
      <c r="K181" s="166"/>
      <c r="L181" s="171"/>
      <c r="M181" s="172"/>
      <c r="N181" s="173"/>
      <c r="O181" s="173"/>
      <c r="P181" s="174">
        <f>SUM(P182:P202)</f>
        <v>0</v>
      </c>
      <c r="Q181" s="173"/>
      <c r="R181" s="174">
        <f>SUM(R182:R202)</f>
        <v>9.8796700000000001E-3</v>
      </c>
      <c r="S181" s="173"/>
      <c r="T181" s="175">
        <f>SUM(T182:T202)</f>
        <v>0</v>
      </c>
      <c r="AR181" s="176" t="s">
        <v>81</v>
      </c>
      <c r="AT181" s="177" t="s">
        <v>70</v>
      </c>
      <c r="AU181" s="177" t="s">
        <v>79</v>
      </c>
      <c r="AY181" s="176" t="s">
        <v>166</v>
      </c>
      <c r="BK181" s="178">
        <f>SUM(BK182:BK202)</f>
        <v>0</v>
      </c>
    </row>
    <row r="182" spans="1:65" s="2" customFormat="1" ht="24.2" customHeight="1" x14ac:dyDescent="0.2">
      <c r="A182" s="37"/>
      <c r="B182" s="38"/>
      <c r="C182" s="181" t="s">
        <v>243</v>
      </c>
      <c r="D182" s="181" t="s">
        <v>168</v>
      </c>
      <c r="E182" s="182" t="s">
        <v>415</v>
      </c>
      <c r="F182" s="183" t="s">
        <v>416</v>
      </c>
      <c r="G182" s="184" t="s">
        <v>188</v>
      </c>
      <c r="H182" s="185">
        <v>5.1189999999999998</v>
      </c>
      <c r="I182" s="186"/>
      <c r="J182" s="187">
        <f>ROUND(I182*H182,2)</f>
        <v>0</v>
      </c>
      <c r="K182" s="183" t="s">
        <v>172</v>
      </c>
      <c r="L182" s="42"/>
      <c r="M182" s="188" t="s">
        <v>19</v>
      </c>
      <c r="N182" s="189" t="s">
        <v>42</v>
      </c>
      <c r="O182" s="67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315</v>
      </c>
      <c r="AT182" s="192" t="s">
        <v>168</v>
      </c>
      <c r="AU182" s="192" t="s">
        <v>81</v>
      </c>
      <c r="AY182" s="20" t="s">
        <v>166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79</v>
      </c>
      <c r="BK182" s="193">
        <f>ROUND(I182*H182,2)</f>
        <v>0</v>
      </c>
      <c r="BL182" s="20" t="s">
        <v>315</v>
      </c>
      <c r="BM182" s="192" t="s">
        <v>417</v>
      </c>
    </row>
    <row r="183" spans="1:65" s="2" customFormat="1" ht="11.25" x14ac:dyDescent="0.2">
      <c r="A183" s="37"/>
      <c r="B183" s="38"/>
      <c r="C183" s="39"/>
      <c r="D183" s="194" t="s">
        <v>175</v>
      </c>
      <c r="E183" s="39"/>
      <c r="F183" s="195" t="s">
        <v>418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175</v>
      </c>
      <c r="AU183" s="20" t="s">
        <v>81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908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909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910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918</v>
      </c>
      <c r="G187" s="211"/>
      <c r="H187" s="214">
        <v>5.1189999999999998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5" customFormat="1" ht="11.25" x14ac:dyDescent="0.2">
      <c r="B188" s="221"/>
      <c r="C188" s="222"/>
      <c r="D188" s="201" t="s">
        <v>177</v>
      </c>
      <c r="E188" s="223" t="s">
        <v>19</v>
      </c>
      <c r="F188" s="224" t="s">
        <v>180</v>
      </c>
      <c r="G188" s="222"/>
      <c r="H188" s="225">
        <v>5.1189999999999998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177</v>
      </c>
      <c r="AU188" s="231" t="s">
        <v>81</v>
      </c>
      <c r="AV188" s="15" t="s">
        <v>173</v>
      </c>
      <c r="AW188" s="15" t="s">
        <v>33</v>
      </c>
      <c r="AX188" s="15" t="s">
        <v>79</v>
      </c>
      <c r="AY188" s="231" t="s">
        <v>166</v>
      </c>
    </row>
    <row r="189" spans="1:65" s="2" customFormat="1" ht="16.5" customHeight="1" x14ac:dyDescent="0.2">
      <c r="A189" s="37"/>
      <c r="B189" s="38"/>
      <c r="C189" s="181" t="s">
        <v>8</v>
      </c>
      <c r="D189" s="181" t="s">
        <v>168</v>
      </c>
      <c r="E189" s="182" t="s">
        <v>419</v>
      </c>
      <c r="F189" s="183" t="s">
        <v>420</v>
      </c>
      <c r="G189" s="184" t="s">
        <v>188</v>
      </c>
      <c r="H189" s="185">
        <v>5.1189999999999998</v>
      </c>
      <c r="I189" s="186"/>
      <c r="J189" s="187">
        <f>ROUND(I189*H189,2)</f>
        <v>0</v>
      </c>
      <c r="K189" s="183" t="s">
        <v>172</v>
      </c>
      <c r="L189" s="42"/>
      <c r="M189" s="188" t="s">
        <v>19</v>
      </c>
      <c r="N189" s="189" t="s">
        <v>42</v>
      </c>
      <c r="O189" s="6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315</v>
      </c>
      <c r="AT189" s="192" t="s">
        <v>168</v>
      </c>
      <c r="AU189" s="192" t="s">
        <v>81</v>
      </c>
      <c r="AY189" s="20" t="s">
        <v>166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79</v>
      </c>
      <c r="BK189" s="193">
        <f>ROUND(I189*H189,2)</f>
        <v>0</v>
      </c>
      <c r="BL189" s="20" t="s">
        <v>315</v>
      </c>
      <c r="BM189" s="192" t="s">
        <v>421</v>
      </c>
    </row>
    <row r="190" spans="1:65" s="2" customFormat="1" ht="11.25" x14ac:dyDescent="0.2">
      <c r="A190" s="37"/>
      <c r="B190" s="38"/>
      <c r="C190" s="39"/>
      <c r="D190" s="194" t="s">
        <v>175</v>
      </c>
      <c r="E190" s="39"/>
      <c r="F190" s="195" t="s">
        <v>422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175</v>
      </c>
      <c r="AU190" s="20" t="s">
        <v>81</v>
      </c>
    </row>
    <row r="191" spans="1:65" s="13" customFormat="1" ht="11.25" x14ac:dyDescent="0.2">
      <c r="B191" s="199"/>
      <c r="C191" s="200"/>
      <c r="D191" s="201" t="s">
        <v>177</v>
      </c>
      <c r="E191" s="202" t="s">
        <v>19</v>
      </c>
      <c r="F191" s="203" t="s">
        <v>908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177</v>
      </c>
      <c r="AU191" s="209" t="s">
        <v>81</v>
      </c>
      <c r="AV191" s="13" t="s">
        <v>79</v>
      </c>
      <c r="AW191" s="13" t="s">
        <v>33</v>
      </c>
      <c r="AX191" s="13" t="s">
        <v>71</v>
      </c>
      <c r="AY191" s="209" t="s">
        <v>166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909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910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918</v>
      </c>
      <c r="G194" s="211"/>
      <c r="H194" s="214">
        <v>5.1189999999999998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5" customFormat="1" ht="11.25" x14ac:dyDescent="0.2">
      <c r="B195" s="221"/>
      <c r="C195" s="222"/>
      <c r="D195" s="201" t="s">
        <v>177</v>
      </c>
      <c r="E195" s="223" t="s">
        <v>19</v>
      </c>
      <c r="F195" s="224" t="s">
        <v>180</v>
      </c>
      <c r="G195" s="222"/>
      <c r="H195" s="225">
        <v>5.1189999999999998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177</v>
      </c>
      <c r="AU195" s="231" t="s">
        <v>81</v>
      </c>
      <c r="AV195" s="15" t="s">
        <v>173</v>
      </c>
      <c r="AW195" s="15" t="s">
        <v>33</v>
      </c>
      <c r="AX195" s="15" t="s">
        <v>79</v>
      </c>
      <c r="AY195" s="231" t="s">
        <v>166</v>
      </c>
    </row>
    <row r="196" spans="1:65" s="2" customFormat="1" ht="16.5" customHeight="1" x14ac:dyDescent="0.2">
      <c r="A196" s="37"/>
      <c r="B196" s="38"/>
      <c r="C196" s="181" t="s">
        <v>263</v>
      </c>
      <c r="D196" s="181" t="s">
        <v>168</v>
      </c>
      <c r="E196" s="182" t="s">
        <v>423</v>
      </c>
      <c r="F196" s="183" t="s">
        <v>424</v>
      </c>
      <c r="G196" s="184" t="s">
        <v>188</v>
      </c>
      <c r="H196" s="185">
        <v>5.1189999999999998</v>
      </c>
      <c r="I196" s="186"/>
      <c r="J196" s="187">
        <f>ROUND(I196*H196,2)</f>
        <v>0</v>
      </c>
      <c r="K196" s="183" t="s">
        <v>172</v>
      </c>
      <c r="L196" s="42"/>
      <c r="M196" s="188" t="s">
        <v>19</v>
      </c>
      <c r="N196" s="189" t="s">
        <v>42</v>
      </c>
      <c r="O196" s="67"/>
      <c r="P196" s="190">
        <f>O196*H196</f>
        <v>0</v>
      </c>
      <c r="Q196" s="190">
        <v>1.9300000000000001E-3</v>
      </c>
      <c r="R196" s="190">
        <f>Q196*H196</f>
        <v>9.8796700000000001E-3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315</v>
      </c>
      <c r="AT196" s="192" t="s">
        <v>168</v>
      </c>
      <c r="AU196" s="192" t="s">
        <v>81</v>
      </c>
      <c r="AY196" s="20" t="s">
        <v>166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79</v>
      </c>
      <c r="BK196" s="193">
        <f>ROUND(I196*H196,2)</f>
        <v>0</v>
      </c>
      <c r="BL196" s="20" t="s">
        <v>315</v>
      </c>
      <c r="BM196" s="192" t="s">
        <v>425</v>
      </c>
    </row>
    <row r="197" spans="1:65" s="2" customFormat="1" ht="11.25" x14ac:dyDescent="0.2">
      <c r="A197" s="37"/>
      <c r="B197" s="38"/>
      <c r="C197" s="39"/>
      <c r="D197" s="194" t="s">
        <v>175</v>
      </c>
      <c r="E197" s="39"/>
      <c r="F197" s="195" t="s">
        <v>426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175</v>
      </c>
      <c r="AU197" s="20" t="s">
        <v>81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908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909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910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918</v>
      </c>
      <c r="G201" s="211"/>
      <c r="H201" s="214">
        <v>5.1189999999999998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5" customFormat="1" ht="11.25" x14ac:dyDescent="0.2">
      <c r="B202" s="221"/>
      <c r="C202" s="222"/>
      <c r="D202" s="201" t="s">
        <v>177</v>
      </c>
      <c r="E202" s="223" t="s">
        <v>19</v>
      </c>
      <c r="F202" s="224" t="s">
        <v>180</v>
      </c>
      <c r="G202" s="222"/>
      <c r="H202" s="225">
        <v>5.1189999999999998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177</v>
      </c>
      <c r="AU202" s="231" t="s">
        <v>81</v>
      </c>
      <c r="AV202" s="15" t="s">
        <v>173</v>
      </c>
      <c r="AW202" s="15" t="s">
        <v>33</v>
      </c>
      <c r="AX202" s="15" t="s">
        <v>79</v>
      </c>
      <c r="AY202" s="231" t="s">
        <v>166</v>
      </c>
    </row>
    <row r="203" spans="1:65" s="12" customFormat="1" ht="25.9" customHeight="1" x14ac:dyDescent="0.2">
      <c r="B203" s="165"/>
      <c r="C203" s="166"/>
      <c r="D203" s="167" t="s">
        <v>70</v>
      </c>
      <c r="E203" s="168" t="s">
        <v>342</v>
      </c>
      <c r="F203" s="168" t="s">
        <v>343</v>
      </c>
      <c r="G203" s="166"/>
      <c r="H203" s="166"/>
      <c r="I203" s="169"/>
      <c r="J203" s="170">
        <f>BK203</f>
        <v>0</v>
      </c>
      <c r="K203" s="166"/>
      <c r="L203" s="171"/>
      <c r="M203" s="172"/>
      <c r="N203" s="173"/>
      <c r="O203" s="173"/>
      <c r="P203" s="174">
        <f>P204</f>
        <v>0</v>
      </c>
      <c r="Q203" s="173"/>
      <c r="R203" s="174">
        <f>R204</f>
        <v>0</v>
      </c>
      <c r="S203" s="173"/>
      <c r="T203" s="175">
        <f>T204</f>
        <v>0</v>
      </c>
      <c r="AR203" s="176" t="s">
        <v>198</v>
      </c>
      <c r="AT203" s="177" t="s">
        <v>70</v>
      </c>
      <c r="AU203" s="177" t="s">
        <v>71</v>
      </c>
      <c r="AY203" s="176" t="s">
        <v>166</v>
      </c>
      <c r="BK203" s="178">
        <f>BK204</f>
        <v>0</v>
      </c>
    </row>
    <row r="204" spans="1:65" s="2" customFormat="1" ht="16.5" customHeight="1" x14ac:dyDescent="0.2">
      <c r="A204" s="37"/>
      <c r="B204" s="38"/>
      <c r="C204" s="181" t="s">
        <v>274</v>
      </c>
      <c r="D204" s="181" t="s">
        <v>168</v>
      </c>
      <c r="E204" s="182" t="s">
        <v>345</v>
      </c>
      <c r="F204" s="183" t="s">
        <v>346</v>
      </c>
      <c r="G204" s="184" t="s">
        <v>347</v>
      </c>
      <c r="H204" s="243"/>
      <c r="I204" s="186"/>
      <c r="J204" s="187">
        <f>ROUND(I204*H204,2)</f>
        <v>0</v>
      </c>
      <c r="K204" s="183" t="s">
        <v>19</v>
      </c>
      <c r="L204" s="42"/>
      <c r="M204" s="244" t="s">
        <v>19</v>
      </c>
      <c r="N204" s="245" t="s">
        <v>42</v>
      </c>
      <c r="O204" s="246"/>
      <c r="P204" s="247">
        <f>O204*H204</f>
        <v>0</v>
      </c>
      <c r="Q204" s="247">
        <v>0</v>
      </c>
      <c r="R204" s="247">
        <f>Q204*H204</f>
        <v>0</v>
      </c>
      <c r="S204" s="247">
        <v>0</v>
      </c>
      <c r="T204" s="24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173</v>
      </c>
      <c r="AT204" s="192" t="s">
        <v>168</v>
      </c>
      <c r="AU204" s="192" t="s">
        <v>79</v>
      </c>
      <c r="AY204" s="20" t="s">
        <v>166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79</v>
      </c>
      <c r="BK204" s="193">
        <f>ROUND(I204*H204,2)</f>
        <v>0</v>
      </c>
      <c r="BL204" s="20" t="s">
        <v>173</v>
      </c>
      <c r="BM204" s="192" t="s">
        <v>427</v>
      </c>
    </row>
    <row r="205" spans="1:65" s="2" customFormat="1" ht="6.95" customHeight="1" x14ac:dyDescent="0.2">
      <c r="A205" s="37"/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42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sheetProtection algorithmName="SHA-512" hashValue="f/kwnHaqU3eumDrZTUCuiwF9jrCY/lISYxnkTsJ2Arm4nmfstjCH39yeoPO4W83E1fuMq3DWnhVchJO10KTGkg==" saltValue="JQWhMYLYUgm1U06OZ8H+vlykfR7ux+zjnVn/g7GokM2yyoX3rw0gzzHJI11JApPK8+qbQf/qmUOuoqPs/yL3xw==" spinCount="100000" sheet="1" objects="1" scenarios="1" formatColumns="0" formatRows="0" autoFilter="0"/>
  <autoFilter ref="C92:K204" xr:uid="{00000000-0009-0000-0000-00000A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A00-000000000000}"/>
    <hyperlink ref="F109" r:id="rId2" xr:uid="{00000000-0004-0000-0A00-000001000000}"/>
    <hyperlink ref="F121" r:id="rId3" xr:uid="{00000000-0004-0000-0A00-000002000000}"/>
    <hyperlink ref="F133" r:id="rId4" xr:uid="{00000000-0004-0000-0A00-000003000000}"/>
    <hyperlink ref="F147" r:id="rId5" xr:uid="{00000000-0004-0000-0A00-000004000000}"/>
    <hyperlink ref="F151" r:id="rId6" xr:uid="{00000000-0004-0000-0A00-000005000000}"/>
    <hyperlink ref="F172" r:id="rId7" xr:uid="{00000000-0004-0000-0A00-000006000000}"/>
    <hyperlink ref="F175" r:id="rId8" xr:uid="{00000000-0004-0000-0A00-000007000000}"/>
    <hyperlink ref="F183" r:id="rId9" xr:uid="{00000000-0004-0000-0A00-000008000000}"/>
    <hyperlink ref="F190" r:id="rId10" xr:uid="{00000000-0004-0000-0A00-000009000000}"/>
    <hyperlink ref="F197" r:id="rId11" xr:uid="{00000000-0004-0000-0A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55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115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919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ROUND((SUM(BE92:BE254)),  2)</f>
        <v>0</v>
      </c>
      <c r="G35" s="37"/>
      <c r="H35" s="37"/>
      <c r="I35" s="127">
        <v>0.21</v>
      </c>
      <c r="J35" s="126">
        <f>ROUND(((SUM(BE92:BE254))*I35),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ROUND((SUM(BF92:BF254)),  2)</f>
        <v>0</v>
      </c>
      <c r="G36" s="37"/>
      <c r="H36" s="37"/>
      <c r="I36" s="127">
        <v>0.12</v>
      </c>
      <c r="J36" s="126">
        <f>ROUND(((SUM(BF92:BF254))*I36),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ROUND((SUM(BG92:BG254)),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ROUND((SUM(BH92:BH254)),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ROUND((SUM(BI92:BI254)),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0210 - Překážka 10 - Schody + eurogap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783</v>
      </c>
      <c r="E66" s="151"/>
      <c r="F66" s="151"/>
      <c r="G66" s="151"/>
      <c r="H66" s="151"/>
      <c r="I66" s="151"/>
      <c r="J66" s="152">
        <f>J114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430</v>
      </c>
      <c r="E67" s="151"/>
      <c r="F67" s="151"/>
      <c r="G67" s="151"/>
      <c r="H67" s="151"/>
      <c r="I67" s="151"/>
      <c r="J67" s="152">
        <f>J139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147</v>
      </c>
      <c r="E68" s="151"/>
      <c r="F68" s="151"/>
      <c r="G68" s="151"/>
      <c r="H68" s="151"/>
      <c r="I68" s="151"/>
      <c r="J68" s="152">
        <f>J227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148</v>
      </c>
      <c r="E69" s="151"/>
      <c r="F69" s="151"/>
      <c r="G69" s="151"/>
      <c r="H69" s="151"/>
      <c r="I69" s="151"/>
      <c r="J69" s="152">
        <f>J250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150</v>
      </c>
      <c r="E70" s="146"/>
      <c r="F70" s="146"/>
      <c r="G70" s="146"/>
      <c r="H70" s="146"/>
      <c r="I70" s="146"/>
      <c r="J70" s="147">
        <f>J253</f>
        <v>0</v>
      </c>
      <c r="K70" s="144"/>
      <c r="L70" s="148"/>
    </row>
    <row r="71" spans="1:31" s="2" customFormat="1" ht="21.75" customHeight="1" x14ac:dyDescent="0.2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 x14ac:dyDescent="0.2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6.95" customHeight="1" x14ac:dyDescent="0.2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4.95" customHeight="1" x14ac:dyDescent="0.2">
      <c r="A77" s="37"/>
      <c r="B77" s="38"/>
      <c r="C77" s="26" t="s">
        <v>151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 x14ac:dyDescent="0.2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 x14ac:dyDescent="0.2">
      <c r="A80" s="37"/>
      <c r="B80" s="38"/>
      <c r="C80" s="39"/>
      <c r="D80" s="39"/>
      <c r="E80" s="400" t="str">
        <f>E7</f>
        <v>Novostavba skateparkového hřiště, Bystřice pod Hostýnem</v>
      </c>
      <c r="F80" s="401"/>
      <c r="G80" s="401"/>
      <c r="H80" s="401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 x14ac:dyDescent="0.2">
      <c r="B81" s="24"/>
      <c r="C81" s="32" t="s">
        <v>138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 x14ac:dyDescent="0.2">
      <c r="A82" s="37"/>
      <c r="B82" s="38"/>
      <c r="C82" s="39"/>
      <c r="D82" s="39"/>
      <c r="E82" s="400" t="s">
        <v>349</v>
      </c>
      <c r="F82" s="402"/>
      <c r="G82" s="402"/>
      <c r="H82" s="402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 x14ac:dyDescent="0.2">
      <c r="A83" s="37"/>
      <c r="B83" s="38"/>
      <c r="C83" s="32" t="s">
        <v>350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 x14ac:dyDescent="0.2">
      <c r="A84" s="37"/>
      <c r="B84" s="38"/>
      <c r="C84" s="39"/>
      <c r="D84" s="39"/>
      <c r="E84" s="354" t="str">
        <f>E11</f>
        <v>0210 - Překážka 10 - Schody + eurogap</v>
      </c>
      <c r="F84" s="402"/>
      <c r="G84" s="402"/>
      <c r="H84" s="402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 x14ac:dyDescent="0.2">
      <c r="A86" s="37"/>
      <c r="B86" s="38"/>
      <c r="C86" s="32" t="s">
        <v>21</v>
      </c>
      <c r="D86" s="39"/>
      <c r="E86" s="39"/>
      <c r="F86" s="30" t="str">
        <f>F14</f>
        <v xml:space="preserve"> </v>
      </c>
      <c r="G86" s="39"/>
      <c r="H86" s="39"/>
      <c r="I86" s="32" t="s">
        <v>23</v>
      </c>
      <c r="J86" s="62" t="str">
        <f>IF(J14="","",J14)</f>
        <v>31. 8. 2025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7" customHeight="1" x14ac:dyDescent="0.2">
      <c r="A88" s="37"/>
      <c r="B88" s="38"/>
      <c r="C88" s="32" t="s">
        <v>25</v>
      </c>
      <c r="D88" s="39"/>
      <c r="E88" s="39"/>
      <c r="F88" s="30" t="str">
        <f>E17</f>
        <v>Město Bystřice pod Hostýnem</v>
      </c>
      <c r="G88" s="39"/>
      <c r="H88" s="39"/>
      <c r="I88" s="32" t="s">
        <v>31</v>
      </c>
      <c r="J88" s="35" t="str">
        <f>E23</f>
        <v>Michal Langoš, Hranice na Moravě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 x14ac:dyDescent="0.2">
      <c r="A89" s="37"/>
      <c r="B89" s="38"/>
      <c r="C89" s="32" t="s">
        <v>29</v>
      </c>
      <c r="D89" s="39"/>
      <c r="E89" s="39"/>
      <c r="F89" s="30" t="str">
        <f>IF(E20="","",E20)</f>
        <v>Vyplň údaj</v>
      </c>
      <c r="G89" s="39"/>
      <c r="H89" s="39"/>
      <c r="I89" s="32" t="s">
        <v>34</v>
      </c>
      <c r="J89" s="35" t="str">
        <f>E26</f>
        <v xml:space="preserve"> 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 x14ac:dyDescent="0.2">
      <c r="A91" s="154"/>
      <c r="B91" s="155"/>
      <c r="C91" s="156" t="s">
        <v>152</v>
      </c>
      <c r="D91" s="157" t="s">
        <v>56</v>
      </c>
      <c r="E91" s="157" t="s">
        <v>52</v>
      </c>
      <c r="F91" s="157" t="s">
        <v>53</v>
      </c>
      <c r="G91" s="157" t="s">
        <v>153</v>
      </c>
      <c r="H91" s="157" t="s">
        <v>154</v>
      </c>
      <c r="I91" s="157" t="s">
        <v>155</v>
      </c>
      <c r="J91" s="157" t="s">
        <v>142</v>
      </c>
      <c r="K91" s="158" t="s">
        <v>156</v>
      </c>
      <c r="L91" s="159"/>
      <c r="M91" s="71" t="s">
        <v>19</v>
      </c>
      <c r="N91" s="72" t="s">
        <v>41</v>
      </c>
      <c r="O91" s="72" t="s">
        <v>157</v>
      </c>
      <c r="P91" s="72" t="s">
        <v>158</v>
      </c>
      <c r="Q91" s="72" t="s">
        <v>159</v>
      </c>
      <c r="R91" s="72" t="s">
        <v>160</v>
      </c>
      <c r="S91" s="72" t="s">
        <v>161</v>
      </c>
      <c r="T91" s="73" t="s">
        <v>162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 x14ac:dyDescent="0.25">
      <c r="A92" s="37"/>
      <c r="B92" s="38"/>
      <c r="C92" s="78" t="s">
        <v>163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P93+P253</f>
        <v>0</v>
      </c>
      <c r="Q92" s="75"/>
      <c r="R92" s="162">
        <f>R93+R253</f>
        <v>42.854610549999997</v>
      </c>
      <c r="S92" s="75"/>
      <c r="T92" s="163">
        <f>T93+T253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70</v>
      </c>
      <c r="AU92" s="20" t="s">
        <v>143</v>
      </c>
      <c r="BK92" s="164">
        <f>BK93+BK253</f>
        <v>0</v>
      </c>
    </row>
    <row r="93" spans="1:65" s="12" customFormat="1" ht="25.9" customHeight="1" x14ac:dyDescent="0.2">
      <c r="B93" s="165"/>
      <c r="C93" s="166"/>
      <c r="D93" s="167" t="s">
        <v>70</v>
      </c>
      <c r="E93" s="168" t="s">
        <v>164</v>
      </c>
      <c r="F93" s="168" t="s">
        <v>165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P94+P114+P139+P227+P250</f>
        <v>0</v>
      </c>
      <c r="Q93" s="173"/>
      <c r="R93" s="174">
        <f>R94+R114+R139+R227+R250</f>
        <v>42.854610549999997</v>
      </c>
      <c r="S93" s="173"/>
      <c r="T93" s="175">
        <f>T94+T114+T139+T227+T250</f>
        <v>0</v>
      </c>
      <c r="AR93" s="176" t="s">
        <v>79</v>
      </c>
      <c r="AT93" s="177" t="s">
        <v>70</v>
      </c>
      <c r="AU93" s="177" t="s">
        <v>71</v>
      </c>
      <c r="AY93" s="176" t="s">
        <v>166</v>
      </c>
      <c r="BK93" s="178">
        <f>BK94+BK114+BK139+BK227+BK250</f>
        <v>0</v>
      </c>
    </row>
    <row r="94" spans="1:65" s="12" customFormat="1" ht="22.9" customHeight="1" x14ac:dyDescent="0.2">
      <c r="B94" s="165"/>
      <c r="C94" s="166"/>
      <c r="D94" s="167" t="s">
        <v>70</v>
      </c>
      <c r="E94" s="179" t="s">
        <v>81</v>
      </c>
      <c r="F94" s="179" t="s">
        <v>248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SUM(P95:P113)</f>
        <v>0</v>
      </c>
      <c r="Q94" s="173"/>
      <c r="R94" s="174">
        <f>SUM(R95:R113)</f>
        <v>33.415213600000001</v>
      </c>
      <c r="S94" s="173"/>
      <c r="T94" s="175">
        <f>SUM(T95:T113)</f>
        <v>0</v>
      </c>
      <c r="AR94" s="176" t="s">
        <v>79</v>
      </c>
      <c r="AT94" s="177" t="s">
        <v>70</v>
      </c>
      <c r="AU94" s="177" t="s">
        <v>79</v>
      </c>
      <c r="AY94" s="176" t="s">
        <v>166</v>
      </c>
      <c r="BK94" s="178">
        <f>SUM(BK95:BK113)</f>
        <v>0</v>
      </c>
    </row>
    <row r="95" spans="1:65" s="2" customFormat="1" ht="24.2" customHeight="1" x14ac:dyDescent="0.2">
      <c r="A95" s="37"/>
      <c r="B95" s="38"/>
      <c r="C95" s="181" t="s">
        <v>79</v>
      </c>
      <c r="D95" s="181" t="s">
        <v>168</v>
      </c>
      <c r="E95" s="182" t="s">
        <v>431</v>
      </c>
      <c r="F95" s="183" t="s">
        <v>432</v>
      </c>
      <c r="G95" s="184" t="s">
        <v>188</v>
      </c>
      <c r="H95" s="185">
        <v>21.83</v>
      </c>
      <c r="I95" s="186"/>
      <c r="J95" s="187">
        <f>ROUND(I95*H95,2)</f>
        <v>0</v>
      </c>
      <c r="K95" s="183" t="s">
        <v>172</v>
      </c>
      <c r="L95" s="42"/>
      <c r="M95" s="188" t="s">
        <v>19</v>
      </c>
      <c r="N95" s="189" t="s">
        <v>42</v>
      </c>
      <c r="O95" s="67"/>
      <c r="P95" s="190">
        <f>O95*H95</f>
        <v>0</v>
      </c>
      <c r="Q95" s="190">
        <v>1.3999999999999999E-4</v>
      </c>
      <c r="R95" s="190">
        <f>Q95*H95</f>
        <v>3.0561999999999994E-3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173</v>
      </c>
      <c r="AT95" s="192" t="s">
        <v>168</v>
      </c>
      <c r="AU95" s="192" t="s">
        <v>81</v>
      </c>
      <c r="AY95" s="20" t="s">
        <v>166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79</v>
      </c>
      <c r="BK95" s="193">
        <f>ROUND(I95*H95,2)</f>
        <v>0</v>
      </c>
      <c r="BL95" s="20" t="s">
        <v>173</v>
      </c>
      <c r="BM95" s="192" t="s">
        <v>433</v>
      </c>
    </row>
    <row r="96" spans="1:65" s="2" customFormat="1" ht="11.25" x14ac:dyDescent="0.2">
      <c r="A96" s="37"/>
      <c r="B96" s="38"/>
      <c r="C96" s="39"/>
      <c r="D96" s="194" t="s">
        <v>175</v>
      </c>
      <c r="E96" s="39"/>
      <c r="F96" s="195" t="s">
        <v>434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175</v>
      </c>
      <c r="AU96" s="20" t="s">
        <v>81</v>
      </c>
    </row>
    <row r="97" spans="1:65" s="13" customFormat="1" ht="11.25" x14ac:dyDescent="0.2">
      <c r="B97" s="199"/>
      <c r="C97" s="200"/>
      <c r="D97" s="201" t="s">
        <v>177</v>
      </c>
      <c r="E97" s="202" t="s">
        <v>19</v>
      </c>
      <c r="F97" s="203" t="s">
        <v>920</v>
      </c>
      <c r="G97" s="200"/>
      <c r="H97" s="202" t="s">
        <v>19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177</v>
      </c>
      <c r="AU97" s="209" t="s">
        <v>81</v>
      </c>
      <c r="AV97" s="13" t="s">
        <v>79</v>
      </c>
      <c r="AW97" s="13" t="s">
        <v>33</v>
      </c>
      <c r="AX97" s="13" t="s">
        <v>71</v>
      </c>
      <c r="AY97" s="209" t="s">
        <v>166</v>
      </c>
    </row>
    <row r="98" spans="1:65" s="13" customFormat="1" ht="11.25" x14ac:dyDescent="0.2">
      <c r="B98" s="199"/>
      <c r="C98" s="200"/>
      <c r="D98" s="201" t="s">
        <v>177</v>
      </c>
      <c r="E98" s="202" t="s">
        <v>19</v>
      </c>
      <c r="F98" s="203" t="s">
        <v>436</v>
      </c>
      <c r="G98" s="200"/>
      <c r="H98" s="202" t="s">
        <v>19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177</v>
      </c>
      <c r="AU98" s="209" t="s">
        <v>81</v>
      </c>
      <c r="AV98" s="13" t="s">
        <v>79</v>
      </c>
      <c r="AW98" s="13" t="s">
        <v>33</v>
      </c>
      <c r="AX98" s="13" t="s">
        <v>71</v>
      </c>
      <c r="AY98" s="209" t="s">
        <v>166</v>
      </c>
    </row>
    <row r="99" spans="1:65" s="14" customFormat="1" ht="11.25" x14ac:dyDescent="0.2">
      <c r="B99" s="210"/>
      <c r="C99" s="211"/>
      <c r="D99" s="201" t="s">
        <v>177</v>
      </c>
      <c r="E99" s="212" t="s">
        <v>19</v>
      </c>
      <c r="F99" s="213" t="s">
        <v>921</v>
      </c>
      <c r="G99" s="211"/>
      <c r="H99" s="214">
        <v>21.83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177</v>
      </c>
      <c r="AU99" s="220" t="s">
        <v>81</v>
      </c>
      <c r="AV99" s="14" t="s">
        <v>81</v>
      </c>
      <c r="AW99" s="14" t="s">
        <v>33</v>
      </c>
      <c r="AX99" s="14" t="s">
        <v>71</v>
      </c>
      <c r="AY99" s="220" t="s">
        <v>166</v>
      </c>
    </row>
    <row r="100" spans="1:65" s="15" customFormat="1" ht="11.25" x14ac:dyDescent="0.2">
      <c r="B100" s="221"/>
      <c r="C100" s="222"/>
      <c r="D100" s="201" t="s">
        <v>177</v>
      </c>
      <c r="E100" s="223" t="s">
        <v>19</v>
      </c>
      <c r="F100" s="224" t="s">
        <v>180</v>
      </c>
      <c r="G100" s="222"/>
      <c r="H100" s="225">
        <v>21.83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177</v>
      </c>
      <c r="AU100" s="231" t="s">
        <v>81</v>
      </c>
      <c r="AV100" s="15" t="s">
        <v>173</v>
      </c>
      <c r="AW100" s="15" t="s">
        <v>33</v>
      </c>
      <c r="AX100" s="15" t="s">
        <v>79</v>
      </c>
      <c r="AY100" s="231" t="s">
        <v>166</v>
      </c>
    </row>
    <row r="101" spans="1:65" s="2" customFormat="1" ht="16.5" customHeight="1" x14ac:dyDescent="0.2">
      <c r="A101" s="37"/>
      <c r="B101" s="38"/>
      <c r="C101" s="249" t="s">
        <v>81</v>
      </c>
      <c r="D101" s="249" t="s">
        <v>392</v>
      </c>
      <c r="E101" s="250" t="s">
        <v>438</v>
      </c>
      <c r="F101" s="251" t="s">
        <v>439</v>
      </c>
      <c r="G101" s="252" t="s">
        <v>188</v>
      </c>
      <c r="H101" s="253">
        <v>25.858000000000001</v>
      </c>
      <c r="I101" s="254"/>
      <c r="J101" s="255">
        <f>ROUND(I101*H101,2)</f>
        <v>0</v>
      </c>
      <c r="K101" s="251" t="s">
        <v>172</v>
      </c>
      <c r="L101" s="256"/>
      <c r="M101" s="257" t="s">
        <v>19</v>
      </c>
      <c r="N101" s="258" t="s">
        <v>42</v>
      </c>
      <c r="O101" s="67"/>
      <c r="P101" s="190">
        <f>O101*H101</f>
        <v>0</v>
      </c>
      <c r="Q101" s="190">
        <v>2.9999999999999997E-4</v>
      </c>
      <c r="R101" s="190">
        <f>Q101*H101</f>
        <v>7.7573999999999994E-3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226</v>
      </c>
      <c r="AT101" s="192" t="s">
        <v>392</v>
      </c>
      <c r="AU101" s="192" t="s">
        <v>81</v>
      </c>
      <c r="AY101" s="20" t="s">
        <v>166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79</v>
      </c>
      <c r="BK101" s="193">
        <f>ROUND(I101*H101,2)</f>
        <v>0</v>
      </c>
      <c r="BL101" s="20" t="s">
        <v>173</v>
      </c>
      <c r="BM101" s="192" t="s">
        <v>440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920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3" customFormat="1" ht="11.25" x14ac:dyDescent="0.2">
      <c r="B103" s="199"/>
      <c r="C103" s="200"/>
      <c r="D103" s="201" t="s">
        <v>177</v>
      </c>
      <c r="E103" s="202" t="s">
        <v>19</v>
      </c>
      <c r="F103" s="203" t="s">
        <v>436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177</v>
      </c>
      <c r="AU103" s="209" t="s">
        <v>81</v>
      </c>
      <c r="AV103" s="13" t="s">
        <v>79</v>
      </c>
      <c r="AW103" s="13" t="s">
        <v>33</v>
      </c>
      <c r="AX103" s="13" t="s">
        <v>71</v>
      </c>
      <c r="AY103" s="209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921</v>
      </c>
      <c r="G104" s="211"/>
      <c r="H104" s="214">
        <v>21.83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5" customFormat="1" ht="11.25" x14ac:dyDescent="0.2">
      <c r="B105" s="221"/>
      <c r="C105" s="222"/>
      <c r="D105" s="201" t="s">
        <v>177</v>
      </c>
      <c r="E105" s="223" t="s">
        <v>19</v>
      </c>
      <c r="F105" s="224" t="s">
        <v>180</v>
      </c>
      <c r="G105" s="222"/>
      <c r="H105" s="225">
        <v>21.83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177</v>
      </c>
      <c r="AU105" s="231" t="s">
        <v>81</v>
      </c>
      <c r="AV105" s="15" t="s">
        <v>173</v>
      </c>
      <c r="AW105" s="15" t="s">
        <v>33</v>
      </c>
      <c r="AX105" s="15" t="s">
        <v>79</v>
      </c>
      <c r="AY105" s="231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1"/>
      <c r="F106" s="213" t="s">
        <v>922</v>
      </c>
      <c r="G106" s="211"/>
      <c r="H106" s="214">
        <v>25.858000000000001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4</v>
      </c>
      <c r="AX106" s="14" t="s">
        <v>79</v>
      </c>
      <c r="AY106" s="220" t="s">
        <v>166</v>
      </c>
    </row>
    <row r="107" spans="1:65" s="2" customFormat="1" ht="16.5" customHeight="1" x14ac:dyDescent="0.2">
      <c r="A107" s="37"/>
      <c r="B107" s="38"/>
      <c r="C107" s="181" t="s">
        <v>185</v>
      </c>
      <c r="D107" s="181" t="s">
        <v>168</v>
      </c>
      <c r="E107" s="182" t="s">
        <v>442</v>
      </c>
      <c r="F107" s="183" t="s">
        <v>443</v>
      </c>
      <c r="G107" s="184" t="s">
        <v>194</v>
      </c>
      <c r="H107" s="185">
        <v>15.465</v>
      </c>
      <c r="I107" s="186"/>
      <c r="J107" s="187">
        <f>ROUND(I107*H107,2)</f>
        <v>0</v>
      </c>
      <c r="K107" s="183" t="s">
        <v>172</v>
      </c>
      <c r="L107" s="42"/>
      <c r="M107" s="188" t="s">
        <v>19</v>
      </c>
      <c r="N107" s="189" t="s">
        <v>42</v>
      </c>
      <c r="O107" s="67"/>
      <c r="P107" s="190">
        <f>O107*H107</f>
        <v>0</v>
      </c>
      <c r="Q107" s="190">
        <v>2.16</v>
      </c>
      <c r="R107" s="190">
        <f>Q107*H107</f>
        <v>33.404400000000003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173</v>
      </c>
      <c r="AT107" s="192" t="s">
        <v>168</v>
      </c>
      <c r="AU107" s="192" t="s">
        <v>81</v>
      </c>
      <c r="AY107" s="20" t="s">
        <v>166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79</v>
      </c>
      <c r="BK107" s="193">
        <f>ROUND(I107*H107,2)</f>
        <v>0</v>
      </c>
      <c r="BL107" s="20" t="s">
        <v>173</v>
      </c>
      <c r="BM107" s="192" t="s">
        <v>444</v>
      </c>
    </row>
    <row r="108" spans="1:65" s="2" customFormat="1" ht="11.25" x14ac:dyDescent="0.2">
      <c r="A108" s="37"/>
      <c r="B108" s="38"/>
      <c r="C108" s="39"/>
      <c r="D108" s="194" t="s">
        <v>175</v>
      </c>
      <c r="E108" s="39"/>
      <c r="F108" s="195" t="s">
        <v>445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175</v>
      </c>
      <c r="AU108" s="20" t="s">
        <v>81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920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3" customFormat="1" ht="11.25" x14ac:dyDescent="0.2">
      <c r="B110" s="199"/>
      <c r="C110" s="200"/>
      <c r="D110" s="201" t="s">
        <v>177</v>
      </c>
      <c r="E110" s="202" t="s">
        <v>19</v>
      </c>
      <c r="F110" s="203" t="s">
        <v>436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177</v>
      </c>
      <c r="AU110" s="209" t="s">
        <v>81</v>
      </c>
      <c r="AV110" s="13" t="s">
        <v>79</v>
      </c>
      <c r="AW110" s="13" t="s">
        <v>33</v>
      </c>
      <c r="AX110" s="13" t="s">
        <v>71</v>
      </c>
      <c r="AY110" s="209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2" t="s">
        <v>19</v>
      </c>
      <c r="F111" s="213" t="s">
        <v>923</v>
      </c>
      <c r="G111" s="211"/>
      <c r="H111" s="214">
        <v>8.3919999999999995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33</v>
      </c>
      <c r="AX111" s="14" t="s">
        <v>71</v>
      </c>
      <c r="AY111" s="220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2" t="s">
        <v>19</v>
      </c>
      <c r="F112" s="213" t="s">
        <v>924</v>
      </c>
      <c r="G112" s="211"/>
      <c r="H112" s="214">
        <v>7.0730000000000004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33</v>
      </c>
      <c r="AX112" s="14" t="s">
        <v>71</v>
      </c>
      <c r="AY112" s="220" t="s">
        <v>166</v>
      </c>
    </row>
    <row r="113" spans="1:65" s="15" customFormat="1" ht="11.25" x14ac:dyDescent="0.2">
      <c r="B113" s="221"/>
      <c r="C113" s="222"/>
      <c r="D113" s="201" t="s">
        <v>177</v>
      </c>
      <c r="E113" s="223" t="s">
        <v>19</v>
      </c>
      <c r="F113" s="224" t="s">
        <v>180</v>
      </c>
      <c r="G113" s="222"/>
      <c r="H113" s="225">
        <v>15.465</v>
      </c>
      <c r="I113" s="226"/>
      <c r="J113" s="222"/>
      <c r="K113" s="222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177</v>
      </c>
      <c r="AU113" s="231" t="s">
        <v>81</v>
      </c>
      <c r="AV113" s="15" t="s">
        <v>173</v>
      </c>
      <c r="AW113" s="15" t="s">
        <v>33</v>
      </c>
      <c r="AX113" s="15" t="s">
        <v>79</v>
      </c>
      <c r="AY113" s="231" t="s">
        <v>166</v>
      </c>
    </row>
    <row r="114" spans="1:65" s="12" customFormat="1" ht="22.9" customHeight="1" x14ac:dyDescent="0.2">
      <c r="B114" s="165"/>
      <c r="C114" s="166"/>
      <c r="D114" s="167" t="s">
        <v>70</v>
      </c>
      <c r="E114" s="179" t="s">
        <v>173</v>
      </c>
      <c r="F114" s="179" t="s">
        <v>806</v>
      </c>
      <c r="G114" s="166"/>
      <c r="H114" s="166"/>
      <c r="I114" s="169"/>
      <c r="J114" s="180">
        <f>BK114</f>
        <v>0</v>
      </c>
      <c r="K114" s="166"/>
      <c r="L114" s="171"/>
      <c r="M114" s="172"/>
      <c r="N114" s="173"/>
      <c r="O114" s="173"/>
      <c r="P114" s="174">
        <f>SUM(P115:P138)</f>
        <v>0</v>
      </c>
      <c r="Q114" s="173"/>
      <c r="R114" s="174">
        <f>SUM(R115:R138)</f>
        <v>1.3070627400000001</v>
      </c>
      <c r="S114" s="173"/>
      <c r="T114" s="175">
        <f>SUM(T115:T138)</f>
        <v>0</v>
      </c>
      <c r="AR114" s="176" t="s">
        <v>79</v>
      </c>
      <c r="AT114" s="177" t="s">
        <v>70</v>
      </c>
      <c r="AU114" s="177" t="s">
        <v>79</v>
      </c>
      <c r="AY114" s="176" t="s">
        <v>166</v>
      </c>
      <c r="BK114" s="178">
        <f>SUM(BK115:BK138)</f>
        <v>0</v>
      </c>
    </row>
    <row r="115" spans="1:65" s="2" customFormat="1" ht="24.2" customHeight="1" x14ac:dyDescent="0.2">
      <c r="A115" s="37"/>
      <c r="B115" s="38"/>
      <c r="C115" s="181" t="s">
        <v>173</v>
      </c>
      <c r="D115" s="181" t="s">
        <v>168</v>
      </c>
      <c r="E115" s="182" t="s">
        <v>925</v>
      </c>
      <c r="F115" s="183" t="s">
        <v>926</v>
      </c>
      <c r="G115" s="184" t="s">
        <v>524</v>
      </c>
      <c r="H115" s="185">
        <v>11.707000000000001</v>
      </c>
      <c r="I115" s="186"/>
      <c r="J115" s="187">
        <f>ROUND(I115*H115,2)</f>
        <v>0</v>
      </c>
      <c r="K115" s="183" t="s">
        <v>172</v>
      </c>
      <c r="L115" s="42"/>
      <c r="M115" s="188" t="s">
        <v>19</v>
      </c>
      <c r="N115" s="189" t="s">
        <v>42</v>
      </c>
      <c r="O115" s="67"/>
      <c r="P115" s="190">
        <f>O115*H115</f>
        <v>0</v>
      </c>
      <c r="Q115" s="190">
        <v>0.11046</v>
      </c>
      <c r="R115" s="190">
        <f>Q115*H115</f>
        <v>1.29315522</v>
      </c>
      <c r="S115" s="190">
        <v>0</v>
      </c>
      <c r="T115" s="191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92" t="s">
        <v>173</v>
      </c>
      <c r="AT115" s="192" t="s">
        <v>168</v>
      </c>
      <c r="AU115" s="192" t="s">
        <v>81</v>
      </c>
      <c r="AY115" s="20" t="s">
        <v>166</v>
      </c>
      <c r="BE115" s="193">
        <f>IF(N115="základní",J115,0)</f>
        <v>0</v>
      </c>
      <c r="BF115" s="193">
        <f>IF(N115="snížená",J115,0)</f>
        <v>0</v>
      </c>
      <c r="BG115" s="193">
        <f>IF(N115="zákl. přenesená",J115,0)</f>
        <v>0</v>
      </c>
      <c r="BH115" s="193">
        <f>IF(N115="sníž. přenesená",J115,0)</f>
        <v>0</v>
      </c>
      <c r="BI115" s="193">
        <f>IF(N115="nulová",J115,0)</f>
        <v>0</v>
      </c>
      <c r="BJ115" s="20" t="s">
        <v>79</v>
      </c>
      <c r="BK115" s="193">
        <f>ROUND(I115*H115,2)</f>
        <v>0</v>
      </c>
      <c r="BL115" s="20" t="s">
        <v>173</v>
      </c>
      <c r="BM115" s="192" t="s">
        <v>927</v>
      </c>
    </row>
    <row r="116" spans="1:65" s="2" customFormat="1" ht="11.25" x14ac:dyDescent="0.2">
      <c r="A116" s="37"/>
      <c r="B116" s="38"/>
      <c r="C116" s="39"/>
      <c r="D116" s="194" t="s">
        <v>175</v>
      </c>
      <c r="E116" s="39"/>
      <c r="F116" s="195" t="s">
        <v>928</v>
      </c>
      <c r="G116" s="39"/>
      <c r="H116" s="39"/>
      <c r="I116" s="196"/>
      <c r="J116" s="39"/>
      <c r="K116" s="39"/>
      <c r="L116" s="42"/>
      <c r="M116" s="197"/>
      <c r="N116" s="198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175</v>
      </c>
      <c r="AU116" s="20" t="s">
        <v>81</v>
      </c>
    </row>
    <row r="117" spans="1:65" s="13" customFormat="1" ht="11.25" x14ac:dyDescent="0.2">
      <c r="B117" s="199"/>
      <c r="C117" s="200"/>
      <c r="D117" s="201" t="s">
        <v>177</v>
      </c>
      <c r="E117" s="202" t="s">
        <v>19</v>
      </c>
      <c r="F117" s="203" t="s">
        <v>929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177</v>
      </c>
      <c r="AU117" s="209" t="s">
        <v>81</v>
      </c>
      <c r="AV117" s="13" t="s">
        <v>79</v>
      </c>
      <c r="AW117" s="13" t="s">
        <v>33</v>
      </c>
      <c r="AX117" s="13" t="s">
        <v>71</v>
      </c>
      <c r="AY117" s="209" t="s">
        <v>166</v>
      </c>
    </row>
    <row r="118" spans="1:65" s="13" customFormat="1" ht="11.25" x14ac:dyDescent="0.2">
      <c r="B118" s="199"/>
      <c r="C118" s="200"/>
      <c r="D118" s="201" t="s">
        <v>177</v>
      </c>
      <c r="E118" s="202" t="s">
        <v>19</v>
      </c>
      <c r="F118" s="203" t="s">
        <v>446</v>
      </c>
      <c r="G118" s="200"/>
      <c r="H118" s="202" t="s">
        <v>19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177</v>
      </c>
      <c r="AU118" s="209" t="s">
        <v>81</v>
      </c>
      <c r="AV118" s="13" t="s">
        <v>79</v>
      </c>
      <c r="AW118" s="13" t="s">
        <v>33</v>
      </c>
      <c r="AX118" s="13" t="s">
        <v>71</v>
      </c>
      <c r="AY118" s="209" t="s">
        <v>166</v>
      </c>
    </row>
    <row r="119" spans="1:65" s="13" customFormat="1" ht="11.25" x14ac:dyDescent="0.2">
      <c r="B119" s="199"/>
      <c r="C119" s="200"/>
      <c r="D119" s="201" t="s">
        <v>177</v>
      </c>
      <c r="E119" s="202" t="s">
        <v>19</v>
      </c>
      <c r="F119" s="203" t="s">
        <v>930</v>
      </c>
      <c r="G119" s="200"/>
      <c r="H119" s="202" t="s">
        <v>19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177</v>
      </c>
      <c r="AU119" s="209" t="s">
        <v>81</v>
      </c>
      <c r="AV119" s="13" t="s">
        <v>79</v>
      </c>
      <c r="AW119" s="13" t="s">
        <v>33</v>
      </c>
      <c r="AX119" s="13" t="s">
        <v>71</v>
      </c>
      <c r="AY119" s="209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931</v>
      </c>
      <c r="G120" s="211"/>
      <c r="H120" s="214">
        <v>7.3680000000000003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4" customFormat="1" ht="11.25" x14ac:dyDescent="0.2">
      <c r="B121" s="210"/>
      <c r="C121" s="211"/>
      <c r="D121" s="201" t="s">
        <v>177</v>
      </c>
      <c r="E121" s="212" t="s">
        <v>19</v>
      </c>
      <c r="F121" s="213" t="s">
        <v>932</v>
      </c>
      <c r="G121" s="211"/>
      <c r="H121" s="214">
        <v>4.3390000000000004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81</v>
      </c>
      <c r="AV121" s="14" t="s">
        <v>81</v>
      </c>
      <c r="AW121" s="14" t="s">
        <v>33</v>
      </c>
      <c r="AX121" s="14" t="s">
        <v>71</v>
      </c>
      <c r="AY121" s="220" t="s">
        <v>166</v>
      </c>
    </row>
    <row r="122" spans="1:65" s="15" customFormat="1" ht="11.25" x14ac:dyDescent="0.2">
      <c r="B122" s="221"/>
      <c r="C122" s="222"/>
      <c r="D122" s="201" t="s">
        <v>177</v>
      </c>
      <c r="E122" s="223" t="s">
        <v>19</v>
      </c>
      <c r="F122" s="224" t="s">
        <v>180</v>
      </c>
      <c r="G122" s="222"/>
      <c r="H122" s="225">
        <v>11.707000000000001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177</v>
      </c>
      <c r="AU122" s="231" t="s">
        <v>81</v>
      </c>
      <c r="AV122" s="15" t="s">
        <v>173</v>
      </c>
      <c r="AW122" s="15" t="s">
        <v>33</v>
      </c>
      <c r="AX122" s="15" t="s">
        <v>79</v>
      </c>
      <c r="AY122" s="231" t="s">
        <v>166</v>
      </c>
    </row>
    <row r="123" spans="1:65" s="2" customFormat="1" ht="21.75" customHeight="1" x14ac:dyDescent="0.2">
      <c r="A123" s="37"/>
      <c r="B123" s="38"/>
      <c r="C123" s="181" t="s">
        <v>198</v>
      </c>
      <c r="D123" s="181" t="s">
        <v>168</v>
      </c>
      <c r="E123" s="182" t="s">
        <v>933</v>
      </c>
      <c r="F123" s="183" t="s">
        <v>934</v>
      </c>
      <c r="G123" s="184" t="s">
        <v>188</v>
      </c>
      <c r="H123" s="185">
        <v>1.756</v>
      </c>
      <c r="I123" s="186"/>
      <c r="J123" s="187">
        <f>ROUND(I123*H123,2)</f>
        <v>0</v>
      </c>
      <c r="K123" s="183" t="s">
        <v>172</v>
      </c>
      <c r="L123" s="42"/>
      <c r="M123" s="188" t="s">
        <v>19</v>
      </c>
      <c r="N123" s="189" t="s">
        <v>42</v>
      </c>
      <c r="O123" s="67"/>
      <c r="P123" s="190">
        <f>O123*H123</f>
        <v>0</v>
      </c>
      <c r="Q123" s="190">
        <v>7.92E-3</v>
      </c>
      <c r="R123" s="190">
        <f>Q123*H123</f>
        <v>1.390752E-2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173</v>
      </c>
      <c r="AT123" s="192" t="s">
        <v>168</v>
      </c>
      <c r="AU123" s="192" t="s">
        <v>81</v>
      </c>
      <c r="AY123" s="20" t="s">
        <v>166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79</v>
      </c>
      <c r="BK123" s="193">
        <f>ROUND(I123*H123,2)</f>
        <v>0</v>
      </c>
      <c r="BL123" s="20" t="s">
        <v>173</v>
      </c>
      <c r="BM123" s="192" t="s">
        <v>935</v>
      </c>
    </row>
    <row r="124" spans="1:65" s="2" customFormat="1" ht="11.25" x14ac:dyDescent="0.2">
      <c r="A124" s="37"/>
      <c r="B124" s="38"/>
      <c r="C124" s="39"/>
      <c r="D124" s="194" t="s">
        <v>175</v>
      </c>
      <c r="E124" s="39"/>
      <c r="F124" s="195" t="s">
        <v>936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175</v>
      </c>
      <c r="AU124" s="20" t="s">
        <v>81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929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446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3" customFormat="1" ht="11.25" x14ac:dyDescent="0.2">
      <c r="B127" s="199"/>
      <c r="C127" s="200"/>
      <c r="D127" s="201" t="s">
        <v>177</v>
      </c>
      <c r="E127" s="202" t="s">
        <v>19</v>
      </c>
      <c r="F127" s="203" t="s">
        <v>930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177</v>
      </c>
      <c r="AU127" s="209" t="s">
        <v>81</v>
      </c>
      <c r="AV127" s="13" t="s">
        <v>79</v>
      </c>
      <c r="AW127" s="13" t="s">
        <v>33</v>
      </c>
      <c r="AX127" s="13" t="s">
        <v>71</v>
      </c>
      <c r="AY127" s="209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937</v>
      </c>
      <c r="G128" s="211"/>
      <c r="H128" s="214">
        <v>1.105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938</v>
      </c>
      <c r="G129" s="211"/>
      <c r="H129" s="214">
        <v>0.65100000000000002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5" customFormat="1" ht="11.25" x14ac:dyDescent="0.2">
      <c r="B130" s="221"/>
      <c r="C130" s="222"/>
      <c r="D130" s="201" t="s">
        <v>177</v>
      </c>
      <c r="E130" s="223" t="s">
        <v>19</v>
      </c>
      <c r="F130" s="224" t="s">
        <v>180</v>
      </c>
      <c r="G130" s="222"/>
      <c r="H130" s="225">
        <v>1.756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177</v>
      </c>
      <c r="AU130" s="231" t="s">
        <v>81</v>
      </c>
      <c r="AV130" s="15" t="s">
        <v>173</v>
      </c>
      <c r="AW130" s="15" t="s">
        <v>33</v>
      </c>
      <c r="AX130" s="15" t="s">
        <v>79</v>
      </c>
      <c r="AY130" s="231" t="s">
        <v>166</v>
      </c>
    </row>
    <row r="131" spans="1:65" s="2" customFormat="1" ht="21.75" customHeight="1" x14ac:dyDescent="0.2">
      <c r="A131" s="37"/>
      <c r="B131" s="38"/>
      <c r="C131" s="181" t="s">
        <v>213</v>
      </c>
      <c r="D131" s="181" t="s">
        <v>168</v>
      </c>
      <c r="E131" s="182" t="s">
        <v>939</v>
      </c>
      <c r="F131" s="183" t="s">
        <v>940</v>
      </c>
      <c r="G131" s="184" t="s">
        <v>188</v>
      </c>
      <c r="H131" s="185">
        <v>1.756</v>
      </c>
      <c r="I131" s="186"/>
      <c r="J131" s="187">
        <f>ROUND(I131*H131,2)</f>
        <v>0</v>
      </c>
      <c r="K131" s="183" t="s">
        <v>172</v>
      </c>
      <c r="L131" s="42"/>
      <c r="M131" s="188" t="s">
        <v>19</v>
      </c>
      <c r="N131" s="189" t="s">
        <v>42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173</v>
      </c>
      <c r="AT131" s="192" t="s">
        <v>168</v>
      </c>
      <c r="AU131" s="192" t="s">
        <v>81</v>
      </c>
      <c r="AY131" s="20" t="s">
        <v>166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79</v>
      </c>
      <c r="BK131" s="193">
        <f>ROUND(I131*H131,2)</f>
        <v>0</v>
      </c>
      <c r="BL131" s="20" t="s">
        <v>173</v>
      </c>
      <c r="BM131" s="192" t="s">
        <v>941</v>
      </c>
    </row>
    <row r="132" spans="1:65" s="2" customFormat="1" ht="11.25" x14ac:dyDescent="0.2">
      <c r="A132" s="37"/>
      <c r="B132" s="38"/>
      <c r="C132" s="39"/>
      <c r="D132" s="194" t="s">
        <v>175</v>
      </c>
      <c r="E132" s="39"/>
      <c r="F132" s="195" t="s">
        <v>942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175</v>
      </c>
      <c r="AU132" s="20" t="s">
        <v>81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929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3" customFormat="1" ht="11.25" x14ac:dyDescent="0.2">
      <c r="B134" s="199"/>
      <c r="C134" s="200"/>
      <c r="D134" s="201" t="s">
        <v>177</v>
      </c>
      <c r="E134" s="202" t="s">
        <v>19</v>
      </c>
      <c r="F134" s="203" t="s">
        <v>446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177</v>
      </c>
      <c r="AU134" s="209" t="s">
        <v>81</v>
      </c>
      <c r="AV134" s="13" t="s">
        <v>79</v>
      </c>
      <c r="AW134" s="13" t="s">
        <v>33</v>
      </c>
      <c r="AX134" s="13" t="s">
        <v>71</v>
      </c>
      <c r="AY134" s="209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930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937</v>
      </c>
      <c r="G136" s="211"/>
      <c r="H136" s="214">
        <v>1.105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4" customFormat="1" ht="11.25" x14ac:dyDescent="0.2">
      <c r="B137" s="210"/>
      <c r="C137" s="211"/>
      <c r="D137" s="201" t="s">
        <v>177</v>
      </c>
      <c r="E137" s="212" t="s">
        <v>19</v>
      </c>
      <c r="F137" s="213" t="s">
        <v>938</v>
      </c>
      <c r="G137" s="211"/>
      <c r="H137" s="214">
        <v>0.65100000000000002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177</v>
      </c>
      <c r="AU137" s="220" t="s">
        <v>81</v>
      </c>
      <c r="AV137" s="14" t="s">
        <v>81</v>
      </c>
      <c r="AW137" s="14" t="s">
        <v>33</v>
      </c>
      <c r="AX137" s="14" t="s">
        <v>71</v>
      </c>
      <c r="AY137" s="220" t="s">
        <v>166</v>
      </c>
    </row>
    <row r="138" spans="1:65" s="15" customFormat="1" ht="11.25" x14ac:dyDescent="0.2">
      <c r="B138" s="221"/>
      <c r="C138" s="222"/>
      <c r="D138" s="201" t="s">
        <v>177</v>
      </c>
      <c r="E138" s="223" t="s">
        <v>19</v>
      </c>
      <c r="F138" s="224" t="s">
        <v>180</v>
      </c>
      <c r="G138" s="222"/>
      <c r="H138" s="225">
        <v>1.756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177</v>
      </c>
      <c r="AU138" s="231" t="s">
        <v>81</v>
      </c>
      <c r="AV138" s="15" t="s">
        <v>173</v>
      </c>
      <c r="AW138" s="15" t="s">
        <v>33</v>
      </c>
      <c r="AX138" s="15" t="s">
        <v>79</v>
      </c>
      <c r="AY138" s="231" t="s">
        <v>166</v>
      </c>
    </row>
    <row r="139" spans="1:65" s="12" customFormat="1" ht="22.9" customHeight="1" x14ac:dyDescent="0.2">
      <c r="B139" s="165"/>
      <c r="C139" s="166"/>
      <c r="D139" s="167" t="s">
        <v>70</v>
      </c>
      <c r="E139" s="179" t="s">
        <v>213</v>
      </c>
      <c r="F139" s="179" t="s">
        <v>462</v>
      </c>
      <c r="G139" s="166"/>
      <c r="H139" s="166"/>
      <c r="I139" s="169"/>
      <c r="J139" s="180">
        <f>BK139</f>
        <v>0</v>
      </c>
      <c r="K139" s="166"/>
      <c r="L139" s="171"/>
      <c r="M139" s="172"/>
      <c r="N139" s="173"/>
      <c r="O139" s="173"/>
      <c r="P139" s="174">
        <f>SUM(P140:P226)</f>
        <v>0</v>
      </c>
      <c r="Q139" s="173"/>
      <c r="R139" s="174">
        <f>SUM(R140:R226)</f>
        <v>8.13115421</v>
      </c>
      <c r="S139" s="173"/>
      <c r="T139" s="175">
        <f>SUM(T140:T226)</f>
        <v>0</v>
      </c>
      <c r="AR139" s="176" t="s">
        <v>79</v>
      </c>
      <c r="AT139" s="177" t="s">
        <v>70</v>
      </c>
      <c r="AU139" s="177" t="s">
        <v>79</v>
      </c>
      <c r="AY139" s="176" t="s">
        <v>166</v>
      </c>
      <c r="BK139" s="178">
        <f>SUM(BK140:BK226)</f>
        <v>0</v>
      </c>
    </row>
    <row r="140" spans="1:65" s="2" customFormat="1" ht="21.75" customHeight="1" x14ac:dyDescent="0.2">
      <c r="A140" s="37"/>
      <c r="B140" s="38"/>
      <c r="C140" s="181" t="s">
        <v>179</v>
      </c>
      <c r="D140" s="181" t="s">
        <v>168</v>
      </c>
      <c r="E140" s="182" t="s">
        <v>463</v>
      </c>
      <c r="F140" s="183" t="s">
        <v>464</v>
      </c>
      <c r="G140" s="184" t="s">
        <v>194</v>
      </c>
      <c r="H140" s="185">
        <v>3.15</v>
      </c>
      <c r="I140" s="186"/>
      <c r="J140" s="187">
        <f>ROUND(I140*H140,2)</f>
        <v>0</v>
      </c>
      <c r="K140" s="183" t="s">
        <v>172</v>
      </c>
      <c r="L140" s="42"/>
      <c r="M140" s="188" t="s">
        <v>19</v>
      </c>
      <c r="N140" s="189" t="s">
        <v>42</v>
      </c>
      <c r="O140" s="67"/>
      <c r="P140" s="190">
        <f>O140*H140</f>
        <v>0</v>
      </c>
      <c r="Q140" s="190">
        <v>2.5018699999999998</v>
      </c>
      <c r="R140" s="190">
        <f>Q140*H140</f>
        <v>7.8808904999999996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173</v>
      </c>
      <c r="AT140" s="192" t="s">
        <v>168</v>
      </c>
      <c r="AU140" s="192" t="s">
        <v>81</v>
      </c>
      <c r="AY140" s="20" t="s">
        <v>166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79</v>
      </c>
      <c r="BK140" s="193">
        <f>ROUND(I140*H140,2)</f>
        <v>0</v>
      </c>
      <c r="BL140" s="20" t="s">
        <v>173</v>
      </c>
      <c r="BM140" s="192" t="s">
        <v>465</v>
      </c>
    </row>
    <row r="141" spans="1:65" s="2" customFormat="1" ht="11.25" x14ac:dyDescent="0.2">
      <c r="A141" s="37"/>
      <c r="B141" s="38"/>
      <c r="C141" s="39"/>
      <c r="D141" s="194" t="s">
        <v>175</v>
      </c>
      <c r="E141" s="39"/>
      <c r="F141" s="195" t="s">
        <v>466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175</v>
      </c>
      <c r="AU141" s="20" t="s">
        <v>81</v>
      </c>
    </row>
    <row r="142" spans="1:65" s="13" customFormat="1" ht="11.25" x14ac:dyDescent="0.2">
      <c r="B142" s="199"/>
      <c r="C142" s="200"/>
      <c r="D142" s="201" t="s">
        <v>177</v>
      </c>
      <c r="E142" s="202" t="s">
        <v>19</v>
      </c>
      <c r="F142" s="203" t="s">
        <v>929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177</v>
      </c>
      <c r="AU142" s="209" t="s">
        <v>81</v>
      </c>
      <c r="AV142" s="13" t="s">
        <v>79</v>
      </c>
      <c r="AW142" s="13" t="s">
        <v>33</v>
      </c>
      <c r="AX142" s="13" t="s">
        <v>71</v>
      </c>
      <c r="AY142" s="209" t="s">
        <v>166</v>
      </c>
    </row>
    <row r="143" spans="1:65" s="13" customFormat="1" ht="11.25" x14ac:dyDescent="0.2">
      <c r="B143" s="199"/>
      <c r="C143" s="200"/>
      <c r="D143" s="201" t="s">
        <v>177</v>
      </c>
      <c r="E143" s="202" t="s">
        <v>19</v>
      </c>
      <c r="F143" s="203" t="s">
        <v>446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177</v>
      </c>
      <c r="AU143" s="209" t="s">
        <v>81</v>
      </c>
      <c r="AV143" s="13" t="s">
        <v>79</v>
      </c>
      <c r="AW143" s="13" t="s">
        <v>33</v>
      </c>
      <c r="AX143" s="13" t="s">
        <v>71</v>
      </c>
      <c r="AY143" s="209" t="s">
        <v>166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943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4" customFormat="1" ht="11.25" x14ac:dyDescent="0.2">
      <c r="B145" s="210"/>
      <c r="C145" s="211"/>
      <c r="D145" s="201" t="s">
        <v>177</v>
      </c>
      <c r="E145" s="212" t="s">
        <v>19</v>
      </c>
      <c r="F145" s="213" t="s">
        <v>944</v>
      </c>
      <c r="G145" s="211"/>
      <c r="H145" s="214">
        <v>1.42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177</v>
      </c>
      <c r="AU145" s="220" t="s">
        <v>81</v>
      </c>
      <c r="AV145" s="14" t="s">
        <v>81</v>
      </c>
      <c r="AW145" s="14" t="s">
        <v>33</v>
      </c>
      <c r="AX145" s="14" t="s">
        <v>71</v>
      </c>
      <c r="AY145" s="220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945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4" customFormat="1" ht="11.25" x14ac:dyDescent="0.2">
      <c r="B147" s="210"/>
      <c r="C147" s="211"/>
      <c r="D147" s="201" t="s">
        <v>177</v>
      </c>
      <c r="E147" s="212" t="s">
        <v>19</v>
      </c>
      <c r="F147" s="213" t="s">
        <v>946</v>
      </c>
      <c r="G147" s="211"/>
      <c r="H147" s="214">
        <v>0.77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177</v>
      </c>
      <c r="AU147" s="220" t="s">
        <v>81</v>
      </c>
      <c r="AV147" s="14" t="s">
        <v>81</v>
      </c>
      <c r="AW147" s="14" t="s">
        <v>33</v>
      </c>
      <c r="AX147" s="14" t="s">
        <v>71</v>
      </c>
      <c r="AY147" s="220" t="s">
        <v>166</v>
      </c>
    </row>
    <row r="148" spans="1:65" s="13" customFormat="1" ht="11.25" x14ac:dyDescent="0.2">
      <c r="B148" s="199"/>
      <c r="C148" s="200"/>
      <c r="D148" s="201" t="s">
        <v>177</v>
      </c>
      <c r="E148" s="202" t="s">
        <v>19</v>
      </c>
      <c r="F148" s="203" t="s">
        <v>930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177</v>
      </c>
      <c r="AU148" s="209" t="s">
        <v>81</v>
      </c>
      <c r="AV148" s="13" t="s">
        <v>79</v>
      </c>
      <c r="AW148" s="13" t="s">
        <v>33</v>
      </c>
      <c r="AX148" s="13" t="s">
        <v>71</v>
      </c>
      <c r="AY148" s="209" t="s">
        <v>166</v>
      </c>
    </row>
    <row r="149" spans="1:65" s="14" customFormat="1" ht="11.25" x14ac:dyDescent="0.2">
      <c r="B149" s="210"/>
      <c r="C149" s="211"/>
      <c r="D149" s="201" t="s">
        <v>177</v>
      </c>
      <c r="E149" s="212" t="s">
        <v>19</v>
      </c>
      <c r="F149" s="213" t="s">
        <v>947</v>
      </c>
      <c r="G149" s="211"/>
      <c r="H149" s="214">
        <v>0.96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177</v>
      </c>
      <c r="AU149" s="220" t="s">
        <v>81</v>
      </c>
      <c r="AV149" s="14" t="s">
        <v>81</v>
      </c>
      <c r="AW149" s="14" t="s">
        <v>33</v>
      </c>
      <c r="AX149" s="14" t="s">
        <v>71</v>
      </c>
      <c r="AY149" s="220" t="s">
        <v>166</v>
      </c>
    </row>
    <row r="150" spans="1:65" s="15" customFormat="1" ht="11.25" x14ac:dyDescent="0.2">
      <c r="B150" s="221"/>
      <c r="C150" s="222"/>
      <c r="D150" s="201" t="s">
        <v>177</v>
      </c>
      <c r="E150" s="223" t="s">
        <v>19</v>
      </c>
      <c r="F150" s="224" t="s">
        <v>180</v>
      </c>
      <c r="G150" s="222"/>
      <c r="H150" s="225">
        <v>3.15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177</v>
      </c>
      <c r="AU150" s="231" t="s">
        <v>81</v>
      </c>
      <c r="AV150" s="15" t="s">
        <v>173</v>
      </c>
      <c r="AW150" s="15" t="s">
        <v>33</v>
      </c>
      <c r="AX150" s="15" t="s">
        <v>79</v>
      </c>
      <c r="AY150" s="231" t="s">
        <v>166</v>
      </c>
    </row>
    <row r="151" spans="1:65" s="2" customFormat="1" ht="16.5" customHeight="1" x14ac:dyDescent="0.2">
      <c r="A151" s="37"/>
      <c r="B151" s="38"/>
      <c r="C151" s="249" t="s">
        <v>226</v>
      </c>
      <c r="D151" s="249" t="s">
        <v>392</v>
      </c>
      <c r="E151" s="250" t="s">
        <v>474</v>
      </c>
      <c r="F151" s="251" t="s">
        <v>475</v>
      </c>
      <c r="G151" s="252" t="s">
        <v>385</v>
      </c>
      <c r="H151" s="253">
        <v>78.75</v>
      </c>
      <c r="I151" s="254"/>
      <c r="J151" s="255">
        <f>ROUND(I151*H151,2)</f>
        <v>0</v>
      </c>
      <c r="K151" s="251" t="s">
        <v>476</v>
      </c>
      <c r="L151" s="256"/>
      <c r="M151" s="257" t="s">
        <v>19</v>
      </c>
      <c r="N151" s="258" t="s">
        <v>42</v>
      </c>
      <c r="O151" s="67"/>
      <c r="P151" s="190">
        <f>O151*H151</f>
        <v>0</v>
      </c>
      <c r="Q151" s="190">
        <v>1E-3</v>
      </c>
      <c r="R151" s="190">
        <f>Q151*H151</f>
        <v>7.8750000000000001E-2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226</v>
      </c>
      <c r="AT151" s="192" t="s">
        <v>392</v>
      </c>
      <c r="AU151" s="192" t="s">
        <v>81</v>
      </c>
      <c r="AY151" s="20" t="s">
        <v>166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79</v>
      </c>
      <c r="BK151" s="193">
        <f>ROUND(I151*H151,2)</f>
        <v>0</v>
      </c>
      <c r="BL151" s="20" t="s">
        <v>173</v>
      </c>
      <c r="BM151" s="192" t="s">
        <v>577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929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446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3" customFormat="1" ht="11.25" x14ac:dyDescent="0.2">
      <c r="B154" s="199"/>
      <c r="C154" s="200"/>
      <c r="D154" s="201" t="s">
        <v>177</v>
      </c>
      <c r="E154" s="202" t="s">
        <v>19</v>
      </c>
      <c r="F154" s="203" t="s">
        <v>943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177</v>
      </c>
      <c r="AU154" s="209" t="s">
        <v>81</v>
      </c>
      <c r="AV154" s="13" t="s">
        <v>79</v>
      </c>
      <c r="AW154" s="13" t="s">
        <v>33</v>
      </c>
      <c r="AX154" s="13" t="s">
        <v>71</v>
      </c>
      <c r="AY154" s="209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944</v>
      </c>
      <c r="G155" s="211"/>
      <c r="H155" s="214">
        <v>1.42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945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4" customFormat="1" ht="11.25" x14ac:dyDescent="0.2">
      <c r="B157" s="210"/>
      <c r="C157" s="211"/>
      <c r="D157" s="201" t="s">
        <v>177</v>
      </c>
      <c r="E157" s="212" t="s">
        <v>19</v>
      </c>
      <c r="F157" s="213" t="s">
        <v>946</v>
      </c>
      <c r="G157" s="211"/>
      <c r="H157" s="214">
        <v>0.77</v>
      </c>
      <c r="I157" s="215"/>
      <c r="J157" s="211"/>
      <c r="K157" s="211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177</v>
      </c>
      <c r="AU157" s="220" t="s">
        <v>81</v>
      </c>
      <c r="AV157" s="14" t="s">
        <v>81</v>
      </c>
      <c r="AW157" s="14" t="s">
        <v>33</v>
      </c>
      <c r="AX157" s="14" t="s">
        <v>71</v>
      </c>
      <c r="AY157" s="220" t="s">
        <v>166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930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4" customFormat="1" ht="11.25" x14ac:dyDescent="0.2">
      <c r="B159" s="210"/>
      <c r="C159" s="211"/>
      <c r="D159" s="201" t="s">
        <v>177</v>
      </c>
      <c r="E159" s="212" t="s">
        <v>19</v>
      </c>
      <c r="F159" s="213" t="s">
        <v>947</v>
      </c>
      <c r="G159" s="211"/>
      <c r="H159" s="214">
        <v>0.96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177</v>
      </c>
      <c r="AU159" s="220" t="s">
        <v>81</v>
      </c>
      <c r="AV159" s="14" t="s">
        <v>81</v>
      </c>
      <c r="AW159" s="14" t="s">
        <v>33</v>
      </c>
      <c r="AX159" s="14" t="s">
        <v>71</v>
      </c>
      <c r="AY159" s="220" t="s">
        <v>166</v>
      </c>
    </row>
    <row r="160" spans="1:65" s="15" customFormat="1" ht="11.25" x14ac:dyDescent="0.2">
      <c r="B160" s="221"/>
      <c r="C160" s="222"/>
      <c r="D160" s="201" t="s">
        <v>177</v>
      </c>
      <c r="E160" s="223" t="s">
        <v>19</v>
      </c>
      <c r="F160" s="224" t="s">
        <v>180</v>
      </c>
      <c r="G160" s="222"/>
      <c r="H160" s="225">
        <v>3.15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177</v>
      </c>
      <c r="AU160" s="231" t="s">
        <v>81</v>
      </c>
      <c r="AV160" s="15" t="s">
        <v>173</v>
      </c>
      <c r="AW160" s="15" t="s">
        <v>33</v>
      </c>
      <c r="AX160" s="15" t="s">
        <v>79</v>
      </c>
      <c r="AY160" s="231" t="s">
        <v>166</v>
      </c>
    </row>
    <row r="161" spans="1:65" s="14" customFormat="1" ht="11.25" x14ac:dyDescent="0.2">
      <c r="B161" s="210"/>
      <c r="C161" s="211"/>
      <c r="D161" s="201" t="s">
        <v>177</v>
      </c>
      <c r="E161" s="211"/>
      <c r="F161" s="213" t="s">
        <v>948</v>
      </c>
      <c r="G161" s="211"/>
      <c r="H161" s="214">
        <v>78.75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177</v>
      </c>
      <c r="AU161" s="220" t="s">
        <v>81</v>
      </c>
      <c r="AV161" s="14" t="s">
        <v>81</v>
      </c>
      <c r="AW161" s="14" t="s">
        <v>4</v>
      </c>
      <c r="AX161" s="14" t="s">
        <v>79</v>
      </c>
      <c r="AY161" s="220" t="s">
        <v>166</v>
      </c>
    </row>
    <row r="162" spans="1:65" s="2" customFormat="1" ht="24.2" customHeight="1" x14ac:dyDescent="0.2">
      <c r="A162" s="37"/>
      <c r="B162" s="38"/>
      <c r="C162" s="181" t="s">
        <v>231</v>
      </c>
      <c r="D162" s="181" t="s">
        <v>168</v>
      </c>
      <c r="E162" s="182" t="s">
        <v>479</v>
      </c>
      <c r="F162" s="183" t="s">
        <v>480</v>
      </c>
      <c r="G162" s="184" t="s">
        <v>194</v>
      </c>
      <c r="H162" s="185">
        <v>3.15</v>
      </c>
      <c r="I162" s="186"/>
      <c r="J162" s="187">
        <f>ROUND(I162*H162,2)</f>
        <v>0</v>
      </c>
      <c r="K162" s="183" t="s">
        <v>172</v>
      </c>
      <c r="L162" s="42"/>
      <c r="M162" s="188" t="s">
        <v>19</v>
      </c>
      <c r="N162" s="189" t="s">
        <v>42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173</v>
      </c>
      <c r="AT162" s="192" t="s">
        <v>168</v>
      </c>
      <c r="AU162" s="192" t="s">
        <v>81</v>
      </c>
      <c r="AY162" s="20" t="s">
        <v>166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79</v>
      </c>
      <c r="BK162" s="193">
        <f>ROUND(I162*H162,2)</f>
        <v>0</v>
      </c>
      <c r="BL162" s="20" t="s">
        <v>173</v>
      </c>
      <c r="BM162" s="192" t="s">
        <v>481</v>
      </c>
    </row>
    <row r="163" spans="1:65" s="2" customFormat="1" ht="11.25" x14ac:dyDescent="0.2">
      <c r="A163" s="37"/>
      <c r="B163" s="38"/>
      <c r="C163" s="39"/>
      <c r="D163" s="194" t="s">
        <v>175</v>
      </c>
      <c r="E163" s="39"/>
      <c r="F163" s="195" t="s">
        <v>482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175</v>
      </c>
      <c r="AU163" s="20" t="s">
        <v>81</v>
      </c>
    </row>
    <row r="164" spans="1:65" s="13" customFormat="1" ht="11.25" x14ac:dyDescent="0.2">
      <c r="B164" s="199"/>
      <c r="C164" s="200"/>
      <c r="D164" s="201" t="s">
        <v>177</v>
      </c>
      <c r="E164" s="202" t="s">
        <v>19</v>
      </c>
      <c r="F164" s="203" t="s">
        <v>929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177</v>
      </c>
      <c r="AU164" s="209" t="s">
        <v>81</v>
      </c>
      <c r="AV164" s="13" t="s">
        <v>79</v>
      </c>
      <c r="AW164" s="13" t="s">
        <v>33</v>
      </c>
      <c r="AX164" s="13" t="s">
        <v>71</v>
      </c>
      <c r="AY164" s="209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446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943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4" customFormat="1" ht="11.25" x14ac:dyDescent="0.2">
      <c r="B167" s="210"/>
      <c r="C167" s="211"/>
      <c r="D167" s="201" t="s">
        <v>177</v>
      </c>
      <c r="E167" s="212" t="s">
        <v>19</v>
      </c>
      <c r="F167" s="213" t="s">
        <v>944</v>
      </c>
      <c r="G167" s="211"/>
      <c r="H167" s="214">
        <v>1.42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177</v>
      </c>
      <c r="AU167" s="220" t="s">
        <v>81</v>
      </c>
      <c r="AV167" s="14" t="s">
        <v>81</v>
      </c>
      <c r="AW167" s="14" t="s">
        <v>33</v>
      </c>
      <c r="AX167" s="14" t="s">
        <v>71</v>
      </c>
      <c r="AY167" s="220" t="s">
        <v>166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945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2" t="s">
        <v>19</v>
      </c>
      <c r="F169" s="213" t="s">
        <v>946</v>
      </c>
      <c r="G169" s="211"/>
      <c r="H169" s="214">
        <v>0.77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33</v>
      </c>
      <c r="AX169" s="14" t="s">
        <v>71</v>
      </c>
      <c r="AY169" s="220" t="s">
        <v>166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930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947</v>
      </c>
      <c r="G171" s="211"/>
      <c r="H171" s="214">
        <v>0.96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5" customFormat="1" ht="11.25" x14ac:dyDescent="0.2">
      <c r="B172" s="221"/>
      <c r="C172" s="222"/>
      <c r="D172" s="201" t="s">
        <v>177</v>
      </c>
      <c r="E172" s="223" t="s">
        <v>19</v>
      </c>
      <c r="F172" s="224" t="s">
        <v>180</v>
      </c>
      <c r="G172" s="222"/>
      <c r="H172" s="225">
        <v>3.15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177</v>
      </c>
      <c r="AU172" s="231" t="s">
        <v>81</v>
      </c>
      <c r="AV172" s="15" t="s">
        <v>173</v>
      </c>
      <c r="AW172" s="15" t="s">
        <v>33</v>
      </c>
      <c r="AX172" s="15" t="s">
        <v>79</v>
      </c>
      <c r="AY172" s="231" t="s">
        <v>166</v>
      </c>
    </row>
    <row r="173" spans="1:65" s="2" customFormat="1" ht="21.75" customHeight="1" x14ac:dyDescent="0.2">
      <c r="A173" s="37"/>
      <c r="B173" s="38"/>
      <c r="C173" s="181" t="s">
        <v>238</v>
      </c>
      <c r="D173" s="181" t="s">
        <v>168</v>
      </c>
      <c r="E173" s="182" t="s">
        <v>483</v>
      </c>
      <c r="F173" s="183" t="s">
        <v>484</v>
      </c>
      <c r="G173" s="184" t="s">
        <v>194</v>
      </c>
      <c r="H173" s="185">
        <v>1.73</v>
      </c>
      <c r="I173" s="186"/>
      <c r="J173" s="187">
        <f>ROUND(I173*H173,2)</f>
        <v>0</v>
      </c>
      <c r="K173" s="183" t="s">
        <v>172</v>
      </c>
      <c r="L173" s="42"/>
      <c r="M173" s="188" t="s">
        <v>19</v>
      </c>
      <c r="N173" s="189" t="s">
        <v>42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173</v>
      </c>
      <c r="AT173" s="192" t="s">
        <v>168</v>
      </c>
      <c r="AU173" s="192" t="s">
        <v>81</v>
      </c>
      <c r="AY173" s="20" t="s">
        <v>166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79</v>
      </c>
      <c r="BK173" s="193">
        <f>ROUND(I173*H173,2)</f>
        <v>0</v>
      </c>
      <c r="BL173" s="20" t="s">
        <v>173</v>
      </c>
      <c r="BM173" s="192" t="s">
        <v>485</v>
      </c>
    </row>
    <row r="174" spans="1:65" s="2" customFormat="1" ht="11.25" x14ac:dyDescent="0.2">
      <c r="A174" s="37"/>
      <c r="B174" s="38"/>
      <c r="C174" s="39"/>
      <c r="D174" s="194" t="s">
        <v>175</v>
      </c>
      <c r="E174" s="39"/>
      <c r="F174" s="195" t="s">
        <v>486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175</v>
      </c>
      <c r="AU174" s="20" t="s">
        <v>81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929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446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3" customFormat="1" ht="11.25" x14ac:dyDescent="0.2">
      <c r="B177" s="199"/>
      <c r="C177" s="200"/>
      <c r="D177" s="201" t="s">
        <v>177</v>
      </c>
      <c r="E177" s="202" t="s">
        <v>19</v>
      </c>
      <c r="F177" s="203" t="s">
        <v>945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177</v>
      </c>
      <c r="AU177" s="209" t="s">
        <v>81</v>
      </c>
      <c r="AV177" s="13" t="s">
        <v>79</v>
      </c>
      <c r="AW177" s="13" t="s">
        <v>33</v>
      </c>
      <c r="AX177" s="13" t="s">
        <v>71</v>
      </c>
      <c r="AY177" s="209" t="s">
        <v>166</v>
      </c>
    </row>
    <row r="178" spans="1:65" s="14" customFormat="1" ht="11.25" x14ac:dyDescent="0.2">
      <c r="B178" s="210"/>
      <c r="C178" s="211"/>
      <c r="D178" s="201" t="s">
        <v>177</v>
      </c>
      <c r="E178" s="212" t="s">
        <v>19</v>
      </c>
      <c r="F178" s="213" t="s">
        <v>946</v>
      </c>
      <c r="G178" s="211"/>
      <c r="H178" s="214">
        <v>0.77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81</v>
      </c>
      <c r="AV178" s="14" t="s">
        <v>81</v>
      </c>
      <c r="AW178" s="14" t="s">
        <v>33</v>
      </c>
      <c r="AX178" s="14" t="s">
        <v>71</v>
      </c>
      <c r="AY178" s="220" t="s">
        <v>166</v>
      </c>
    </row>
    <row r="179" spans="1:65" s="13" customFormat="1" ht="11.25" x14ac:dyDescent="0.2">
      <c r="B179" s="199"/>
      <c r="C179" s="200"/>
      <c r="D179" s="201" t="s">
        <v>177</v>
      </c>
      <c r="E179" s="202" t="s">
        <v>19</v>
      </c>
      <c r="F179" s="203" t="s">
        <v>930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177</v>
      </c>
      <c r="AU179" s="209" t="s">
        <v>81</v>
      </c>
      <c r="AV179" s="13" t="s">
        <v>79</v>
      </c>
      <c r="AW179" s="13" t="s">
        <v>33</v>
      </c>
      <c r="AX179" s="13" t="s">
        <v>71</v>
      </c>
      <c r="AY179" s="209" t="s">
        <v>166</v>
      </c>
    </row>
    <row r="180" spans="1:65" s="14" customFormat="1" ht="11.25" x14ac:dyDescent="0.2">
      <c r="B180" s="210"/>
      <c r="C180" s="211"/>
      <c r="D180" s="201" t="s">
        <v>177</v>
      </c>
      <c r="E180" s="212" t="s">
        <v>19</v>
      </c>
      <c r="F180" s="213" t="s">
        <v>947</v>
      </c>
      <c r="G180" s="211"/>
      <c r="H180" s="214">
        <v>0.96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177</v>
      </c>
      <c r="AU180" s="220" t="s">
        <v>81</v>
      </c>
      <c r="AV180" s="14" t="s">
        <v>81</v>
      </c>
      <c r="AW180" s="14" t="s">
        <v>33</v>
      </c>
      <c r="AX180" s="14" t="s">
        <v>71</v>
      </c>
      <c r="AY180" s="220" t="s">
        <v>166</v>
      </c>
    </row>
    <row r="181" spans="1:65" s="15" customFormat="1" ht="11.25" x14ac:dyDescent="0.2">
      <c r="B181" s="221"/>
      <c r="C181" s="222"/>
      <c r="D181" s="201" t="s">
        <v>177</v>
      </c>
      <c r="E181" s="223" t="s">
        <v>19</v>
      </c>
      <c r="F181" s="224" t="s">
        <v>180</v>
      </c>
      <c r="G181" s="222"/>
      <c r="H181" s="225">
        <v>1.73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177</v>
      </c>
      <c r="AU181" s="231" t="s">
        <v>81</v>
      </c>
      <c r="AV181" s="15" t="s">
        <v>173</v>
      </c>
      <c r="AW181" s="15" t="s">
        <v>33</v>
      </c>
      <c r="AX181" s="15" t="s">
        <v>79</v>
      </c>
      <c r="AY181" s="231" t="s">
        <v>166</v>
      </c>
    </row>
    <row r="182" spans="1:65" s="2" customFormat="1" ht="16.5" customHeight="1" x14ac:dyDescent="0.2">
      <c r="A182" s="37"/>
      <c r="B182" s="38"/>
      <c r="C182" s="181" t="s">
        <v>243</v>
      </c>
      <c r="D182" s="181" t="s">
        <v>168</v>
      </c>
      <c r="E182" s="182" t="s">
        <v>487</v>
      </c>
      <c r="F182" s="183" t="s">
        <v>488</v>
      </c>
      <c r="G182" s="184" t="s">
        <v>188</v>
      </c>
      <c r="H182" s="185">
        <v>1.978</v>
      </c>
      <c r="I182" s="186"/>
      <c r="J182" s="187">
        <f>ROUND(I182*H182,2)</f>
        <v>0</v>
      </c>
      <c r="K182" s="183" t="s">
        <v>172</v>
      </c>
      <c r="L182" s="42"/>
      <c r="M182" s="188" t="s">
        <v>19</v>
      </c>
      <c r="N182" s="189" t="s">
        <v>42</v>
      </c>
      <c r="O182" s="67"/>
      <c r="P182" s="190">
        <f>O182*H182</f>
        <v>0</v>
      </c>
      <c r="Q182" s="190">
        <v>1.6070000000000001E-2</v>
      </c>
      <c r="R182" s="190">
        <f>Q182*H182</f>
        <v>3.1786460000000002E-2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173</v>
      </c>
      <c r="AT182" s="192" t="s">
        <v>168</v>
      </c>
      <c r="AU182" s="192" t="s">
        <v>81</v>
      </c>
      <c r="AY182" s="20" t="s">
        <v>166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79</v>
      </c>
      <c r="BK182" s="193">
        <f>ROUND(I182*H182,2)</f>
        <v>0</v>
      </c>
      <c r="BL182" s="20" t="s">
        <v>173</v>
      </c>
      <c r="BM182" s="192" t="s">
        <v>489</v>
      </c>
    </row>
    <row r="183" spans="1:65" s="2" customFormat="1" ht="11.25" x14ac:dyDescent="0.2">
      <c r="A183" s="37"/>
      <c r="B183" s="38"/>
      <c r="C183" s="39"/>
      <c r="D183" s="194" t="s">
        <v>175</v>
      </c>
      <c r="E183" s="39"/>
      <c r="F183" s="195" t="s">
        <v>490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175</v>
      </c>
      <c r="AU183" s="20" t="s">
        <v>81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920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446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4" customFormat="1" ht="11.25" x14ac:dyDescent="0.2">
      <c r="B186" s="210"/>
      <c r="C186" s="211"/>
      <c r="D186" s="201" t="s">
        <v>177</v>
      </c>
      <c r="E186" s="212" t="s">
        <v>19</v>
      </c>
      <c r="F186" s="213" t="s">
        <v>949</v>
      </c>
      <c r="G186" s="211"/>
      <c r="H186" s="214">
        <v>1.978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177</v>
      </c>
      <c r="AU186" s="220" t="s">
        <v>81</v>
      </c>
      <c r="AV186" s="14" t="s">
        <v>81</v>
      </c>
      <c r="AW186" s="14" t="s">
        <v>33</v>
      </c>
      <c r="AX186" s="14" t="s">
        <v>71</v>
      </c>
      <c r="AY186" s="220" t="s">
        <v>166</v>
      </c>
    </row>
    <row r="187" spans="1:65" s="15" customFormat="1" ht="11.25" x14ac:dyDescent="0.2">
      <c r="B187" s="221"/>
      <c r="C187" s="222"/>
      <c r="D187" s="201" t="s">
        <v>177</v>
      </c>
      <c r="E187" s="223" t="s">
        <v>19</v>
      </c>
      <c r="F187" s="224" t="s">
        <v>180</v>
      </c>
      <c r="G187" s="222"/>
      <c r="H187" s="225">
        <v>1.978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177</v>
      </c>
      <c r="AU187" s="231" t="s">
        <v>81</v>
      </c>
      <c r="AV187" s="15" t="s">
        <v>173</v>
      </c>
      <c r="AW187" s="15" t="s">
        <v>33</v>
      </c>
      <c r="AX187" s="15" t="s">
        <v>79</v>
      </c>
      <c r="AY187" s="231" t="s">
        <v>166</v>
      </c>
    </row>
    <row r="188" spans="1:65" s="2" customFormat="1" ht="16.5" customHeight="1" x14ac:dyDescent="0.2">
      <c r="A188" s="37"/>
      <c r="B188" s="38"/>
      <c r="C188" s="181" t="s">
        <v>8</v>
      </c>
      <c r="D188" s="181" t="s">
        <v>168</v>
      </c>
      <c r="E188" s="182" t="s">
        <v>492</v>
      </c>
      <c r="F188" s="183" t="s">
        <v>493</v>
      </c>
      <c r="G188" s="184" t="s">
        <v>188</v>
      </c>
      <c r="H188" s="185">
        <v>1.978</v>
      </c>
      <c r="I188" s="186"/>
      <c r="J188" s="187">
        <f>ROUND(I188*H188,2)</f>
        <v>0</v>
      </c>
      <c r="K188" s="183" t="s">
        <v>172</v>
      </c>
      <c r="L188" s="42"/>
      <c r="M188" s="188" t="s">
        <v>19</v>
      </c>
      <c r="N188" s="189" t="s">
        <v>42</v>
      </c>
      <c r="O188" s="6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2" t="s">
        <v>173</v>
      </c>
      <c r="AT188" s="192" t="s">
        <v>168</v>
      </c>
      <c r="AU188" s="192" t="s">
        <v>81</v>
      </c>
      <c r="AY188" s="20" t="s">
        <v>166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20" t="s">
        <v>79</v>
      </c>
      <c r="BK188" s="193">
        <f>ROUND(I188*H188,2)</f>
        <v>0</v>
      </c>
      <c r="BL188" s="20" t="s">
        <v>173</v>
      </c>
      <c r="BM188" s="192" t="s">
        <v>494</v>
      </c>
    </row>
    <row r="189" spans="1:65" s="2" customFormat="1" ht="11.25" x14ac:dyDescent="0.2">
      <c r="A189" s="37"/>
      <c r="B189" s="38"/>
      <c r="C189" s="39"/>
      <c r="D189" s="194" t="s">
        <v>175</v>
      </c>
      <c r="E189" s="39"/>
      <c r="F189" s="195" t="s">
        <v>495</v>
      </c>
      <c r="G189" s="39"/>
      <c r="H189" s="39"/>
      <c r="I189" s="196"/>
      <c r="J189" s="39"/>
      <c r="K189" s="39"/>
      <c r="L189" s="42"/>
      <c r="M189" s="197"/>
      <c r="N189" s="198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20" t="s">
        <v>175</v>
      </c>
      <c r="AU189" s="20" t="s">
        <v>81</v>
      </c>
    </row>
    <row r="190" spans="1:65" s="13" customFormat="1" ht="11.25" x14ac:dyDescent="0.2">
      <c r="B190" s="199"/>
      <c r="C190" s="200"/>
      <c r="D190" s="201" t="s">
        <v>177</v>
      </c>
      <c r="E190" s="202" t="s">
        <v>19</v>
      </c>
      <c r="F190" s="203" t="s">
        <v>920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177</v>
      </c>
      <c r="AU190" s="209" t="s">
        <v>81</v>
      </c>
      <c r="AV190" s="13" t="s">
        <v>79</v>
      </c>
      <c r="AW190" s="13" t="s">
        <v>33</v>
      </c>
      <c r="AX190" s="13" t="s">
        <v>71</v>
      </c>
      <c r="AY190" s="209" t="s">
        <v>166</v>
      </c>
    </row>
    <row r="191" spans="1:65" s="13" customFormat="1" ht="11.25" x14ac:dyDescent="0.2">
      <c r="B191" s="199"/>
      <c r="C191" s="200"/>
      <c r="D191" s="201" t="s">
        <v>177</v>
      </c>
      <c r="E191" s="202" t="s">
        <v>19</v>
      </c>
      <c r="F191" s="203" t="s">
        <v>446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177</v>
      </c>
      <c r="AU191" s="209" t="s">
        <v>81</v>
      </c>
      <c r="AV191" s="13" t="s">
        <v>79</v>
      </c>
      <c r="AW191" s="13" t="s">
        <v>33</v>
      </c>
      <c r="AX191" s="13" t="s">
        <v>71</v>
      </c>
      <c r="AY191" s="209" t="s">
        <v>166</v>
      </c>
    </row>
    <row r="192" spans="1:65" s="14" customFormat="1" ht="11.25" x14ac:dyDescent="0.2">
      <c r="B192" s="210"/>
      <c r="C192" s="211"/>
      <c r="D192" s="201" t="s">
        <v>177</v>
      </c>
      <c r="E192" s="212" t="s">
        <v>19</v>
      </c>
      <c r="F192" s="213" t="s">
        <v>949</v>
      </c>
      <c r="G192" s="211"/>
      <c r="H192" s="214">
        <v>1.978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177</v>
      </c>
      <c r="AU192" s="220" t="s">
        <v>81</v>
      </c>
      <c r="AV192" s="14" t="s">
        <v>81</v>
      </c>
      <c r="AW192" s="14" t="s">
        <v>33</v>
      </c>
      <c r="AX192" s="14" t="s">
        <v>71</v>
      </c>
      <c r="AY192" s="220" t="s">
        <v>166</v>
      </c>
    </row>
    <row r="193" spans="1:65" s="15" customFormat="1" ht="11.25" x14ac:dyDescent="0.2">
      <c r="B193" s="221"/>
      <c r="C193" s="222"/>
      <c r="D193" s="201" t="s">
        <v>177</v>
      </c>
      <c r="E193" s="223" t="s">
        <v>19</v>
      </c>
      <c r="F193" s="224" t="s">
        <v>180</v>
      </c>
      <c r="G193" s="222"/>
      <c r="H193" s="225">
        <v>1.978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177</v>
      </c>
      <c r="AU193" s="231" t="s">
        <v>81</v>
      </c>
      <c r="AV193" s="15" t="s">
        <v>173</v>
      </c>
      <c r="AW193" s="15" t="s">
        <v>33</v>
      </c>
      <c r="AX193" s="15" t="s">
        <v>79</v>
      </c>
      <c r="AY193" s="231" t="s">
        <v>166</v>
      </c>
    </row>
    <row r="194" spans="1:65" s="2" customFormat="1" ht="16.5" customHeight="1" x14ac:dyDescent="0.2">
      <c r="A194" s="37"/>
      <c r="B194" s="38"/>
      <c r="C194" s="181" t="s">
        <v>263</v>
      </c>
      <c r="D194" s="181" t="s">
        <v>168</v>
      </c>
      <c r="E194" s="182" t="s">
        <v>496</v>
      </c>
      <c r="F194" s="183" t="s">
        <v>497</v>
      </c>
      <c r="G194" s="184" t="s">
        <v>234</v>
      </c>
      <c r="H194" s="185">
        <v>0.125</v>
      </c>
      <c r="I194" s="186"/>
      <c r="J194" s="187">
        <f>ROUND(I194*H194,2)</f>
        <v>0</v>
      </c>
      <c r="K194" s="183" t="s">
        <v>172</v>
      </c>
      <c r="L194" s="42"/>
      <c r="M194" s="188" t="s">
        <v>19</v>
      </c>
      <c r="N194" s="189" t="s">
        <v>42</v>
      </c>
      <c r="O194" s="67"/>
      <c r="P194" s="190">
        <f>O194*H194</f>
        <v>0</v>
      </c>
      <c r="Q194" s="190">
        <v>1.06277</v>
      </c>
      <c r="R194" s="190">
        <f>Q194*H194</f>
        <v>0.13284625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173</v>
      </c>
      <c r="AT194" s="192" t="s">
        <v>168</v>
      </c>
      <c r="AU194" s="192" t="s">
        <v>81</v>
      </c>
      <c r="AY194" s="20" t="s">
        <v>166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79</v>
      </c>
      <c r="BK194" s="193">
        <f>ROUND(I194*H194,2)</f>
        <v>0</v>
      </c>
      <c r="BL194" s="20" t="s">
        <v>173</v>
      </c>
      <c r="BM194" s="192" t="s">
        <v>498</v>
      </c>
    </row>
    <row r="195" spans="1:65" s="2" customFormat="1" ht="11.25" x14ac:dyDescent="0.2">
      <c r="A195" s="37"/>
      <c r="B195" s="38"/>
      <c r="C195" s="39"/>
      <c r="D195" s="194" t="s">
        <v>175</v>
      </c>
      <c r="E195" s="39"/>
      <c r="F195" s="195" t="s">
        <v>499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175</v>
      </c>
      <c r="AU195" s="20" t="s">
        <v>81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929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3" customFormat="1" ht="11.25" x14ac:dyDescent="0.2">
      <c r="B197" s="199"/>
      <c r="C197" s="200"/>
      <c r="D197" s="201" t="s">
        <v>177</v>
      </c>
      <c r="E197" s="202" t="s">
        <v>19</v>
      </c>
      <c r="F197" s="203" t="s">
        <v>446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177</v>
      </c>
      <c r="AU197" s="209" t="s">
        <v>81</v>
      </c>
      <c r="AV197" s="13" t="s">
        <v>79</v>
      </c>
      <c r="AW197" s="13" t="s">
        <v>33</v>
      </c>
      <c r="AX197" s="13" t="s">
        <v>71</v>
      </c>
      <c r="AY197" s="209" t="s">
        <v>166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943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4" customFormat="1" ht="11.25" x14ac:dyDescent="0.2">
      <c r="B199" s="210"/>
      <c r="C199" s="211"/>
      <c r="D199" s="201" t="s">
        <v>177</v>
      </c>
      <c r="E199" s="212" t="s">
        <v>19</v>
      </c>
      <c r="F199" s="213" t="s">
        <v>950</v>
      </c>
      <c r="G199" s="211"/>
      <c r="H199" s="214">
        <v>5.6000000000000001E-2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177</v>
      </c>
      <c r="AU199" s="220" t="s">
        <v>81</v>
      </c>
      <c r="AV199" s="14" t="s">
        <v>81</v>
      </c>
      <c r="AW199" s="14" t="s">
        <v>33</v>
      </c>
      <c r="AX199" s="14" t="s">
        <v>71</v>
      </c>
      <c r="AY199" s="220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945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951</v>
      </c>
      <c r="G201" s="211"/>
      <c r="H201" s="214">
        <v>3.1E-2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3" customFormat="1" ht="11.25" x14ac:dyDescent="0.2">
      <c r="B202" s="199"/>
      <c r="C202" s="200"/>
      <c r="D202" s="201" t="s">
        <v>177</v>
      </c>
      <c r="E202" s="202" t="s">
        <v>19</v>
      </c>
      <c r="F202" s="203" t="s">
        <v>930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177</v>
      </c>
      <c r="AU202" s="209" t="s">
        <v>81</v>
      </c>
      <c r="AV202" s="13" t="s">
        <v>79</v>
      </c>
      <c r="AW202" s="13" t="s">
        <v>33</v>
      </c>
      <c r="AX202" s="13" t="s">
        <v>71</v>
      </c>
      <c r="AY202" s="209" t="s">
        <v>166</v>
      </c>
    </row>
    <row r="203" spans="1:65" s="14" customFormat="1" ht="11.25" x14ac:dyDescent="0.2">
      <c r="B203" s="210"/>
      <c r="C203" s="211"/>
      <c r="D203" s="201" t="s">
        <v>177</v>
      </c>
      <c r="E203" s="212" t="s">
        <v>19</v>
      </c>
      <c r="F203" s="213" t="s">
        <v>952</v>
      </c>
      <c r="G203" s="211"/>
      <c r="H203" s="214">
        <v>3.7999999999999999E-2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177</v>
      </c>
      <c r="AU203" s="220" t="s">
        <v>81</v>
      </c>
      <c r="AV203" s="14" t="s">
        <v>81</v>
      </c>
      <c r="AW203" s="14" t="s">
        <v>33</v>
      </c>
      <c r="AX203" s="14" t="s">
        <v>71</v>
      </c>
      <c r="AY203" s="220" t="s">
        <v>166</v>
      </c>
    </row>
    <row r="204" spans="1:65" s="15" customFormat="1" ht="11.25" x14ac:dyDescent="0.2">
      <c r="B204" s="221"/>
      <c r="C204" s="222"/>
      <c r="D204" s="201" t="s">
        <v>177</v>
      </c>
      <c r="E204" s="223" t="s">
        <v>19</v>
      </c>
      <c r="F204" s="224" t="s">
        <v>180</v>
      </c>
      <c r="G204" s="222"/>
      <c r="H204" s="225">
        <v>0.125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177</v>
      </c>
      <c r="AU204" s="231" t="s">
        <v>81</v>
      </c>
      <c r="AV204" s="15" t="s">
        <v>173</v>
      </c>
      <c r="AW204" s="15" t="s">
        <v>33</v>
      </c>
      <c r="AX204" s="15" t="s">
        <v>79</v>
      </c>
      <c r="AY204" s="231" t="s">
        <v>166</v>
      </c>
    </row>
    <row r="205" spans="1:65" s="2" customFormat="1" ht="16.5" customHeight="1" x14ac:dyDescent="0.2">
      <c r="A205" s="37"/>
      <c r="B205" s="38"/>
      <c r="C205" s="181" t="s">
        <v>274</v>
      </c>
      <c r="D205" s="181" t="s">
        <v>168</v>
      </c>
      <c r="E205" s="182" t="s">
        <v>503</v>
      </c>
      <c r="F205" s="183" t="s">
        <v>504</v>
      </c>
      <c r="G205" s="184" t="s">
        <v>188</v>
      </c>
      <c r="H205" s="185">
        <v>19.66</v>
      </c>
      <c r="I205" s="186"/>
      <c r="J205" s="187">
        <f>ROUND(I205*H205,2)</f>
        <v>0</v>
      </c>
      <c r="K205" s="183" t="s">
        <v>172</v>
      </c>
      <c r="L205" s="42"/>
      <c r="M205" s="188" t="s">
        <v>19</v>
      </c>
      <c r="N205" s="189" t="s">
        <v>42</v>
      </c>
      <c r="O205" s="67"/>
      <c r="P205" s="190">
        <f>O205*H205</f>
        <v>0</v>
      </c>
      <c r="Q205" s="190">
        <v>1.2999999999999999E-4</v>
      </c>
      <c r="R205" s="190">
        <f>Q205*H205</f>
        <v>2.5558E-3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173</v>
      </c>
      <c r="AT205" s="192" t="s">
        <v>168</v>
      </c>
      <c r="AU205" s="192" t="s">
        <v>81</v>
      </c>
      <c r="AY205" s="20" t="s">
        <v>166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79</v>
      </c>
      <c r="BK205" s="193">
        <f>ROUND(I205*H205,2)</f>
        <v>0</v>
      </c>
      <c r="BL205" s="20" t="s">
        <v>173</v>
      </c>
      <c r="BM205" s="192" t="s">
        <v>505</v>
      </c>
    </row>
    <row r="206" spans="1:65" s="2" customFormat="1" ht="11.25" x14ac:dyDescent="0.2">
      <c r="A206" s="37"/>
      <c r="B206" s="38"/>
      <c r="C206" s="39"/>
      <c r="D206" s="194" t="s">
        <v>175</v>
      </c>
      <c r="E206" s="39"/>
      <c r="F206" s="195" t="s">
        <v>506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175</v>
      </c>
      <c r="AU206" s="20" t="s">
        <v>81</v>
      </c>
    </row>
    <row r="207" spans="1:65" s="13" customFormat="1" ht="11.25" x14ac:dyDescent="0.2">
      <c r="B207" s="199"/>
      <c r="C207" s="200"/>
      <c r="D207" s="201" t="s">
        <v>177</v>
      </c>
      <c r="E207" s="202" t="s">
        <v>19</v>
      </c>
      <c r="F207" s="203" t="s">
        <v>929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177</v>
      </c>
      <c r="AU207" s="209" t="s">
        <v>81</v>
      </c>
      <c r="AV207" s="13" t="s">
        <v>79</v>
      </c>
      <c r="AW207" s="13" t="s">
        <v>33</v>
      </c>
      <c r="AX207" s="13" t="s">
        <v>71</v>
      </c>
      <c r="AY207" s="209" t="s">
        <v>166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446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943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4" customFormat="1" ht="11.25" x14ac:dyDescent="0.2">
      <c r="B210" s="210"/>
      <c r="C210" s="211"/>
      <c r="D210" s="201" t="s">
        <v>177</v>
      </c>
      <c r="E210" s="212" t="s">
        <v>19</v>
      </c>
      <c r="F210" s="213" t="s">
        <v>953</v>
      </c>
      <c r="G210" s="211"/>
      <c r="H210" s="214">
        <v>8.85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177</v>
      </c>
      <c r="AU210" s="220" t="s">
        <v>81</v>
      </c>
      <c r="AV210" s="14" t="s">
        <v>81</v>
      </c>
      <c r="AW210" s="14" t="s">
        <v>33</v>
      </c>
      <c r="AX210" s="14" t="s">
        <v>71</v>
      </c>
      <c r="AY210" s="220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945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4" customFormat="1" ht="11.25" x14ac:dyDescent="0.2">
      <c r="B212" s="210"/>
      <c r="C212" s="211"/>
      <c r="D212" s="201" t="s">
        <v>177</v>
      </c>
      <c r="E212" s="212" t="s">
        <v>19</v>
      </c>
      <c r="F212" s="213" t="s">
        <v>954</v>
      </c>
      <c r="G212" s="211"/>
      <c r="H212" s="214">
        <v>4.8099999999999996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177</v>
      </c>
      <c r="AU212" s="220" t="s">
        <v>81</v>
      </c>
      <c r="AV212" s="14" t="s">
        <v>81</v>
      </c>
      <c r="AW212" s="14" t="s">
        <v>33</v>
      </c>
      <c r="AX212" s="14" t="s">
        <v>71</v>
      </c>
      <c r="AY212" s="220" t="s">
        <v>166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930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955</v>
      </c>
      <c r="G214" s="211"/>
      <c r="H214" s="214">
        <v>6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5" customFormat="1" ht="11.25" x14ac:dyDescent="0.2">
      <c r="B215" s="221"/>
      <c r="C215" s="222"/>
      <c r="D215" s="201" t="s">
        <v>177</v>
      </c>
      <c r="E215" s="223" t="s">
        <v>19</v>
      </c>
      <c r="F215" s="224" t="s">
        <v>180</v>
      </c>
      <c r="G215" s="222"/>
      <c r="H215" s="225">
        <v>19.66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177</v>
      </c>
      <c r="AU215" s="231" t="s">
        <v>81</v>
      </c>
      <c r="AV215" s="15" t="s">
        <v>173</v>
      </c>
      <c r="AW215" s="15" t="s">
        <v>33</v>
      </c>
      <c r="AX215" s="15" t="s">
        <v>79</v>
      </c>
      <c r="AY215" s="231" t="s">
        <v>166</v>
      </c>
    </row>
    <row r="216" spans="1:65" s="2" customFormat="1" ht="16.5" customHeight="1" x14ac:dyDescent="0.2">
      <c r="A216" s="37"/>
      <c r="B216" s="38"/>
      <c r="C216" s="181" t="s">
        <v>299</v>
      </c>
      <c r="D216" s="181" t="s">
        <v>168</v>
      </c>
      <c r="E216" s="182" t="s">
        <v>510</v>
      </c>
      <c r="F216" s="183" t="s">
        <v>511</v>
      </c>
      <c r="G216" s="184" t="s">
        <v>188</v>
      </c>
      <c r="H216" s="185">
        <v>19.66</v>
      </c>
      <c r="I216" s="186"/>
      <c r="J216" s="187">
        <f>ROUND(I216*H216,2)</f>
        <v>0</v>
      </c>
      <c r="K216" s="183" t="s">
        <v>172</v>
      </c>
      <c r="L216" s="42"/>
      <c r="M216" s="188" t="s">
        <v>19</v>
      </c>
      <c r="N216" s="189" t="s">
        <v>42</v>
      </c>
      <c r="O216" s="67"/>
      <c r="P216" s="190">
        <f>O216*H216</f>
        <v>0</v>
      </c>
      <c r="Q216" s="190">
        <v>2.2000000000000001E-4</v>
      </c>
      <c r="R216" s="190">
        <f>Q216*H216</f>
        <v>4.3252000000000004E-3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173</v>
      </c>
      <c r="AT216" s="192" t="s">
        <v>168</v>
      </c>
      <c r="AU216" s="192" t="s">
        <v>81</v>
      </c>
      <c r="AY216" s="20" t="s">
        <v>166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79</v>
      </c>
      <c r="BK216" s="193">
        <f>ROUND(I216*H216,2)</f>
        <v>0</v>
      </c>
      <c r="BL216" s="20" t="s">
        <v>173</v>
      </c>
      <c r="BM216" s="192" t="s">
        <v>512</v>
      </c>
    </row>
    <row r="217" spans="1:65" s="2" customFormat="1" ht="11.25" x14ac:dyDescent="0.2">
      <c r="A217" s="37"/>
      <c r="B217" s="38"/>
      <c r="C217" s="39"/>
      <c r="D217" s="194" t="s">
        <v>175</v>
      </c>
      <c r="E217" s="39"/>
      <c r="F217" s="195" t="s">
        <v>513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175</v>
      </c>
      <c r="AU217" s="20" t="s">
        <v>81</v>
      </c>
    </row>
    <row r="218" spans="1:65" s="13" customFormat="1" ht="11.25" x14ac:dyDescent="0.2">
      <c r="B218" s="199"/>
      <c r="C218" s="200"/>
      <c r="D218" s="201" t="s">
        <v>177</v>
      </c>
      <c r="E218" s="202" t="s">
        <v>19</v>
      </c>
      <c r="F218" s="203" t="s">
        <v>929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177</v>
      </c>
      <c r="AU218" s="209" t="s">
        <v>81</v>
      </c>
      <c r="AV218" s="13" t="s">
        <v>79</v>
      </c>
      <c r="AW218" s="13" t="s">
        <v>33</v>
      </c>
      <c r="AX218" s="13" t="s">
        <v>71</v>
      </c>
      <c r="AY218" s="209" t="s">
        <v>166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446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943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4" customFormat="1" ht="11.25" x14ac:dyDescent="0.2">
      <c r="B221" s="210"/>
      <c r="C221" s="211"/>
      <c r="D221" s="201" t="s">
        <v>177</v>
      </c>
      <c r="E221" s="212" t="s">
        <v>19</v>
      </c>
      <c r="F221" s="213" t="s">
        <v>953</v>
      </c>
      <c r="G221" s="211"/>
      <c r="H221" s="214">
        <v>8.85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177</v>
      </c>
      <c r="AU221" s="220" t="s">
        <v>81</v>
      </c>
      <c r="AV221" s="14" t="s">
        <v>81</v>
      </c>
      <c r="AW221" s="14" t="s">
        <v>33</v>
      </c>
      <c r="AX221" s="14" t="s">
        <v>71</v>
      </c>
      <c r="AY221" s="220" t="s">
        <v>166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945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4" customFormat="1" ht="11.25" x14ac:dyDescent="0.2">
      <c r="B223" s="210"/>
      <c r="C223" s="211"/>
      <c r="D223" s="201" t="s">
        <v>177</v>
      </c>
      <c r="E223" s="212" t="s">
        <v>19</v>
      </c>
      <c r="F223" s="213" t="s">
        <v>954</v>
      </c>
      <c r="G223" s="211"/>
      <c r="H223" s="214">
        <v>4.8099999999999996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177</v>
      </c>
      <c r="AU223" s="220" t="s">
        <v>81</v>
      </c>
      <c r="AV223" s="14" t="s">
        <v>81</v>
      </c>
      <c r="AW223" s="14" t="s">
        <v>33</v>
      </c>
      <c r="AX223" s="14" t="s">
        <v>71</v>
      </c>
      <c r="AY223" s="220" t="s">
        <v>166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930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955</v>
      </c>
      <c r="G225" s="211"/>
      <c r="H225" s="214">
        <v>6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5" customFormat="1" ht="11.25" x14ac:dyDescent="0.2">
      <c r="B226" s="221"/>
      <c r="C226" s="222"/>
      <c r="D226" s="201" t="s">
        <v>177</v>
      </c>
      <c r="E226" s="223" t="s">
        <v>19</v>
      </c>
      <c r="F226" s="224" t="s">
        <v>180</v>
      </c>
      <c r="G226" s="222"/>
      <c r="H226" s="225">
        <v>19.66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177</v>
      </c>
      <c r="AU226" s="231" t="s">
        <v>81</v>
      </c>
      <c r="AV226" s="15" t="s">
        <v>173</v>
      </c>
      <c r="AW226" s="15" t="s">
        <v>33</v>
      </c>
      <c r="AX226" s="15" t="s">
        <v>79</v>
      </c>
      <c r="AY226" s="231" t="s">
        <v>166</v>
      </c>
    </row>
    <row r="227" spans="1:65" s="12" customFormat="1" ht="22.9" customHeight="1" x14ac:dyDescent="0.2">
      <c r="B227" s="165"/>
      <c r="C227" s="166"/>
      <c r="D227" s="167" t="s">
        <v>70</v>
      </c>
      <c r="E227" s="179" t="s">
        <v>231</v>
      </c>
      <c r="F227" s="179" t="s">
        <v>314</v>
      </c>
      <c r="G227" s="166"/>
      <c r="H227" s="166"/>
      <c r="I227" s="169"/>
      <c r="J227" s="180">
        <f>BK227</f>
        <v>0</v>
      </c>
      <c r="K227" s="166"/>
      <c r="L227" s="171"/>
      <c r="M227" s="172"/>
      <c r="N227" s="173"/>
      <c r="O227" s="173"/>
      <c r="P227" s="174">
        <f>SUM(P228:P249)</f>
        <v>0</v>
      </c>
      <c r="Q227" s="173"/>
      <c r="R227" s="174">
        <f>SUM(R228:R249)</f>
        <v>1.1800000000000001E-3</v>
      </c>
      <c r="S227" s="173"/>
      <c r="T227" s="175">
        <f>SUM(T228:T249)</f>
        <v>0</v>
      </c>
      <c r="AR227" s="176" t="s">
        <v>79</v>
      </c>
      <c r="AT227" s="177" t="s">
        <v>70</v>
      </c>
      <c r="AU227" s="177" t="s">
        <v>79</v>
      </c>
      <c r="AY227" s="176" t="s">
        <v>166</v>
      </c>
      <c r="BK227" s="178">
        <f>SUM(BK228:BK249)</f>
        <v>0</v>
      </c>
    </row>
    <row r="228" spans="1:65" s="2" customFormat="1" ht="24.2" customHeight="1" x14ac:dyDescent="0.2">
      <c r="A228" s="37"/>
      <c r="B228" s="38"/>
      <c r="C228" s="181" t="s">
        <v>315</v>
      </c>
      <c r="D228" s="181" t="s">
        <v>168</v>
      </c>
      <c r="E228" s="182" t="s">
        <v>514</v>
      </c>
      <c r="F228" s="183" t="s">
        <v>515</v>
      </c>
      <c r="G228" s="184" t="s">
        <v>171</v>
      </c>
      <c r="H228" s="185">
        <v>14.75</v>
      </c>
      <c r="I228" s="186"/>
      <c r="J228" s="187">
        <f>ROUND(I228*H228,2)</f>
        <v>0</v>
      </c>
      <c r="K228" s="183" t="s">
        <v>172</v>
      </c>
      <c r="L228" s="42"/>
      <c r="M228" s="188" t="s">
        <v>19</v>
      </c>
      <c r="N228" s="189" t="s">
        <v>42</v>
      </c>
      <c r="O228" s="67"/>
      <c r="P228" s="190">
        <f>O228*H228</f>
        <v>0</v>
      </c>
      <c r="Q228" s="190">
        <v>8.0000000000000007E-5</v>
      </c>
      <c r="R228" s="190">
        <f>Q228*H228</f>
        <v>1.1800000000000001E-3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173</v>
      </c>
      <c r="AT228" s="192" t="s">
        <v>168</v>
      </c>
      <c r="AU228" s="192" t="s">
        <v>81</v>
      </c>
      <c r="AY228" s="20" t="s">
        <v>166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79</v>
      </c>
      <c r="BK228" s="193">
        <f>ROUND(I228*H228,2)</f>
        <v>0</v>
      </c>
      <c r="BL228" s="20" t="s">
        <v>173</v>
      </c>
      <c r="BM228" s="192" t="s">
        <v>516</v>
      </c>
    </row>
    <row r="229" spans="1:65" s="2" customFormat="1" ht="11.25" x14ac:dyDescent="0.2">
      <c r="A229" s="37"/>
      <c r="B229" s="38"/>
      <c r="C229" s="39"/>
      <c r="D229" s="194" t="s">
        <v>175</v>
      </c>
      <c r="E229" s="39"/>
      <c r="F229" s="195" t="s">
        <v>517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175</v>
      </c>
      <c r="AU229" s="20" t="s">
        <v>81</v>
      </c>
    </row>
    <row r="230" spans="1:65" s="13" customFormat="1" ht="11.25" x14ac:dyDescent="0.2">
      <c r="B230" s="199"/>
      <c r="C230" s="200"/>
      <c r="D230" s="201" t="s">
        <v>177</v>
      </c>
      <c r="E230" s="202" t="s">
        <v>19</v>
      </c>
      <c r="F230" s="203" t="s">
        <v>929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177</v>
      </c>
      <c r="AU230" s="209" t="s">
        <v>81</v>
      </c>
      <c r="AV230" s="13" t="s">
        <v>79</v>
      </c>
      <c r="AW230" s="13" t="s">
        <v>33</v>
      </c>
      <c r="AX230" s="13" t="s">
        <v>71</v>
      </c>
      <c r="AY230" s="209" t="s">
        <v>166</v>
      </c>
    </row>
    <row r="231" spans="1:65" s="13" customFormat="1" ht="11.25" x14ac:dyDescent="0.2">
      <c r="B231" s="199"/>
      <c r="C231" s="200"/>
      <c r="D231" s="201" t="s">
        <v>177</v>
      </c>
      <c r="E231" s="202" t="s">
        <v>19</v>
      </c>
      <c r="F231" s="203" t="s">
        <v>446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177</v>
      </c>
      <c r="AU231" s="209" t="s">
        <v>81</v>
      </c>
      <c r="AV231" s="13" t="s">
        <v>79</v>
      </c>
      <c r="AW231" s="13" t="s">
        <v>33</v>
      </c>
      <c r="AX231" s="13" t="s">
        <v>71</v>
      </c>
      <c r="AY231" s="209" t="s">
        <v>166</v>
      </c>
    </row>
    <row r="232" spans="1:65" s="13" customFormat="1" ht="11.25" x14ac:dyDescent="0.2">
      <c r="B232" s="199"/>
      <c r="C232" s="200"/>
      <c r="D232" s="201" t="s">
        <v>177</v>
      </c>
      <c r="E232" s="202" t="s">
        <v>19</v>
      </c>
      <c r="F232" s="203" t="s">
        <v>943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177</v>
      </c>
      <c r="AU232" s="209" t="s">
        <v>81</v>
      </c>
      <c r="AV232" s="13" t="s">
        <v>79</v>
      </c>
      <c r="AW232" s="13" t="s">
        <v>33</v>
      </c>
      <c r="AX232" s="13" t="s">
        <v>71</v>
      </c>
      <c r="AY232" s="209" t="s">
        <v>166</v>
      </c>
    </row>
    <row r="233" spans="1:65" s="14" customFormat="1" ht="11.25" x14ac:dyDescent="0.2">
      <c r="B233" s="210"/>
      <c r="C233" s="211"/>
      <c r="D233" s="201" t="s">
        <v>177</v>
      </c>
      <c r="E233" s="212" t="s">
        <v>19</v>
      </c>
      <c r="F233" s="213" t="s">
        <v>956</v>
      </c>
      <c r="G233" s="211"/>
      <c r="H233" s="214">
        <v>6.64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177</v>
      </c>
      <c r="AU233" s="220" t="s">
        <v>81</v>
      </c>
      <c r="AV233" s="14" t="s">
        <v>81</v>
      </c>
      <c r="AW233" s="14" t="s">
        <v>33</v>
      </c>
      <c r="AX233" s="14" t="s">
        <v>71</v>
      </c>
      <c r="AY233" s="220" t="s">
        <v>166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945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4" customFormat="1" ht="11.25" x14ac:dyDescent="0.2">
      <c r="B235" s="210"/>
      <c r="C235" s="211"/>
      <c r="D235" s="201" t="s">
        <v>177</v>
      </c>
      <c r="E235" s="212" t="s">
        <v>19</v>
      </c>
      <c r="F235" s="213" t="s">
        <v>957</v>
      </c>
      <c r="G235" s="211"/>
      <c r="H235" s="214">
        <v>3.61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177</v>
      </c>
      <c r="AU235" s="220" t="s">
        <v>81</v>
      </c>
      <c r="AV235" s="14" t="s">
        <v>81</v>
      </c>
      <c r="AW235" s="14" t="s">
        <v>33</v>
      </c>
      <c r="AX235" s="14" t="s">
        <v>71</v>
      </c>
      <c r="AY235" s="220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930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958</v>
      </c>
      <c r="G237" s="211"/>
      <c r="H237" s="214">
        <v>4.5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5" customFormat="1" ht="11.25" x14ac:dyDescent="0.2">
      <c r="B238" s="221"/>
      <c r="C238" s="222"/>
      <c r="D238" s="201" t="s">
        <v>177</v>
      </c>
      <c r="E238" s="223" t="s">
        <v>19</v>
      </c>
      <c r="F238" s="224" t="s">
        <v>180</v>
      </c>
      <c r="G238" s="222"/>
      <c r="H238" s="225">
        <v>14.75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177</v>
      </c>
      <c r="AU238" s="231" t="s">
        <v>81</v>
      </c>
      <c r="AV238" s="15" t="s">
        <v>173</v>
      </c>
      <c r="AW238" s="15" t="s">
        <v>33</v>
      </c>
      <c r="AX238" s="15" t="s">
        <v>79</v>
      </c>
      <c r="AY238" s="231" t="s">
        <v>166</v>
      </c>
    </row>
    <row r="239" spans="1:65" s="2" customFormat="1" ht="16.5" customHeight="1" x14ac:dyDescent="0.2">
      <c r="A239" s="37"/>
      <c r="B239" s="38"/>
      <c r="C239" s="249" t="s">
        <v>325</v>
      </c>
      <c r="D239" s="249" t="s">
        <v>392</v>
      </c>
      <c r="E239" s="250" t="s">
        <v>522</v>
      </c>
      <c r="F239" s="251" t="s">
        <v>523</v>
      </c>
      <c r="G239" s="252" t="s">
        <v>524</v>
      </c>
      <c r="H239" s="253">
        <v>32.450000000000003</v>
      </c>
      <c r="I239" s="254"/>
      <c r="J239" s="255">
        <f>ROUND(I239*H239,2)</f>
        <v>0</v>
      </c>
      <c r="K239" s="251" t="s">
        <v>476</v>
      </c>
      <c r="L239" s="256"/>
      <c r="M239" s="257" t="s">
        <v>19</v>
      </c>
      <c r="N239" s="258" t="s">
        <v>42</v>
      </c>
      <c r="O239" s="67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226</v>
      </c>
      <c r="AT239" s="192" t="s">
        <v>392</v>
      </c>
      <c r="AU239" s="192" t="s">
        <v>81</v>
      </c>
      <c r="AY239" s="20" t="s">
        <v>166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79</v>
      </c>
      <c r="BK239" s="193">
        <f>ROUND(I239*H239,2)</f>
        <v>0</v>
      </c>
      <c r="BL239" s="20" t="s">
        <v>173</v>
      </c>
      <c r="BM239" s="192" t="s">
        <v>525</v>
      </c>
    </row>
    <row r="240" spans="1:65" s="13" customFormat="1" ht="11.25" x14ac:dyDescent="0.2">
      <c r="B240" s="199"/>
      <c r="C240" s="200"/>
      <c r="D240" s="201" t="s">
        <v>177</v>
      </c>
      <c r="E240" s="202" t="s">
        <v>19</v>
      </c>
      <c r="F240" s="203" t="s">
        <v>929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177</v>
      </c>
      <c r="AU240" s="209" t="s">
        <v>81</v>
      </c>
      <c r="AV240" s="13" t="s">
        <v>79</v>
      </c>
      <c r="AW240" s="13" t="s">
        <v>33</v>
      </c>
      <c r="AX240" s="13" t="s">
        <v>71</v>
      </c>
      <c r="AY240" s="209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446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3" customFormat="1" ht="11.25" x14ac:dyDescent="0.2">
      <c r="B242" s="199"/>
      <c r="C242" s="200"/>
      <c r="D242" s="201" t="s">
        <v>177</v>
      </c>
      <c r="E242" s="202" t="s">
        <v>19</v>
      </c>
      <c r="F242" s="203" t="s">
        <v>943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177</v>
      </c>
      <c r="AU242" s="209" t="s">
        <v>81</v>
      </c>
      <c r="AV242" s="13" t="s">
        <v>79</v>
      </c>
      <c r="AW242" s="13" t="s">
        <v>33</v>
      </c>
      <c r="AX242" s="13" t="s">
        <v>71</v>
      </c>
      <c r="AY242" s="209" t="s">
        <v>166</v>
      </c>
    </row>
    <row r="243" spans="1:65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959</v>
      </c>
      <c r="G243" s="211"/>
      <c r="H243" s="214">
        <v>13.28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945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960</v>
      </c>
      <c r="G245" s="211"/>
      <c r="H245" s="214">
        <v>7.22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930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961</v>
      </c>
      <c r="G247" s="211"/>
      <c r="H247" s="214">
        <v>9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1:65" s="15" customFormat="1" ht="11.25" x14ac:dyDescent="0.2">
      <c r="B248" s="221"/>
      <c r="C248" s="222"/>
      <c r="D248" s="201" t="s">
        <v>177</v>
      </c>
      <c r="E248" s="223" t="s">
        <v>19</v>
      </c>
      <c r="F248" s="224" t="s">
        <v>180</v>
      </c>
      <c r="G248" s="222"/>
      <c r="H248" s="225">
        <v>29.5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177</v>
      </c>
      <c r="AU248" s="231" t="s">
        <v>81</v>
      </c>
      <c r="AV248" s="15" t="s">
        <v>173</v>
      </c>
      <c r="AW248" s="15" t="s">
        <v>33</v>
      </c>
      <c r="AX248" s="15" t="s">
        <v>79</v>
      </c>
      <c r="AY248" s="231" t="s">
        <v>166</v>
      </c>
    </row>
    <row r="249" spans="1:65" s="14" customFormat="1" ht="11.25" x14ac:dyDescent="0.2">
      <c r="B249" s="210"/>
      <c r="C249" s="211"/>
      <c r="D249" s="201" t="s">
        <v>177</v>
      </c>
      <c r="E249" s="211"/>
      <c r="F249" s="213" t="s">
        <v>962</v>
      </c>
      <c r="G249" s="211"/>
      <c r="H249" s="214">
        <v>32.450000000000003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177</v>
      </c>
      <c r="AU249" s="220" t="s">
        <v>81</v>
      </c>
      <c r="AV249" s="14" t="s">
        <v>81</v>
      </c>
      <c r="AW249" s="14" t="s">
        <v>4</v>
      </c>
      <c r="AX249" s="14" t="s">
        <v>79</v>
      </c>
      <c r="AY249" s="220" t="s">
        <v>166</v>
      </c>
    </row>
    <row r="250" spans="1:65" s="12" customFormat="1" ht="22.9" customHeight="1" x14ac:dyDescent="0.2">
      <c r="B250" s="165"/>
      <c r="C250" s="166"/>
      <c r="D250" s="167" t="s">
        <v>70</v>
      </c>
      <c r="E250" s="179" t="s">
        <v>323</v>
      </c>
      <c r="F250" s="179" t="s">
        <v>324</v>
      </c>
      <c r="G250" s="166"/>
      <c r="H250" s="166"/>
      <c r="I250" s="169"/>
      <c r="J250" s="180">
        <f>BK250</f>
        <v>0</v>
      </c>
      <c r="K250" s="166"/>
      <c r="L250" s="171"/>
      <c r="M250" s="172"/>
      <c r="N250" s="173"/>
      <c r="O250" s="173"/>
      <c r="P250" s="174">
        <f>SUM(P251:P252)</f>
        <v>0</v>
      </c>
      <c r="Q250" s="173"/>
      <c r="R250" s="174">
        <f>SUM(R251:R252)</f>
        <v>0</v>
      </c>
      <c r="S250" s="173"/>
      <c r="T250" s="175">
        <f>SUM(T251:T252)</f>
        <v>0</v>
      </c>
      <c r="AR250" s="176" t="s">
        <v>79</v>
      </c>
      <c r="AT250" s="177" t="s">
        <v>70</v>
      </c>
      <c r="AU250" s="177" t="s">
        <v>79</v>
      </c>
      <c r="AY250" s="176" t="s">
        <v>166</v>
      </c>
      <c r="BK250" s="178">
        <f>SUM(BK251:BK252)</f>
        <v>0</v>
      </c>
    </row>
    <row r="251" spans="1:65" s="2" customFormat="1" ht="37.9" customHeight="1" x14ac:dyDescent="0.2">
      <c r="A251" s="37"/>
      <c r="B251" s="38"/>
      <c r="C251" s="181" t="s">
        <v>332</v>
      </c>
      <c r="D251" s="181" t="s">
        <v>168</v>
      </c>
      <c r="E251" s="182" t="s">
        <v>326</v>
      </c>
      <c r="F251" s="183" t="s">
        <v>327</v>
      </c>
      <c r="G251" s="184" t="s">
        <v>234</v>
      </c>
      <c r="H251" s="185">
        <v>42.854999999999997</v>
      </c>
      <c r="I251" s="186"/>
      <c r="J251" s="187">
        <f>ROUND(I251*H251,2)</f>
        <v>0</v>
      </c>
      <c r="K251" s="183" t="s">
        <v>172</v>
      </c>
      <c r="L251" s="42"/>
      <c r="M251" s="188" t="s">
        <v>19</v>
      </c>
      <c r="N251" s="189" t="s">
        <v>42</v>
      </c>
      <c r="O251" s="67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173</v>
      </c>
      <c r="AT251" s="192" t="s">
        <v>168</v>
      </c>
      <c r="AU251" s="192" t="s">
        <v>81</v>
      </c>
      <c r="AY251" s="20" t="s">
        <v>166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20" t="s">
        <v>79</v>
      </c>
      <c r="BK251" s="193">
        <f>ROUND(I251*H251,2)</f>
        <v>0</v>
      </c>
      <c r="BL251" s="20" t="s">
        <v>173</v>
      </c>
      <c r="BM251" s="192" t="s">
        <v>531</v>
      </c>
    </row>
    <row r="252" spans="1:65" s="2" customFormat="1" ht="11.25" x14ac:dyDescent="0.2">
      <c r="A252" s="37"/>
      <c r="B252" s="38"/>
      <c r="C252" s="39"/>
      <c r="D252" s="194" t="s">
        <v>175</v>
      </c>
      <c r="E252" s="39"/>
      <c r="F252" s="195" t="s">
        <v>329</v>
      </c>
      <c r="G252" s="39"/>
      <c r="H252" s="39"/>
      <c r="I252" s="196"/>
      <c r="J252" s="39"/>
      <c r="K252" s="39"/>
      <c r="L252" s="42"/>
      <c r="M252" s="197"/>
      <c r="N252" s="198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175</v>
      </c>
      <c r="AU252" s="20" t="s">
        <v>81</v>
      </c>
    </row>
    <row r="253" spans="1:65" s="12" customFormat="1" ht="25.9" customHeight="1" x14ac:dyDescent="0.2">
      <c r="B253" s="165"/>
      <c r="C253" s="166"/>
      <c r="D253" s="167" t="s">
        <v>70</v>
      </c>
      <c r="E253" s="168" t="s">
        <v>342</v>
      </c>
      <c r="F253" s="168" t="s">
        <v>343</v>
      </c>
      <c r="G253" s="166"/>
      <c r="H253" s="166"/>
      <c r="I253" s="169"/>
      <c r="J253" s="170">
        <f>BK253</f>
        <v>0</v>
      </c>
      <c r="K253" s="166"/>
      <c r="L253" s="171"/>
      <c r="M253" s="172"/>
      <c r="N253" s="173"/>
      <c r="O253" s="173"/>
      <c r="P253" s="174">
        <f>P254</f>
        <v>0</v>
      </c>
      <c r="Q253" s="173"/>
      <c r="R253" s="174">
        <f>R254</f>
        <v>0</v>
      </c>
      <c r="S253" s="173"/>
      <c r="T253" s="175">
        <f>T254</f>
        <v>0</v>
      </c>
      <c r="AR253" s="176" t="s">
        <v>198</v>
      </c>
      <c r="AT253" s="177" t="s">
        <v>70</v>
      </c>
      <c r="AU253" s="177" t="s">
        <v>71</v>
      </c>
      <c r="AY253" s="176" t="s">
        <v>166</v>
      </c>
      <c r="BK253" s="178">
        <f>BK254</f>
        <v>0</v>
      </c>
    </row>
    <row r="254" spans="1:65" s="2" customFormat="1" ht="16.5" customHeight="1" x14ac:dyDescent="0.2">
      <c r="A254" s="37"/>
      <c r="B254" s="38"/>
      <c r="C254" s="181" t="s">
        <v>338</v>
      </c>
      <c r="D254" s="181" t="s">
        <v>168</v>
      </c>
      <c r="E254" s="182" t="s">
        <v>345</v>
      </c>
      <c r="F254" s="183" t="s">
        <v>346</v>
      </c>
      <c r="G254" s="184" t="s">
        <v>347</v>
      </c>
      <c r="H254" s="243"/>
      <c r="I254" s="186"/>
      <c r="J254" s="187">
        <f>ROUND(I254*H254,2)</f>
        <v>0</v>
      </c>
      <c r="K254" s="183" t="s">
        <v>19</v>
      </c>
      <c r="L254" s="42"/>
      <c r="M254" s="244" t="s">
        <v>19</v>
      </c>
      <c r="N254" s="245" t="s">
        <v>42</v>
      </c>
      <c r="O254" s="246"/>
      <c r="P254" s="247">
        <f>O254*H254</f>
        <v>0</v>
      </c>
      <c r="Q254" s="247">
        <v>0</v>
      </c>
      <c r="R254" s="247">
        <f>Q254*H254</f>
        <v>0</v>
      </c>
      <c r="S254" s="247">
        <v>0</v>
      </c>
      <c r="T254" s="248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173</v>
      </c>
      <c r="AT254" s="192" t="s">
        <v>168</v>
      </c>
      <c r="AU254" s="192" t="s">
        <v>79</v>
      </c>
      <c r="AY254" s="20" t="s">
        <v>166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79</v>
      </c>
      <c r="BK254" s="193">
        <f>ROUND(I254*H254,2)</f>
        <v>0</v>
      </c>
      <c r="BL254" s="20" t="s">
        <v>173</v>
      </c>
      <c r="BM254" s="192" t="s">
        <v>532</v>
      </c>
    </row>
    <row r="255" spans="1:65" s="2" customFormat="1" ht="6.95" customHeight="1" x14ac:dyDescent="0.2">
      <c r="A255" s="37"/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42"/>
      <c r="M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</row>
  </sheetData>
  <sheetProtection algorithmName="SHA-512" hashValue="21Ars7m/uK+6+2Ksag4OTV8xgENm8uUsLhSaWeShzavSdfEVg5W25kl9aEhTfe/STjUWkihGRL5koNnZw6V4JQ==" saltValue="JW4Hnkwf+YRhmzgrLPnPtlk5rovaEq3Al0vnTPWirELFnaZk9JiNwHA1ZW0FLSSRdwbD/3FwJij/4UyYP1cvZg==" spinCount="100000" sheet="1" objects="1" scenarios="1" formatColumns="0" formatRows="0" autoFilter="0"/>
  <autoFilter ref="C91:K254" xr:uid="{00000000-0009-0000-0000-00000B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B00-000000000000}"/>
    <hyperlink ref="F108" r:id="rId2" xr:uid="{00000000-0004-0000-0B00-000001000000}"/>
    <hyperlink ref="F116" r:id="rId3" xr:uid="{00000000-0004-0000-0B00-000002000000}"/>
    <hyperlink ref="F124" r:id="rId4" xr:uid="{00000000-0004-0000-0B00-000003000000}"/>
    <hyperlink ref="F132" r:id="rId5" xr:uid="{00000000-0004-0000-0B00-000004000000}"/>
    <hyperlink ref="F141" r:id="rId6" xr:uid="{00000000-0004-0000-0B00-000005000000}"/>
    <hyperlink ref="F163" r:id="rId7" xr:uid="{00000000-0004-0000-0B00-000006000000}"/>
    <hyperlink ref="F174" r:id="rId8" xr:uid="{00000000-0004-0000-0B00-000007000000}"/>
    <hyperlink ref="F183" r:id="rId9" xr:uid="{00000000-0004-0000-0B00-000008000000}"/>
    <hyperlink ref="F189" r:id="rId10" xr:uid="{00000000-0004-0000-0B00-000009000000}"/>
    <hyperlink ref="F195" r:id="rId11" xr:uid="{00000000-0004-0000-0B00-00000A000000}"/>
    <hyperlink ref="F206" r:id="rId12" xr:uid="{00000000-0004-0000-0B00-00000B000000}"/>
    <hyperlink ref="F217" r:id="rId13" xr:uid="{00000000-0004-0000-0B00-00000C000000}"/>
    <hyperlink ref="F229" r:id="rId14" xr:uid="{00000000-0004-0000-0B00-00000D000000}"/>
    <hyperlink ref="F252" r:id="rId15" xr:uid="{00000000-0004-0000-0B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90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118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963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ROUND((SUM(BE95:BE289)),  2)</f>
        <v>0</v>
      </c>
      <c r="G35" s="37"/>
      <c r="H35" s="37"/>
      <c r="I35" s="127">
        <v>0.21</v>
      </c>
      <c r="J35" s="126">
        <f>ROUND(((SUM(BE95:BE289))*I35),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ROUND((SUM(BF95:BF289)),  2)</f>
        <v>0</v>
      </c>
      <c r="G36" s="37"/>
      <c r="H36" s="37"/>
      <c r="I36" s="127">
        <v>0.12</v>
      </c>
      <c r="J36" s="126">
        <f>ROUND(((SUM(BF95:BF289))*I36),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ROUND((SUM(BG95:BG289)),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ROUND((SUM(BH95:BH289)),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ROUND((SUM(BI95:BI289)),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0211 - Překážka 11 - Pojezdové schody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430</v>
      </c>
      <c r="E66" s="151"/>
      <c r="F66" s="151"/>
      <c r="G66" s="151"/>
      <c r="H66" s="151"/>
      <c r="I66" s="151"/>
      <c r="J66" s="152">
        <f>J122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147</v>
      </c>
      <c r="E67" s="151"/>
      <c r="F67" s="151"/>
      <c r="G67" s="151"/>
      <c r="H67" s="151"/>
      <c r="I67" s="151"/>
      <c r="J67" s="152">
        <f>J207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148</v>
      </c>
      <c r="E68" s="151"/>
      <c r="F68" s="151"/>
      <c r="G68" s="151"/>
      <c r="H68" s="151"/>
      <c r="I68" s="151"/>
      <c r="J68" s="152">
        <f>J230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352</v>
      </c>
      <c r="E69" s="146"/>
      <c r="F69" s="146"/>
      <c r="G69" s="146"/>
      <c r="H69" s="146"/>
      <c r="I69" s="146"/>
      <c r="J69" s="147">
        <f>J233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353</v>
      </c>
      <c r="E70" s="151"/>
      <c r="F70" s="151"/>
      <c r="G70" s="151"/>
      <c r="H70" s="151"/>
      <c r="I70" s="151"/>
      <c r="J70" s="152">
        <f>J234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354</v>
      </c>
      <c r="E71" s="151"/>
      <c r="F71" s="151"/>
      <c r="G71" s="151"/>
      <c r="H71" s="151"/>
      <c r="I71" s="151"/>
      <c r="J71" s="152">
        <f>J258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355</v>
      </c>
      <c r="E72" s="151"/>
      <c r="F72" s="151"/>
      <c r="G72" s="151"/>
      <c r="H72" s="151"/>
      <c r="I72" s="151"/>
      <c r="J72" s="152">
        <f>J266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150</v>
      </c>
      <c r="E73" s="146"/>
      <c r="F73" s="146"/>
      <c r="G73" s="146"/>
      <c r="H73" s="146"/>
      <c r="I73" s="146"/>
      <c r="J73" s="147">
        <f>J288</f>
        <v>0</v>
      </c>
      <c r="K73" s="144"/>
      <c r="L73" s="148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151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400" t="str">
        <f>E7</f>
        <v>Novostavba skateparkového hřiště, Bystřice pod Hostýnem</v>
      </c>
      <c r="F83" s="401"/>
      <c r="G83" s="401"/>
      <c r="H83" s="401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138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400" t="s">
        <v>349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350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354" t="str">
        <f>E11</f>
        <v>0211 - Překážka 11 - Pojezdové schody</v>
      </c>
      <c r="F87" s="402"/>
      <c r="G87" s="402"/>
      <c r="H87" s="40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 xml:space="preserve"> </v>
      </c>
      <c r="G89" s="39"/>
      <c r="H89" s="39"/>
      <c r="I89" s="32" t="s">
        <v>23</v>
      </c>
      <c r="J89" s="62" t="str">
        <f>IF(J14="","",J14)</f>
        <v>31. 8. 2025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 x14ac:dyDescent="0.2">
      <c r="A91" s="37"/>
      <c r="B91" s="38"/>
      <c r="C91" s="32" t="s">
        <v>25</v>
      </c>
      <c r="D91" s="39"/>
      <c r="E91" s="39"/>
      <c r="F91" s="30" t="str">
        <f>E17</f>
        <v>Město Bystřice pod Hostýnem</v>
      </c>
      <c r="G91" s="39"/>
      <c r="H91" s="39"/>
      <c r="I91" s="32" t="s">
        <v>31</v>
      </c>
      <c r="J91" s="35" t="str">
        <f>E23</f>
        <v>Michal Langoš, Hranice na Moravě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29</v>
      </c>
      <c r="D92" s="39"/>
      <c r="E92" s="39"/>
      <c r="F92" s="30" t="str">
        <f>IF(E20="","",E20)</f>
        <v>Vyplň údaj</v>
      </c>
      <c r="G92" s="39"/>
      <c r="H92" s="39"/>
      <c r="I92" s="32" t="s">
        <v>34</v>
      </c>
      <c r="J92" s="35" t="str">
        <f>E26</f>
        <v xml:space="preserve">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152</v>
      </c>
      <c r="D94" s="157" t="s">
        <v>56</v>
      </c>
      <c r="E94" s="157" t="s">
        <v>52</v>
      </c>
      <c r="F94" s="157" t="s">
        <v>53</v>
      </c>
      <c r="G94" s="157" t="s">
        <v>153</v>
      </c>
      <c r="H94" s="157" t="s">
        <v>154</v>
      </c>
      <c r="I94" s="157" t="s">
        <v>155</v>
      </c>
      <c r="J94" s="157" t="s">
        <v>142</v>
      </c>
      <c r="K94" s="158" t="s">
        <v>156</v>
      </c>
      <c r="L94" s="159"/>
      <c r="M94" s="71" t="s">
        <v>19</v>
      </c>
      <c r="N94" s="72" t="s">
        <v>41</v>
      </c>
      <c r="O94" s="72" t="s">
        <v>157</v>
      </c>
      <c r="P94" s="72" t="s">
        <v>158</v>
      </c>
      <c r="Q94" s="72" t="s">
        <v>159</v>
      </c>
      <c r="R94" s="72" t="s">
        <v>160</v>
      </c>
      <c r="S94" s="72" t="s">
        <v>161</v>
      </c>
      <c r="T94" s="73" t="s">
        <v>162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163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P96+P233+P288</f>
        <v>0</v>
      </c>
      <c r="Q95" s="75"/>
      <c r="R95" s="162">
        <f>R96+R233+R288</f>
        <v>21.342557929999998</v>
      </c>
      <c r="S95" s="75"/>
      <c r="T95" s="163">
        <f>T96+T233+T288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70</v>
      </c>
      <c r="AU95" s="20" t="s">
        <v>143</v>
      </c>
      <c r="BK95" s="164">
        <f>BK96+BK233+BK288</f>
        <v>0</v>
      </c>
    </row>
    <row r="96" spans="1:63" s="12" customFormat="1" ht="25.9" customHeight="1" x14ac:dyDescent="0.2">
      <c r="B96" s="165"/>
      <c r="C96" s="166"/>
      <c r="D96" s="167" t="s">
        <v>70</v>
      </c>
      <c r="E96" s="168" t="s">
        <v>164</v>
      </c>
      <c r="F96" s="168" t="s">
        <v>165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P97+P122+P207+P230</f>
        <v>0</v>
      </c>
      <c r="Q96" s="173"/>
      <c r="R96" s="174">
        <f>R97+R122+R207+R230</f>
        <v>21.172977839999998</v>
      </c>
      <c r="S96" s="173"/>
      <c r="T96" s="175">
        <f>T97+T122+T207+T230</f>
        <v>0</v>
      </c>
      <c r="AR96" s="176" t="s">
        <v>79</v>
      </c>
      <c r="AT96" s="177" t="s">
        <v>70</v>
      </c>
      <c r="AU96" s="177" t="s">
        <v>71</v>
      </c>
      <c r="AY96" s="176" t="s">
        <v>166</v>
      </c>
      <c r="BK96" s="178">
        <f>BK97+BK122+BK207+BK230</f>
        <v>0</v>
      </c>
    </row>
    <row r="97" spans="1:65" s="12" customFormat="1" ht="22.9" customHeight="1" x14ac:dyDescent="0.2">
      <c r="B97" s="165"/>
      <c r="C97" s="166"/>
      <c r="D97" s="167" t="s">
        <v>70</v>
      </c>
      <c r="E97" s="179" t="s">
        <v>81</v>
      </c>
      <c r="F97" s="179" t="s">
        <v>248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SUM(P98:P121)</f>
        <v>0</v>
      </c>
      <c r="Q97" s="173"/>
      <c r="R97" s="174">
        <f>SUM(R98:R121)</f>
        <v>14.299978960000001</v>
      </c>
      <c r="S97" s="173"/>
      <c r="T97" s="175">
        <f>SUM(T98:T121)</f>
        <v>0</v>
      </c>
      <c r="AR97" s="176" t="s">
        <v>79</v>
      </c>
      <c r="AT97" s="177" t="s">
        <v>70</v>
      </c>
      <c r="AU97" s="177" t="s">
        <v>79</v>
      </c>
      <c r="AY97" s="176" t="s">
        <v>166</v>
      </c>
      <c r="BK97" s="178">
        <f>SUM(BK98:BK121)</f>
        <v>0</v>
      </c>
    </row>
    <row r="98" spans="1:65" s="2" customFormat="1" ht="24.2" customHeight="1" x14ac:dyDescent="0.2">
      <c r="A98" s="37"/>
      <c r="B98" s="38"/>
      <c r="C98" s="181" t="s">
        <v>79</v>
      </c>
      <c r="D98" s="181" t="s">
        <v>168</v>
      </c>
      <c r="E98" s="182" t="s">
        <v>431</v>
      </c>
      <c r="F98" s="183" t="s">
        <v>432</v>
      </c>
      <c r="G98" s="184" t="s">
        <v>188</v>
      </c>
      <c r="H98" s="185">
        <v>14.654</v>
      </c>
      <c r="I98" s="186"/>
      <c r="J98" s="187">
        <f>ROUND(I98*H98,2)</f>
        <v>0</v>
      </c>
      <c r="K98" s="183" t="s">
        <v>172</v>
      </c>
      <c r="L98" s="42"/>
      <c r="M98" s="188" t="s">
        <v>19</v>
      </c>
      <c r="N98" s="189" t="s">
        <v>42</v>
      </c>
      <c r="O98" s="67"/>
      <c r="P98" s="190">
        <f>O98*H98</f>
        <v>0</v>
      </c>
      <c r="Q98" s="190">
        <v>1.3999999999999999E-4</v>
      </c>
      <c r="R98" s="190">
        <f>Q98*H98</f>
        <v>2.05156E-3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173</v>
      </c>
      <c r="AT98" s="192" t="s">
        <v>168</v>
      </c>
      <c r="AU98" s="192" t="s">
        <v>81</v>
      </c>
      <c r="AY98" s="20" t="s">
        <v>166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79</v>
      </c>
      <c r="BK98" s="193">
        <f>ROUND(I98*H98,2)</f>
        <v>0</v>
      </c>
      <c r="BL98" s="20" t="s">
        <v>173</v>
      </c>
      <c r="BM98" s="192" t="s">
        <v>433</v>
      </c>
    </row>
    <row r="99" spans="1:65" s="2" customFormat="1" ht="11.25" x14ac:dyDescent="0.2">
      <c r="A99" s="37"/>
      <c r="B99" s="38"/>
      <c r="C99" s="39"/>
      <c r="D99" s="194" t="s">
        <v>175</v>
      </c>
      <c r="E99" s="39"/>
      <c r="F99" s="195" t="s">
        <v>434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175</v>
      </c>
      <c r="AU99" s="20" t="s">
        <v>81</v>
      </c>
    </row>
    <row r="100" spans="1:65" s="13" customFormat="1" ht="11.25" x14ac:dyDescent="0.2">
      <c r="B100" s="199"/>
      <c r="C100" s="200"/>
      <c r="D100" s="201" t="s">
        <v>177</v>
      </c>
      <c r="E100" s="202" t="s">
        <v>19</v>
      </c>
      <c r="F100" s="203" t="s">
        <v>964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177</v>
      </c>
      <c r="AU100" s="209" t="s">
        <v>81</v>
      </c>
      <c r="AV100" s="13" t="s">
        <v>79</v>
      </c>
      <c r="AW100" s="13" t="s">
        <v>33</v>
      </c>
      <c r="AX100" s="13" t="s">
        <v>71</v>
      </c>
      <c r="AY100" s="209" t="s">
        <v>166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436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965</v>
      </c>
      <c r="G102" s="211"/>
      <c r="H102" s="214">
        <v>14.654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5" customFormat="1" ht="11.25" x14ac:dyDescent="0.2">
      <c r="B103" s="221"/>
      <c r="C103" s="222"/>
      <c r="D103" s="201" t="s">
        <v>177</v>
      </c>
      <c r="E103" s="223" t="s">
        <v>19</v>
      </c>
      <c r="F103" s="224" t="s">
        <v>180</v>
      </c>
      <c r="G103" s="222"/>
      <c r="H103" s="225">
        <v>14.654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177</v>
      </c>
      <c r="AU103" s="231" t="s">
        <v>81</v>
      </c>
      <c r="AV103" s="15" t="s">
        <v>173</v>
      </c>
      <c r="AW103" s="15" t="s">
        <v>33</v>
      </c>
      <c r="AX103" s="15" t="s">
        <v>79</v>
      </c>
      <c r="AY103" s="231" t="s">
        <v>166</v>
      </c>
    </row>
    <row r="104" spans="1:65" s="2" customFormat="1" ht="16.5" customHeight="1" x14ac:dyDescent="0.2">
      <c r="A104" s="37"/>
      <c r="B104" s="38"/>
      <c r="C104" s="249" t="s">
        <v>81</v>
      </c>
      <c r="D104" s="249" t="s">
        <v>392</v>
      </c>
      <c r="E104" s="250" t="s">
        <v>438</v>
      </c>
      <c r="F104" s="251" t="s">
        <v>439</v>
      </c>
      <c r="G104" s="252" t="s">
        <v>188</v>
      </c>
      <c r="H104" s="253">
        <v>17.358000000000001</v>
      </c>
      <c r="I104" s="254"/>
      <c r="J104" s="255">
        <f>ROUND(I104*H104,2)</f>
        <v>0</v>
      </c>
      <c r="K104" s="251" t="s">
        <v>172</v>
      </c>
      <c r="L104" s="256"/>
      <c r="M104" s="257" t="s">
        <v>19</v>
      </c>
      <c r="N104" s="258" t="s">
        <v>42</v>
      </c>
      <c r="O104" s="67"/>
      <c r="P104" s="190">
        <f>O104*H104</f>
        <v>0</v>
      </c>
      <c r="Q104" s="190">
        <v>2.9999999999999997E-4</v>
      </c>
      <c r="R104" s="190">
        <f>Q104*H104</f>
        <v>5.2074E-3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226</v>
      </c>
      <c r="AT104" s="192" t="s">
        <v>392</v>
      </c>
      <c r="AU104" s="192" t="s">
        <v>81</v>
      </c>
      <c r="AY104" s="20" t="s">
        <v>166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79</v>
      </c>
      <c r="BK104" s="193">
        <f>ROUND(I104*H104,2)</f>
        <v>0</v>
      </c>
      <c r="BL104" s="20" t="s">
        <v>173</v>
      </c>
      <c r="BM104" s="192" t="s">
        <v>440</v>
      </c>
    </row>
    <row r="105" spans="1:65" s="13" customFormat="1" ht="11.25" x14ac:dyDescent="0.2">
      <c r="B105" s="199"/>
      <c r="C105" s="200"/>
      <c r="D105" s="201" t="s">
        <v>177</v>
      </c>
      <c r="E105" s="202" t="s">
        <v>19</v>
      </c>
      <c r="F105" s="203" t="s">
        <v>964</v>
      </c>
      <c r="G105" s="200"/>
      <c r="H105" s="202" t="s">
        <v>19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177</v>
      </c>
      <c r="AU105" s="209" t="s">
        <v>81</v>
      </c>
      <c r="AV105" s="13" t="s">
        <v>79</v>
      </c>
      <c r="AW105" s="13" t="s">
        <v>33</v>
      </c>
      <c r="AX105" s="13" t="s">
        <v>71</v>
      </c>
      <c r="AY105" s="209" t="s">
        <v>166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436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965</v>
      </c>
      <c r="G107" s="211"/>
      <c r="H107" s="214">
        <v>14.654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5" customFormat="1" ht="11.25" x14ac:dyDescent="0.2">
      <c r="B108" s="221"/>
      <c r="C108" s="222"/>
      <c r="D108" s="201" t="s">
        <v>177</v>
      </c>
      <c r="E108" s="223" t="s">
        <v>19</v>
      </c>
      <c r="F108" s="224" t="s">
        <v>180</v>
      </c>
      <c r="G108" s="222"/>
      <c r="H108" s="225">
        <v>14.654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177</v>
      </c>
      <c r="AU108" s="231" t="s">
        <v>81</v>
      </c>
      <c r="AV108" s="15" t="s">
        <v>173</v>
      </c>
      <c r="AW108" s="15" t="s">
        <v>33</v>
      </c>
      <c r="AX108" s="15" t="s">
        <v>79</v>
      </c>
      <c r="AY108" s="231" t="s">
        <v>166</v>
      </c>
    </row>
    <row r="109" spans="1:65" s="14" customFormat="1" ht="11.25" x14ac:dyDescent="0.2">
      <c r="B109" s="210"/>
      <c r="C109" s="211"/>
      <c r="D109" s="201" t="s">
        <v>177</v>
      </c>
      <c r="E109" s="211"/>
      <c r="F109" s="213" t="s">
        <v>966</v>
      </c>
      <c r="G109" s="211"/>
      <c r="H109" s="214">
        <v>17.358000000000001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177</v>
      </c>
      <c r="AU109" s="220" t="s">
        <v>81</v>
      </c>
      <c r="AV109" s="14" t="s">
        <v>81</v>
      </c>
      <c r="AW109" s="14" t="s">
        <v>4</v>
      </c>
      <c r="AX109" s="14" t="s">
        <v>79</v>
      </c>
      <c r="AY109" s="220" t="s">
        <v>166</v>
      </c>
    </row>
    <row r="110" spans="1:65" s="2" customFormat="1" ht="16.5" customHeight="1" x14ac:dyDescent="0.2">
      <c r="A110" s="37"/>
      <c r="B110" s="38"/>
      <c r="C110" s="181" t="s">
        <v>185</v>
      </c>
      <c r="D110" s="181" t="s">
        <v>168</v>
      </c>
      <c r="E110" s="182" t="s">
        <v>442</v>
      </c>
      <c r="F110" s="183" t="s">
        <v>443</v>
      </c>
      <c r="G110" s="184" t="s">
        <v>194</v>
      </c>
      <c r="H110" s="185">
        <v>6.617</v>
      </c>
      <c r="I110" s="186"/>
      <c r="J110" s="187">
        <f>ROUND(I110*H110,2)</f>
        <v>0</v>
      </c>
      <c r="K110" s="183" t="s">
        <v>172</v>
      </c>
      <c r="L110" s="42"/>
      <c r="M110" s="188" t="s">
        <v>19</v>
      </c>
      <c r="N110" s="189" t="s">
        <v>42</v>
      </c>
      <c r="O110" s="67"/>
      <c r="P110" s="190">
        <f>O110*H110</f>
        <v>0</v>
      </c>
      <c r="Q110" s="190">
        <v>2.16</v>
      </c>
      <c r="R110" s="190">
        <f>Q110*H110</f>
        <v>14.292720000000001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173</v>
      </c>
      <c r="AT110" s="192" t="s">
        <v>168</v>
      </c>
      <c r="AU110" s="192" t="s">
        <v>81</v>
      </c>
      <c r="AY110" s="20" t="s">
        <v>166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79</v>
      </c>
      <c r="BK110" s="193">
        <f>ROUND(I110*H110,2)</f>
        <v>0</v>
      </c>
      <c r="BL110" s="20" t="s">
        <v>173</v>
      </c>
      <c r="BM110" s="192" t="s">
        <v>444</v>
      </c>
    </row>
    <row r="111" spans="1:65" s="2" customFormat="1" ht="11.25" x14ac:dyDescent="0.2">
      <c r="A111" s="37"/>
      <c r="B111" s="38"/>
      <c r="C111" s="39"/>
      <c r="D111" s="194" t="s">
        <v>175</v>
      </c>
      <c r="E111" s="39"/>
      <c r="F111" s="195" t="s">
        <v>445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175</v>
      </c>
      <c r="AU111" s="20" t="s">
        <v>81</v>
      </c>
    </row>
    <row r="112" spans="1:65" s="13" customFormat="1" ht="11.25" x14ac:dyDescent="0.2">
      <c r="B112" s="199"/>
      <c r="C112" s="200"/>
      <c r="D112" s="201" t="s">
        <v>177</v>
      </c>
      <c r="E112" s="202" t="s">
        <v>19</v>
      </c>
      <c r="F112" s="203" t="s">
        <v>964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177</v>
      </c>
      <c r="AU112" s="209" t="s">
        <v>81</v>
      </c>
      <c r="AV112" s="13" t="s">
        <v>79</v>
      </c>
      <c r="AW112" s="13" t="s">
        <v>33</v>
      </c>
      <c r="AX112" s="13" t="s">
        <v>71</v>
      </c>
      <c r="AY112" s="209" t="s">
        <v>166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436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3" customFormat="1" ht="11.25" x14ac:dyDescent="0.2">
      <c r="B114" s="199"/>
      <c r="C114" s="200"/>
      <c r="D114" s="201" t="s">
        <v>177</v>
      </c>
      <c r="E114" s="202" t="s">
        <v>19</v>
      </c>
      <c r="F114" s="203" t="s">
        <v>967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177</v>
      </c>
      <c r="AU114" s="209" t="s">
        <v>81</v>
      </c>
      <c r="AV114" s="13" t="s">
        <v>79</v>
      </c>
      <c r="AW114" s="13" t="s">
        <v>33</v>
      </c>
      <c r="AX114" s="13" t="s">
        <v>71</v>
      </c>
      <c r="AY114" s="209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968</v>
      </c>
      <c r="G115" s="211"/>
      <c r="H115" s="214">
        <v>0.24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3" customFormat="1" ht="11.25" x14ac:dyDescent="0.2">
      <c r="B116" s="199"/>
      <c r="C116" s="200"/>
      <c r="D116" s="201" t="s">
        <v>177</v>
      </c>
      <c r="E116" s="202" t="s">
        <v>19</v>
      </c>
      <c r="F116" s="203" t="s">
        <v>969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177</v>
      </c>
      <c r="AU116" s="209" t="s">
        <v>81</v>
      </c>
      <c r="AV116" s="13" t="s">
        <v>79</v>
      </c>
      <c r="AW116" s="13" t="s">
        <v>33</v>
      </c>
      <c r="AX116" s="13" t="s">
        <v>71</v>
      </c>
      <c r="AY116" s="209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970</v>
      </c>
      <c r="G117" s="211"/>
      <c r="H117" s="214">
        <v>4.42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3" customFormat="1" ht="11.25" x14ac:dyDescent="0.2">
      <c r="B118" s="199"/>
      <c r="C118" s="200"/>
      <c r="D118" s="201" t="s">
        <v>177</v>
      </c>
      <c r="E118" s="202" t="s">
        <v>19</v>
      </c>
      <c r="F118" s="203" t="s">
        <v>971</v>
      </c>
      <c r="G118" s="200"/>
      <c r="H118" s="202" t="s">
        <v>19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177</v>
      </c>
      <c r="AU118" s="209" t="s">
        <v>81</v>
      </c>
      <c r="AV118" s="13" t="s">
        <v>79</v>
      </c>
      <c r="AW118" s="13" t="s">
        <v>33</v>
      </c>
      <c r="AX118" s="13" t="s">
        <v>71</v>
      </c>
      <c r="AY118" s="209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972</v>
      </c>
      <c r="G119" s="211"/>
      <c r="H119" s="214">
        <v>1.63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973</v>
      </c>
      <c r="G120" s="211"/>
      <c r="H120" s="214">
        <v>0.32700000000000001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5" customFormat="1" ht="11.25" x14ac:dyDescent="0.2">
      <c r="B121" s="221"/>
      <c r="C121" s="222"/>
      <c r="D121" s="201" t="s">
        <v>177</v>
      </c>
      <c r="E121" s="223" t="s">
        <v>19</v>
      </c>
      <c r="F121" s="224" t="s">
        <v>180</v>
      </c>
      <c r="G121" s="222"/>
      <c r="H121" s="225">
        <v>6.617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177</v>
      </c>
      <c r="AU121" s="231" t="s">
        <v>81</v>
      </c>
      <c r="AV121" s="15" t="s">
        <v>173</v>
      </c>
      <c r="AW121" s="15" t="s">
        <v>33</v>
      </c>
      <c r="AX121" s="15" t="s">
        <v>79</v>
      </c>
      <c r="AY121" s="231" t="s">
        <v>166</v>
      </c>
    </row>
    <row r="122" spans="1:65" s="12" customFormat="1" ht="22.9" customHeight="1" x14ac:dyDescent="0.2">
      <c r="B122" s="165"/>
      <c r="C122" s="166"/>
      <c r="D122" s="167" t="s">
        <v>70</v>
      </c>
      <c r="E122" s="179" t="s">
        <v>213</v>
      </c>
      <c r="F122" s="179" t="s">
        <v>462</v>
      </c>
      <c r="G122" s="166"/>
      <c r="H122" s="166"/>
      <c r="I122" s="169"/>
      <c r="J122" s="180">
        <f>BK122</f>
        <v>0</v>
      </c>
      <c r="K122" s="166"/>
      <c r="L122" s="171"/>
      <c r="M122" s="172"/>
      <c r="N122" s="173"/>
      <c r="O122" s="173"/>
      <c r="P122" s="174">
        <f>SUM(P123:P206)</f>
        <v>0</v>
      </c>
      <c r="Q122" s="173"/>
      <c r="R122" s="174">
        <f>SUM(R123:R206)</f>
        <v>6.8720036799999997</v>
      </c>
      <c r="S122" s="173"/>
      <c r="T122" s="175">
        <f>SUM(T123:T206)</f>
        <v>0</v>
      </c>
      <c r="AR122" s="176" t="s">
        <v>79</v>
      </c>
      <c r="AT122" s="177" t="s">
        <v>70</v>
      </c>
      <c r="AU122" s="177" t="s">
        <v>79</v>
      </c>
      <c r="AY122" s="176" t="s">
        <v>166</v>
      </c>
      <c r="BK122" s="178">
        <f>SUM(BK123:BK206)</f>
        <v>0</v>
      </c>
    </row>
    <row r="123" spans="1:65" s="2" customFormat="1" ht="21.75" customHeight="1" x14ac:dyDescent="0.2">
      <c r="A123" s="37"/>
      <c r="B123" s="38"/>
      <c r="C123" s="181" t="s">
        <v>173</v>
      </c>
      <c r="D123" s="181" t="s">
        <v>168</v>
      </c>
      <c r="E123" s="182" t="s">
        <v>463</v>
      </c>
      <c r="F123" s="183" t="s">
        <v>464</v>
      </c>
      <c r="G123" s="184" t="s">
        <v>194</v>
      </c>
      <c r="H123" s="185">
        <v>2.65</v>
      </c>
      <c r="I123" s="186"/>
      <c r="J123" s="187">
        <f>ROUND(I123*H123,2)</f>
        <v>0</v>
      </c>
      <c r="K123" s="183" t="s">
        <v>172</v>
      </c>
      <c r="L123" s="42"/>
      <c r="M123" s="188" t="s">
        <v>19</v>
      </c>
      <c r="N123" s="189" t="s">
        <v>42</v>
      </c>
      <c r="O123" s="67"/>
      <c r="P123" s="190">
        <f>O123*H123</f>
        <v>0</v>
      </c>
      <c r="Q123" s="190">
        <v>2.5018699999999998</v>
      </c>
      <c r="R123" s="190">
        <f>Q123*H123</f>
        <v>6.6299554999999994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173</v>
      </c>
      <c r="AT123" s="192" t="s">
        <v>168</v>
      </c>
      <c r="AU123" s="192" t="s">
        <v>81</v>
      </c>
      <c r="AY123" s="20" t="s">
        <v>166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79</v>
      </c>
      <c r="BK123" s="193">
        <f>ROUND(I123*H123,2)</f>
        <v>0</v>
      </c>
      <c r="BL123" s="20" t="s">
        <v>173</v>
      </c>
      <c r="BM123" s="192" t="s">
        <v>465</v>
      </c>
    </row>
    <row r="124" spans="1:65" s="2" customFormat="1" ht="11.25" x14ac:dyDescent="0.2">
      <c r="A124" s="37"/>
      <c r="B124" s="38"/>
      <c r="C124" s="39"/>
      <c r="D124" s="194" t="s">
        <v>175</v>
      </c>
      <c r="E124" s="39"/>
      <c r="F124" s="195" t="s">
        <v>466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175</v>
      </c>
      <c r="AU124" s="20" t="s">
        <v>81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964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446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3" customFormat="1" ht="11.25" x14ac:dyDescent="0.2">
      <c r="B127" s="199"/>
      <c r="C127" s="200"/>
      <c r="D127" s="201" t="s">
        <v>177</v>
      </c>
      <c r="E127" s="202" t="s">
        <v>19</v>
      </c>
      <c r="F127" s="203" t="s">
        <v>967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177</v>
      </c>
      <c r="AU127" s="209" t="s">
        <v>81</v>
      </c>
      <c r="AV127" s="13" t="s">
        <v>79</v>
      </c>
      <c r="AW127" s="13" t="s">
        <v>33</v>
      </c>
      <c r="AX127" s="13" t="s">
        <v>71</v>
      </c>
      <c r="AY127" s="209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974</v>
      </c>
      <c r="G128" s="211"/>
      <c r="H128" s="214">
        <v>0.4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3" customFormat="1" ht="11.25" x14ac:dyDescent="0.2">
      <c r="B129" s="199"/>
      <c r="C129" s="200"/>
      <c r="D129" s="201" t="s">
        <v>177</v>
      </c>
      <c r="E129" s="202" t="s">
        <v>19</v>
      </c>
      <c r="F129" s="203" t="s">
        <v>969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177</v>
      </c>
      <c r="AU129" s="209" t="s">
        <v>81</v>
      </c>
      <c r="AV129" s="13" t="s">
        <v>79</v>
      </c>
      <c r="AW129" s="13" t="s">
        <v>33</v>
      </c>
      <c r="AX129" s="13" t="s">
        <v>71</v>
      </c>
      <c r="AY129" s="209" t="s">
        <v>166</v>
      </c>
    </row>
    <row r="130" spans="1:65" s="14" customFormat="1" ht="11.25" x14ac:dyDescent="0.2">
      <c r="B130" s="210"/>
      <c r="C130" s="211"/>
      <c r="D130" s="201" t="s">
        <v>177</v>
      </c>
      <c r="E130" s="212" t="s">
        <v>19</v>
      </c>
      <c r="F130" s="213" t="s">
        <v>975</v>
      </c>
      <c r="G130" s="211"/>
      <c r="H130" s="214">
        <v>1.34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177</v>
      </c>
      <c r="AU130" s="220" t="s">
        <v>81</v>
      </c>
      <c r="AV130" s="14" t="s">
        <v>81</v>
      </c>
      <c r="AW130" s="14" t="s">
        <v>33</v>
      </c>
      <c r="AX130" s="14" t="s">
        <v>71</v>
      </c>
      <c r="AY130" s="220" t="s">
        <v>166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971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4" customFormat="1" ht="11.25" x14ac:dyDescent="0.2">
      <c r="B132" s="210"/>
      <c r="C132" s="211"/>
      <c r="D132" s="201" t="s">
        <v>177</v>
      </c>
      <c r="E132" s="212" t="s">
        <v>19</v>
      </c>
      <c r="F132" s="213" t="s">
        <v>976</v>
      </c>
      <c r="G132" s="211"/>
      <c r="H132" s="214">
        <v>0.91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177</v>
      </c>
      <c r="AU132" s="220" t="s">
        <v>81</v>
      </c>
      <c r="AV132" s="14" t="s">
        <v>81</v>
      </c>
      <c r="AW132" s="14" t="s">
        <v>33</v>
      </c>
      <c r="AX132" s="14" t="s">
        <v>71</v>
      </c>
      <c r="AY132" s="220" t="s">
        <v>166</v>
      </c>
    </row>
    <row r="133" spans="1:65" s="15" customFormat="1" ht="11.25" x14ac:dyDescent="0.2">
      <c r="B133" s="221"/>
      <c r="C133" s="222"/>
      <c r="D133" s="201" t="s">
        <v>177</v>
      </c>
      <c r="E133" s="223" t="s">
        <v>19</v>
      </c>
      <c r="F133" s="224" t="s">
        <v>180</v>
      </c>
      <c r="G133" s="222"/>
      <c r="H133" s="225">
        <v>2.6500000000000004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177</v>
      </c>
      <c r="AU133" s="231" t="s">
        <v>81</v>
      </c>
      <c r="AV133" s="15" t="s">
        <v>173</v>
      </c>
      <c r="AW133" s="15" t="s">
        <v>33</v>
      </c>
      <c r="AX133" s="15" t="s">
        <v>79</v>
      </c>
      <c r="AY133" s="231" t="s">
        <v>166</v>
      </c>
    </row>
    <row r="134" spans="1:65" s="2" customFormat="1" ht="16.5" customHeight="1" x14ac:dyDescent="0.2">
      <c r="A134" s="37"/>
      <c r="B134" s="38"/>
      <c r="C134" s="249" t="s">
        <v>198</v>
      </c>
      <c r="D134" s="249" t="s">
        <v>392</v>
      </c>
      <c r="E134" s="250" t="s">
        <v>474</v>
      </c>
      <c r="F134" s="251" t="s">
        <v>475</v>
      </c>
      <c r="G134" s="252" t="s">
        <v>385</v>
      </c>
      <c r="H134" s="253">
        <v>32.75</v>
      </c>
      <c r="I134" s="254"/>
      <c r="J134" s="255">
        <f>ROUND(I134*H134,2)</f>
        <v>0</v>
      </c>
      <c r="K134" s="251" t="s">
        <v>476</v>
      </c>
      <c r="L134" s="256"/>
      <c r="M134" s="257" t="s">
        <v>19</v>
      </c>
      <c r="N134" s="258" t="s">
        <v>42</v>
      </c>
      <c r="O134" s="67"/>
      <c r="P134" s="190">
        <f>O134*H134</f>
        <v>0</v>
      </c>
      <c r="Q134" s="190">
        <v>1E-3</v>
      </c>
      <c r="R134" s="190">
        <f>Q134*H134</f>
        <v>3.2750000000000001E-2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226</v>
      </c>
      <c r="AT134" s="192" t="s">
        <v>392</v>
      </c>
      <c r="AU134" s="192" t="s">
        <v>81</v>
      </c>
      <c r="AY134" s="20" t="s">
        <v>166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79</v>
      </c>
      <c r="BK134" s="193">
        <f>ROUND(I134*H134,2)</f>
        <v>0</v>
      </c>
      <c r="BL134" s="20" t="s">
        <v>173</v>
      </c>
      <c r="BM134" s="192" t="s">
        <v>577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964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3" customFormat="1" ht="11.25" x14ac:dyDescent="0.2">
      <c r="B136" s="199"/>
      <c r="C136" s="200"/>
      <c r="D136" s="201" t="s">
        <v>177</v>
      </c>
      <c r="E136" s="202" t="s">
        <v>19</v>
      </c>
      <c r="F136" s="203" t="s">
        <v>446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177</v>
      </c>
      <c r="AU136" s="209" t="s">
        <v>81</v>
      </c>
      <c r="AV136" s="13" t="s">
        <v>79</v>
      </c>
      <c r="AW136" s="13" t="s">
        <v>33</v>
      </c>
      <c r="AX136" s="13" t="s">
        <v>71</v>
      </c>
      <c r="AY136" s="209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967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974</v>
      </c>
      <c r="G138" s="211"/>
      <c r="H138" s="214">
        <v>0.4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971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976</v>
      </c>
      <c r="G140" s="211"/>
      <c r="H140" s="214">
        <v>0.91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5" customFormat="1" ht="11.25" x14ac:dyDescent="0.2">
      <c r="B141" s="221"/>
      <c r="C141" s="222"/>
      <c r="D141" s="201" t="s">
        <v>177</v>
      </c>
      <c r="E141" s="223" t="s">
        <v>19</v>
      </c>
      <c r="F141" s="224" t="s">
        <v>180</v>
      </c>
      <c r="G141" s="222"/>
      <c r="H141" s="225">
        <v>1.31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177</v>
      </c>
      <c r="AU141" s="231" t="s">
        <v>81</v>
      </c>
      <c r="AV141" s="15" t="s">
        <v>173</v>
      </c>
      <c r="AW141" s="15" t="s">
        <v>33</v>
      </c>
      <c r="AX141" s="15" t="s">
        <v>79</v>
      </c>
      <c r="AY141" s="231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1"/>
      <c r="F142" s="213" t="s">
        <v>977</v>
      </c>
      <c r="G142" s="211"/>
      <c r="H142" s="214">
        <v>32.75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4</v>
      </c>
      <c r="AX142" s="14" t="s">
        <v>79</v>
      </c>
      <c r="AY142" s="220" t="s">
        <v>166</v>
      </c>
    </row>
    <row r="143" spans="1:65" s="2" customFormat="1" ht="24.2" customHeight="1" x14ac:dyDescent="0.2">
      <c r="A143" s="37"/>
      <c r="B143" s="38"/>
      <c r="C143" s="181" t="s">
        <v>213</v>
      </c>
      <c r="D143" s="181" t="s">
        <v>168</v>
      </c>
      <c r="E143" s="182" t="s">
        <v>479</v>
      </c>
      <c r="F143" s="183" t="s">
        <v>480</v>
      </c>
      <c r="G143" s="184" t="s">
        <v>194</v>
      </c>
      <c r="H143" s="185">
        <v>2.65</v>
      </c>
      <c r="I143" s="186"/>
      <c r="J143" s="187">
        <f>ROUND(I143*H143,2)</f>
        <v>0</v>
      </c>
      <c r="K143" s="183" t="s">
        <v>172</v>
      </c>
      <c r="L143" s="42"/>
      <c r="M143" s="188" t="s">
        <v>19</v>
      </c>
      <c r="N143" s="189" t="s">
        <v>42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173</v>
      </c>
      <c r="AT143" s="192" t="s">
        <v>168</v>
      </c>
      <c r="AU143" s="192" t="s">
        <v>81</v>
      </c>
      <c r="AY143" s="20" t="s">
        <v>166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79</v>
      </c>
      <c r="BK143" s="193">
        <f>ROUND(I143*H143,2)</f>
        <v>0</v>
      </c>
      <c r="BL143" s="20" t="s">
        <v>173</v>
      </c>
      <c r="BM143" s="192" t="s">
        <v>481</v>
      </c>
    </row>
    <row r="144" spans="1:65" s="2" customFormat="1" ht="11.25" x14ac:dyDescent="0.2">
      <c r="A144" s="37"/>
      <c r="B144" s="38"/>
      <c r="C144" s="39"/>
      <c r="D144" s="194" t="s">
        <v>175</v>
      </c>
      <c r="E144" s="39"/>
      <c r="F144" s="195" t="s">
        <v>482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175</v>
      </c>
      <c r="AU144" s="20" t="s">
        <v>81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964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446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967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974</v>
      </c>
      <c r="G148" s="211"/>
      <c r="H148" s="214">
        <v>0.4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3" customFormat="1" ht="11.25" x14ac:dyDescent="0.2">
      <c r="B149" s="199"/>
      <c r="C149" s="200"/>
      <c r="D149" s="201" t="s">
        <v>177</v>
      </c>
      <c r="E149" s="202" t="s">
        <v>19</v>
      </c>
      <c r="F149" s="203" t="s">
        <v>969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177</v>
      </c>
      <c r="AU149" s="209" t="s">
        <v>81</v>
      </c>
      <c r="AV149" s="13" t="s">
        <v>79</v>
      </c>
      <c r="AW149" s="13" t="s">
        <v>33</v>
      </c>
      <c r="AX149" s="13" t="s">
        <v>71</v>
      </c>
      <c r="AY149" s="209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2" t="s">
        <v>19</v>
      </c>
      <c r="F150" s="213" t="s">
        <v>975</v>
      </c>
      <c r="G150" s="211"/>
      <c r="H150" s="214">
        <v>1.34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33</v>
      </c>
      <c r="AX150" s="14" t="s">
        <v>71</v>
      </c>
      <c r="AY150" s="220" t="s">
        <v>166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971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976</v>
      </c>
      <c r="G152" s="211"/>
      <c r="H152" s="214">
        <v>0.91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5" customFormat="1" ht="11.25" x14ac:dyDescent="0.2">
      <c r="B153" s="221"/>
      <c r="C153" s="222"/>
      <c r="D153" s="201" t="s">
        <v>177</v>
      </c>
      <c r="E153" s="223" t="s">
        <v>19</v>
      </c>
      <c r="F153" s="224" t="s">
        <v>180</v>
      </c>
      <c r="G153" s="222"/>
      <c r="H153" s="225">
        <v>2.6500000000000004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177</v>
      </c>
      <c r="AU153" s="231" t="s">
        <v>81</v>
      </c>
      <c r="AV153" s="15" t="s">
        <v>173</v>
      </c>
      <c r="AW153" s="15" t="s">
        <v>33</v>
      </c>
      <c r="AX153" s="15" t="s">
        <v>79</v>
      </c>
      <c r="AY153" s="231" t="s">
        <v>166</v>
      </c>
    </row>
    <row r="154" spans="1:65" s="2" customFormat="1" ht="16.5" customHeight="1" x14ac:dyDescent="0.2">
      <c r="A154" s="37"/>
      <c r="B154" s="38"/>
      <c r="C154" s="181" t="s">
        <v>179</v>
      </c>
      <c r="D154" s="181" t="s">
        <v>168</v>
      </c>
      <c r="E154" s="182" t="s">
        <v>487</v>
      </c>
      <c r="F154" s="183" t="s">
        <v>488</v>
      </c>
      <c r="G154" s="184" t="s">
        <v>188</v>
      </c>
      <c r="H154" s="185">
        <v>5.7190000000000003</v>
      </c>
      <c r="I154" s="186"/>
      <c r="J154" s="187">
        <f>ROUND(I154*H154,2)</f>
        <v>0</v>
      </c>
      <c r="K154" s="183" t="s">
        <v>172</v>
      </c>
      <c r="L154" s="42"/>
      <c r="M154" s="188" t="s">
        <v>19</v>
      </c>
      <c r="N154" s="189" t="s">
        <v>42</v>
      </c>
      <c r="O154" s="67"/>
      <c r="P154" s="190">
        <f>O154*H154</f>
        <v>0</v>
      </c>
      <c r="Q154" s="190">
        <v>1.6070000000000001E-2</v>
      </c>
      <c r="R154" s="190">
        <f>Q154*H154</f>
        <v>9.1904330000000006E-2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173</v>
      </c>
      <c r="AT154" s="192" t="s">
        <v>168</v>
      </c>
      <c r="AU154" s="192" t="s">
        <v>81</v>
      </c>
      <c r="AY154" s="20" t="s">
        <v>166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79</v>
      </c>
      <c r="BK154" s="193">
        <f>ROUND(I154*H154,2)</f>
        <v>0</v>
      </c>
      <c r="BL154" s="20" t="s">
        <v>173</v>
      </c>
      <c r="BM154" s="192" t="s">
        <v>489</v>
      </c>
    </row>
    <row r="155" spans="1:65" s="2" customFormat="1" ht="11.25" x14ac:dyDescent="0.2">
      <c r="A155" s="37"/>
      <c r="B155" s="38"/>
      <c r="C155" s="39"/>
      <c r="D155" s="194" t="s">
        <v>175</v>
      </c>
      <c r="E155" s="39"/>
      <c r="F155" s="195" t="s">
        <v>490</v>
      </c>
      <c r="G155" s="39"/>
      <c r="H155" s="39"/>
      <c r="I155" s="196"/>
      <c r="J155" s="39"/>
      <c r="K155" s="39"/>
      <c r="L155" s="42"/>
      <c r="M155" s="197"/>
      <c r="N155" s="19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175</v>
      </c>
      <c r="AU155" s="20" t="s">
        <v>81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964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446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4" customFormat="1" ht="11.25" x14ac:dyDescent="0.2">
      <c r="B158" s="210"/>
      <c r="C158" s="211"/>
      <c r="D158" s="201" t="s">
        <v>177</v>
      </c>
      <c r="E158" s="212" t="s">
        <v>19</v>
      </c>
      <c r="F158" s="213" t="s">
        <v>978</v>
      </c>
      <c r="G158" s="211"/>
      <c r="H158" s="214">
        <v>0.19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177</v>
      </c>
      <c r="AU158" s="220" t="s">
        <v>81</v>
      </c>
      <c r="AV158" s="14" t="s">
        <v>81</v>
      </c>
      <c r="AW158" s="14" t="s">
        <v>33</v>
      </c>
      <c r="AX158" s="14" t="s">
        <v>71</v>
      </c>
      <c r="AY158" s="220" t="s">
        <v>166</v>
      </c>
    </row>
    <row r="159" spans="1:65" s="14" customFormat="1" ht="11.25" x14ac:dyDescent="0.2">
      <c r="B159" s="210"/>
      <c r="C159" s="211"/>
      <c r="D159" s="201" t="s">
        <v>177</v>
      </c>
      <c r="E159" s="212" t="s">
        <v>19</v>
      </c>
      <c r="F159" s="213" t="s">
        <v>979</v>
      </c>
      <c r="G159" s="211"/>
      <c r="H159" s="214">
        <v>0.52500000000000002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177</v>
      </c>
      <c r="AU159" s="220" t="s">
        <v>81</v>
      </c>
      <c r="AV159" s="14" t="s">
        <v>81</v>
      </c>
      <c r="AW159" s="14" t="s">
        <v>33</v>
      </c>
      <c r="AX159" s="14" t="s">
        <v>71</v>
      </c>
      <c r="AY159" s="220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980</v>
      </c>
      <c r="G160" s="211"/>
      <c r="H160" s="214">
        <v>1.125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4" customFormat="1" ht="11.25" x14ac:dyDescent="0.2">
      <c r="B161" s="210"/>
      <c r="C161" s="211"/>
      <c r="D161" s="201" t="s">
        <v>177</v>
      </c>
      <c r="E161" s="212" t="s">
        <v>19</v>
      </c>
      <c r="F161" s="213" t="s">
        <v>981</v>
      </c>
      <c r="G161" s="211"/>
      <c r="H161" s="214">
        <v>2.4089999999999998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177</v>
      </c>
      <c r="AU161" s="220" t="s">
        <v>81</v>
      </c>
      <c r="AV161" s="14" t="s">
        <v>81</v>
      </c>
      <c r="AW161" s="14" t="s">
        <v>33</v>
      </c>
      <c r="AX161" s="14" t="s">
        <v>71</v>
      </c>
      <c r="AY161" s="220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982</v>
      </c>
      <c r="G162" s="211"/>
      <c r="H162" s="214">
        <v>1.47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5" customFormat="1" ht="11.25" x14ac:dyDescent="0.2">
      <c r="B163" s="221"/>
      <c r="C163" s="222"/>
      <c r="D163" s="201" t="s">
        <v>177</v>
      </c>
      <c r="E163" s="223" t="s">
        <v>19</v>
      </c>
      <c r="F163" s="224" t="s">
        <v>180</v>
      </c>
      <c r="G163" s="222"/>
      <c r="H163" s="225">
        <v>5.7189999999999994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177</v>
      </c>
      <c r="AU163" s="231" t="s">
        <v>81</v>
      </c>
      <c r="AV163" s="15" t="s">
        <v>173</v>
      </c>
      <c r="AW163" s="15" t="s">
        <v>33</v>
      </c>
      <c r="AX163" s="15" t="s">
        <v>79</v>
      </c>
      <c r="AY163" s="231" t="s">
        <v>166</v>
      </c>
    </row>
    <row r="164" spans="1:65" s="2" customFormat="1" ht="16.5" customHeight="1" x14ac:dyDescent="0.2">
      <c r="A164" s="37"/>
      <c r="B164" s="38"/>
      <c r="C164" s="181" t="s">
        <v>226</v>
      </c>
      <c r="D164" s="181" t="s">
        <v>168</v>
      </c>
      <c r="E164" s="182" t="s">
        <v>492</v>
      </c>
      <c r="F164" s="183" t="s">
        <v>493</v>
      </c>
      <c r="G164" s="184" t="s">
        <v>188</v>
      </c>
      <c r="H164" s="185">
        <v>5.7190000000000003</v>
      </c>
      <c r="I164" s="186"/>
      <c r="J164" s="187">
        <f>ROUND(I164*H164,2)</f>
        <v>0</v>
      </c>
      <c r="K164" s="183" t="s">
        <v>172</v>
      </c>
      <c r="L164" s="42"/>
      <c r="M164" s="188" t="s">
        <v>19</v>
      </c>
      <c r="N164" s="189" t="s">
        <v>42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173</v>
      </c>
      <c r="AT164" s="192" t="s">
        <v>168</v>
      </c>
      <c r="AU164" s="192" t="s">
        <v>81</v>
      </c>
      <c r="AY164" s="20" t="s">
        <v>166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79</v>
      </c>
      <c r="BK164" s="193">
        <f>ROUND(I164*H164,2)</f>
        <v>0</v>
      </c>
      <c r="BL164" s="20" t="s">
        <v>173</v>
      </c>
      <c r="BM164" s="192" t="s">
        <v>494</v>
      </c>
    </row>
    <row r="165" spans="1:65" s="2" customFormat="1" ht="11.25" x14ac:dyDescent="0.2">
      <c r="A165" s="37"/>
      <c r="B165" s="38"/>
      <c r="C165" s="39"/>
      <c r="D165" s="194" t="s">
        <v>175</v>
      </c>
      <c r="E165" s="39"/>
      <c r="F165" s="195" t="s">
        <v>495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175</v>
      </c>
      <c r="AU165" s="20" t="s">
        <v>81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964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446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4" customFormat="1" ht="11.25" x14ac:dyDescent="0.2">
      <c r="B168" s="210"/>
      <c r="C168" s="211"/>
      <c r="D168" s="201" t="s">
        <v>177</v>
      </c>
      <c r="E168" s="212" t="s">
        <v>19</v>
      </c>
      <c r="F168" s="213" t="s">
        <v>978</v>
      </c>
      <c r="G168" s="211"/>
      <c r="H168" s="214">
        <v>0.19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177</v>
      </c>
      <c r="AU168" s="220" t="s">
        <v>81</v>
      </c>
      <c r="AV168" s="14" t="s">
        <v>81</v>
      </c>
      <c r="AW168" s="14" t="s">
        <v>33</v>
      </c>
      <c r="AX168" s="14" t="s">
        <v>71</v>
      </c>
      <c r="AY168" s="220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2" t="s">
        <v>19</v>
      </c>
      <c r="F169" s="213" t="s">
        <v>979</v>
      </c>
      <c r="G169" s="211"/>
      <c r="H169" s="214">
        <v>0.52500000000000002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33</v>
      </c>
      <c r="AX169" s="14" t="s">
        <v>71</v>
      </c>
      <c r="AY169" s="220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980</v>
      </c>
      <c r="G170" s="211"/>
      <c r="H170" s="214">
        <v>1.125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981</v>
      </c>
      <c r="G171" s="211"/>
      <c r="H171" s="214">
        <v>2.4089999999999998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4" customFormat="1" ht="11.25" x14ac:dyDescent="0.2">
      <c r="B172" s="210"/>
      <c r="C172" s="211"/>
      <c r="D172" s="201" t="s">
        <v>177</v>
      </c>
      <c r="E172" s="212" t="s">
        <v>19</v>
      </c>
      <c r="F172" s="213" t="s">
        <v>982</v>
      </c>
      <c r="G172" s="211"/>
      <c r="H172" s="214">
        <v>1.47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177</v>
      </c>
      <c r="AU172" s="220" t="s">
        <v>81</v>
      </c>
      <c r="AV172" s="14" t="s">
        <v>81</v>
      </c>
      <c r="AW172" s="14" t="s">
        <v>33</v>
      </c>
      <c r="AX172" s="14" t="s">
        <v>71</v>
      </c>
      <c r="AY172" s="220" t="s">
        <v>166</v>
      </c>
    </row>
    <row r="173" spans="1:65" s="15" customFormat="1" ht="11.25" x14ac:dyDescent="0.2">
      <c r="B173" s="221"/>
      <c r="C173" s="222"/>
      <c r="D173" s="201" t="s">
        <v>177</v>
      </c>
      <c r="E173" s="223" t="s">
        <v>19</v>
      </c>
      <c r="F173" s="224" t="s">
        <v>180</v>
      </c>
      <c r="G173" s="222"/>
      <c r="H173" s="225">
        <v>5.7189999999999994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177</v>
      </c>
      <c r="AU173" s="231" t="s">
        <v>81</v>
      </c>
      <c r="AV173" s="15" t="s">
        <v>173</v>
      </c>
      <c r="AW173" s="15" t="s">
        <v>33</v>
      </c>
      <c r="AX173" s="15" t="s">
        <v>79</v>
      </c>
      <c r="AY173" s="231" t="s">
        <v>166</v>
      </c>
    </row>
    <row r="174" spans="1:65" s="2" customFormat="1" ht="16.5" customHeight="1" x14ac:dyDescent="0.2">
      <c r="A174" s="37"/>
      <c r="B174" s="38"/>
      <c r="C174" s="181" t="s">
        <v>231</v>
      </c>
      <c r="D174" s="181" t="s">
        <v>168</v>
      </c>
      <c r="E174" s="182" t="s">
        <v>496</v>
      </c>
      <c r="F174" s="183" t="s">
        <v>497</v>
      </c>
      <c r="G174" s="184" t="s">
        <v>234</v>
      </c>
      <c r="H174" s="185">
        <v>0.105</v>
      </c>
      <c r="I174" s="186"/>
      <c r="J174" s="187">
        <f>ROUND(I174*H174,2)</f>
        <v>0</v>
      </c>
      <c r="K174" s="183" t="s">
        <v>172</v>
      </c>
      <c r="L174" s="42"/>
      <c r="M174" s="188" t="s">
        <v>19</v>
      </c>
      <c r="N174" s="189" t="s">
        <v>42</v>
      </c>
      <c r="O174" s="67"/>
      <c r="P174" s="190">
        <f>O174*H174</f>
        <v>0</v>
      </c>
      <c r="Q174" s="190">
        <v>1.06277</v>
      </c>
      <c r="R174" s="190">
        <f>Q174*H174</f>
        <v>0.11159084999999999</v>
      </c>
      <c r="S174" s="190">
        <v>0</v>
      </c>
      <c r="T174" s="191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2" t="s">
        <v>173</v>
      </c>
      <c r="AT174" s="192" t="s">
        <v>168</v>
      </c>
      <c r="AU174" s="192" t="s">
        <v>81</v>
      </c>
      <c r="AY174" s="20" t="s">
        <v>166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20" t="s">
        <v>79</v>
      </c>
      <c r="BK174" s="193">
        <f>ROUND(I174*H174,2)</f>
        <v>0</v>
      </c>
      <c r="BL174" s="20" t="s">
        <v>173</v>
      </c>
      <c r="BM174" s="192" t="s">
        <v>498</v>
      </c>
    </row>
    <row r="175" spans="1:65" s="2" customFormat="1" ht="11.25" x14ac:dyDescent="0.2">
      <c r="A175" s="37"/>
      <c r="B175" s="38"/>
      <c r="C175" s="39"/>
      <c r="D175" s="194" t="s">
        <v>175</v>
      </c>
      <c r="E175" s="39"/>
      <c r="F175" s="195" t="s">
        <v>499</v>
      </c>
      <c r="G175" s="39"/>
      <c r="H175" s="39"/>
      <c r="I175" s="196"/>
      <c r="J175" s="39"/>
      <c r="K175" s="39"/>
      <c r="L175" s="42"/>
      <c r="M175" s="197"/>
      <c r="N175" s="198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175</v>
      </c>
      <c r="AU175" s="20" t="s">
        <v>81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964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3" customFormat="1" ht="11.25" x14ac:dyDescent="0.2">
      <c r="B177" s="199"/>
      <c r="C177" s="200"/>
      <c r="D177" s="201" t="s">
        <v>177</v>
      </c>
      <c r="E177" s="202" t="s">
        <v>19</v>
      </c>
      <c r="F177" s="203" t="s">
        <v>446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177</v>
      </c>
      <c r="AU177" s="209" t="s">
        <v>81</v>
      </c>
      <c r="AV177" s="13" t="s">
        <v>79</v>
      </c>
      <c r="AW177" s="13" t="s">
        <v>33</v>
      </c>
      <c r="AX177" s="13" t="s">
        <v>71</v>
      </c>
      <c r="AY177" s="209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967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983</v>
      </c>
      <c r="G179" s="211"/>
      <c r="H179" s="214">
        <v>1.6E-2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969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984</v>
      </c>
      <c r="G181" s="211"/>
      <c r="H181" s="214">
        <v>5.2999999999999999E-2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3" customFormat="1" ht="11.25" x14ac:dyDescent="0.2">
      <c r="B182" s="199"/>
      <c r="C182" s="200"/>
      <c r="D182" s="201" t="s">
        <v>177</v>
      </c>
      <c r="E182" s="202" t="s">
        <v>19</v>
      </c>
      <c r="F182" s="203" t="s">
        <v>971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177</v>
      </c>
      <c r="AU182" s="209" t="s">
        <v>81</v>
      </c>
      <c r="AV182" s="13" t="s">
        <v>79</v>
      </c>
      <c r="AW182" s="13" t="s">
        <v>33</v>
      </c>
      <c r="AX182" s="13" t="s">
        <v>71</v>
      </c>
      <c r="AY182" s="209" t="s">
        <v>166</v>
      </c>
    </row>
    <row r="183" spans="1:65" s="14" customFormat="1" ht="11.25" x14ac:dyDescent="0.2">
      <c r="B183" s="210"/>
      <c r="C183" s="211"/>
      <c r="D183" s="201" t="s">
        <v>177</v>
      </c>
      <c r="E183" s="212" t="s">
        <v>19</v>
      </c>
      <c r="F183" s="213" t="s">
        <v>985</v>
      </c>
      <c r="G183" s="211"/>
      <c r="H183" s="214">
        <v>3.5999999999999997E-2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177</v>
      </c>
      <c r="AU183" s="220" t="s">
        <v>81</v>
      </c>
      <c r="AV183" s="14" t="s">
        <v>81</v>
      </c>
      <c r="AW183" s="14" t="s">
        <v>33</v>
      </c>
      <c r="AX183" s="14" t="s">
        <v>71</v>
      </c>
      <c r="AY183" s="220" t="s">
        <v>166</v>
      </c>
    </row>
    <row r="184" spans="1:65" s="15" customFormat="1" ht="11.25" x14ac:dyDescent="0.2">
      <c r="B184" s="221"/>
      <c r="C184" s="222"/>
      <c r="D184" s="201" t="s">
        <v>177</v>
      </c>
      <c r="E184" s="223" t="s">
        <v>19</v>
      </c>
      <c r="F184" s="224" t="s">
        <v>180</v>
      </c>
      <c r="G184" s="222"/>
      <c r="H184" s="225">
        <v>0.10500000000000001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177</v>
      </c>
      <c r="AU184" s="231" t="s">
        <v>81</v>
      </c>
      <c r="AV184" s="15" t="s">
        <v>173</v>
      </c>
      <c r="AW184" s="15" t="s">
        <v>33</v>
      </c>
      <c r="AX184" s="15" t="s">
        <v>79</v>
      </c>
      <c r="AY184" s="231" t="s">
        <v>166</v>
      </c>
    </row>
    <row r="185" spans="1:65" s="2" customFormat="1" ht="16.5" customHeight="1" x14ac:dyDescent="0.2">
      <c r="A185" s="37"/>
      <c r="B185" s="38"/>
      <c r="C185" s="181" t="s">
        <v>238</v>
      </c>
      <c r="D185" s="181" t="s">
        <v>168</v>
      </c>
      <c r="E185" s="182" t="s">
        <v>503</v>
      </c>
      <c r="F185" s="183" t="s">
        <v>504</v>
      </c>
      <c r="G185" s="184" t="s">
        <v>188</v>
      </c>
      <c r="H185" s="185">
        <v>16.579999999999998</v>
      </c>
      <c r="I185" s="186"/>
      <c r="J185" s="187">
        <f>ROUND(I185*H185,2)</f>
        <v>0</v>
      </c>
      <c r="K185" s="183" t="s">
        <v>172</v>
      </c>
      <c r="L185" s="42"/>
      <c r="M185" s="188" t="s">
        <v>19</v>
      </c>
      <c r="N185" s="189" t="s">
        <v>42</v>
      </c>
      <c r="O185" s="67"/>
      <c r="P185" s="190">
        <f>O185*H185</f>
        <v>0</v>
      </c>
      <c r="Q185" s="190">
        <v>1.2999999999999999E-4</v>
      </c>
      <c r="R185" s="190">
        <f>Q185*H185</f>
        <v>2.1553999999999996E-3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173</v>
      </c>
      <c r="AT185" s="192" t="s">
        <v>168</v>
      </c>
      <c r="AU185" s="192" t="s">
        <v>81</v>
      </c>
      <c r="AY185" s="20" t="s">
        <v>166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79</v>
      </c>
      <c r="BK185" s="193">
        <f>ROUND(I185*H185,2)</f>
        <v>0</v>
      </c>
      <c r="BL185" s="20" t="s">
        <v>173</v>
      </c>
      <c r="BM185" s="192" t="s">
        <v>505</v>
      </c>
    </row>
    <row r="186" spans="1:65" s="2" customFormat="1" ht="11.25" x14ac:dyDescent="0.2">
      <c r="A186" s="37"/>
      <c r="B186" s="38"/>
      <c r="C186" s="39"/>
      <c r="D186" s="194" t="s">
        <v>175</v>
      </c>
      <c r="E186" s="39"/>
      <c r="F186" s="195" t="s">
        <v>506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175</v>
      </c>
      <c r="AU186" s="20" t="s">
        <v>81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964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446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3" customFormat="1" ht="11.25" x14ac:dyDescent="0.2">
      <c r="B189" s="199"/>
      <c r="C189" s="200"/>
      <c r="D189" s="201" t="s">
        <v>177</v>
      </c>
      <c r="E189" s="202" t="s">
        <v>19</v>
      </c>
      <c r="F189" s="203" t="s">
        <v>967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177</v>
      </c>
      <c r="AU189" s="209" t="s">
        <v>81</v>
      </c>
      <c r="AV189" s="13" t="s">
        <v>79</v>
      </c>
      <c r="AW189" s="13" t="s">
        <v>33</v>
      </c>
      <c r="AX189" s="13" t="s">
        <v>71</v>
      </c>
      <c r="AY189" s="209" t="s">
        <v>166</v>
      </c>
    </row>
    <row r="190" spans="1:65" s="14" customFormat="1" ht="11.25" x14ac:dyDescent="0.2">
      <c r="B190" s="210"/>
      <c r="C190" s="211"/>
      <c r="D190" s="201" t="s">
        <v>177</v>
      </c>
      <c r="E190" s="212" t="s">
        <v>19</v>
      </c>
      <c r="F190" s="213" t="s">
        <v>986</v>
      </c>
      <c r="G190" s="211"/>
      <c r="H190" s="214">
        <v>2.52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177</v>
      </c>
      <c r="AU190" s="220" t="s">
        <v>81</v>
      </c>
      <c r="AV190" s="14" t="s">
        <v>81</v>
      </c>
      <c r="AW190" s="14" t="s">
        <v>33</v>
      </c>
      <c r="AX190" s="14" t="s">
        <v>71</v>
      </c>
      <c r="AY190" s="220" t="s">
        <v>166</v>
      </c>
    </row>
    <row r="191" spans="1:65" s="13" customFormat="1" ht="11.25" x14ac:dyDescent="0.2">
      <c r="B191" s="199"/>
      <c r="C191" s="200"/>
      <c r="D191" s="201" t="s">
        <v>177</v>
      </c>
      <c r="E191" s="202" t="s">
        <v>19</v>
      </c>
      <c r="F191" s="203" t="s">
        <v>969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177</v>
      </c>
      <c r="AU191" s="209" t="s">
        <v>81</v>
      </c>
      <c r="AV191" s="13" t="s">
        <v>79</v>
      </c>
      <c r="AW191" s="13" t="s">
        <v>33</v>
      </c>
      <c r="AX191" s="13" t="s">
        <v>71</v>
      </c>
      <c r="AY191" s="209" t="s">
        <v>166</v>
      </c>
    </row>
    <row r="192" spans="1:65" s="14" customFormat="1" ht="11.25" x14ac:dyDescent="0.2">
      <c r="B192" s="210"/>
      <c r="C192" s="211"/>
      <c r="D192" s="201" t="s">
        <v>177</v>
      </c>
      <c r="E192" s="212" t="s">
        <v>19</v>
      </c>
      <c r="F192" s="213" t="s">
        <v>987</v>
      </c>
      <c r="G192" s="211"/>
      <c r="H192" s="214">
        <v>8.35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177</v>
      </c>
      <c r="AU192" s="220" t="s">
        <v>81</v>
      </c>
      <c r="AV192" s="14" t="s">
        <v>81</v>
      </c>
      <c r="AW192" s="14" t="s">
        <v>33</v>
      </c>
      <c r="AX192" s="14" t="s">
        <v>71</v>
      </c>
      <c r="AY192" s="220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971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988</v>
      </c>
      <c r="G194" s="211"/>
      <c r="H194" s="214">
        <v>5.71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5" customFormat="1" ht="11.25" x14ac:dyDescent="0.2">
      <c r="B195" s="221"/>
      <c r="C195" s="222"/>
      <c r="D195" s="201" t="s">
        <v>177</v>
      </c>
      <c r="E195" s="223" t="s">
        <v>19</v>
      </c>
      <c r="F195" s="224" t="s">
        <v>180</v>
      </c>
      <c r="G195" s="222"/>
      <c r="H195" s="225">
        <v>16.579999999999998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177</v>
      </c>
      <c r="AU195" s="231" t="s">
        <v>81</v>
      </c>
      <c r="AV195" s="15" t="s">
        <v>173</v>
      </c>
      <c r="AW195" s="15" t="s">
        <v>33</v>
      </c>
      <c r="AX195" s="15" t="s">
        <v>79</v>
      </c>
      <c r="AY195" s="231" t="s">
        <v>166</v>
      </c>
    </row>
    <row r="196" spans="1:65" s="2" customFormat="1" ht="16.5" customHeight="1" x14ac:dyDescent="0.2">
      <c r="A196" s="37"/>
      <c r="B196" s="38"/>
      <c r="C196" s="181" t="s">
        <v>243</v>
      </c>
      <c r="D196" s="181" t="s">
        <v>168</v>
      </c>
      <c r="E196" s="182" t="s">
        <v>510</v>
      </c>
      <c r="F196" s="183" t="s">
        <v>511</v>
      </c>
      <c r="G196" s="184" t="s">
        <v>188</v>
      </c>
      <c r="H196" s="185">
        <v>16.579999999999998</v>
      </c>
      <c r="I196" s="186"/>
      <c r="J196" s="187">
        <f>ROUND(I196*H196,2)</f>
        <v>0</v>
      </c>
      <c r="K196" s="183" t="s">
        <v>172</v>
      </c>
      <c r="L196" s="42"/>
      <c r="M196" s="188" t="s">
        <v>19</v>
      </c>
      <c r="N196" s="189" t="s">
        <v>42</v>
      </c>
      <c r="O196" s="67"/>
      <c r="P196" s="190">
        <f>O196*H196</f>
        <v>0</v>
      </c>
      <c r="Q196" s="190">
        <v>2.2000000000000001E-4</v>
      </c>
      <c r="R196" s="190">
        <f>Q196*H196</f>
        <v>3.6475999999999995E-3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173</v>
      </c>
      <c r="AT196" s="192" t="s">
        <v>168</v>
      </c>
      <c r="AU196" s="192" t="s">
        <v>81</v>
      </c>
      <c r="AY196" s="20" t="s">
        <v>166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79</v>
      </c>
      <c r="BK196" s="193">
        <f>ROUND(I196*H196,2)</f>
        <v>0</v>
      </c>
      <c r="BL196" s="20" t="s">
        <v>173</v>
      </c>
      <c r="BM196" s="192" t="s">
        <v>512</v>
      </c>
    </row>
    <row r="197" spans="1:65" s="2" customFormat="1" ht="11.25" x14ac:dyDescent="0.2">
      <c r="A197" s="37"/>
      <c r="B197" s="38"/>
      <c r="C197" s="39"/>
      <c r="D197" s="194" t="s">
        <v>175</v>
      </c>
      <c r="E197" s="39"/>
      <c r="F197" s="195" t="s">
        <v>513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175</v>
      </c>
      <c r="AU197" s="20" t="s">
        <v>81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964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446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967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986</v>
      </c>
      <c r="G201" s="211"/>
      <c r="H201" s="214">
        <v>2.52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3" customFormat="1" ht="11.25" x14ac:dyDescent="0.2">
      <c r="B202" s="199"/>
      <c r="C202" s="200"/>
      <c r="D202" s="201" t="s">
        <v>177</v>
      </c>
      <c r="E202" s="202" t="s">
        <v>19</v>
      </c>
      <c r="F202" s="203" t="s">
        <v>969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177</v>
      </c>
      <c r="AU202" s="209" t="s">
        <v>81</v>
      </c>
      <c r="AV202" s="13" t="s">
        <v>79</v>
      </c>
      <c r="AW202" s="13" t="s">
        <v>33</v>
      </c>
      <c r="AX202" s="13" t="s">
        <v>71</v>
      </c>
      <c r="AY202" s="209" t="s">
        <v>166</v>
      </c>
    </row>
    <row r="203" spans="1:65" s="14" customFormat="1" ht="11.25" x14ac:dyDescent="0.2">
      <c r="B203" s="210"/>
      <c r="C203" s="211"/>
      <c r="D203" s="201" t="s">
        <v>177</v>
      </c>
      <c r="E203" s="212" t="s">
        <v>19</v>
      </c>
      <c r="F203" s="213" t="s">
        <v>987</v>
      </c>
      <c r="G203" s="211"/>
      <c r="H203" s="214">
        <v>8.35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177</v>
      </c>
      <c r="AU203" s="220" t="s">
        <v>81</v>
      </c>
      <c r="AV203" s="14" t="s">
        <v>81</v>
      </c>
      <c r="AW203" s="14" t="s">
        <v>33</v>
      </c>
      <c r="AX203" s="14" t="s">
        <v>71</v>
      </c>
      <c r="AY203" s="220" t="s">
        <v>166</v>
      </c>
    </row>
    <row r="204" spans="1:65" s="13" customFormat="1" ht="11.25" x14ac:dyDescent="0.2">
      <c r="B204" s="199"/>
      <c r="C204" s="200"/>
      <c r="D204" s="201" t="s">
        <v>177</v>
      </c>
      <c r="E204" s="202" t="s">
        <v>19</v>
      </c>
      <c r="F204" s="203" t="s">
        <v>971</v>
      </c>
      <c r="G204" s="200"/>
      <c r="H204" s="202" t="s">
        <v>19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177</v>
      </c>
      <c r="AU204" s="209" t="s">
        <v>81</v>
      </c>
      <c r="AV204" s="13" t="s">
        <v>79</v>
      </c>
      <c r="AW204" s="13" t="s">
        <v>33</v>
      </c>
      <c r="AX204" s="13" t="s">
        <v>71</v>
      </c>
      <c r="AY204" s="209" t="s">
        <v>166</v>
      </c>
    </row>
    <row r="205" spans="1:65" s="14" customFormat="1" ht="11.25" x14ac:dyDescent="0.2">
      <c r="B205" s="210"/>
      <c r="C205" s="211"/>
      <c r="D205" s="201" t="s">
        <v>177</v>
      </c>
      <c r="E205" s="212" t="s">
        <v>19</v>
      </c>
      <c r="F205" s="213" t="s">
        <v>988</v>
      </c>
      <c r="G205" s="211"/>
      <c r="H205" s="214">
        <v>5.71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177</v>
      </c>
      <c r="AU205" s="220" t="s">
        <v>81</v>
      </c>
      <c r="AV205" s="14" t="s">
        <v>81</v>
      </c>
      <c r="AW205" s="14" t="s">
        <v>33</v>
      </c>
      <c r="AX205" s="14" t="s">
        <v>71</v>
      </c>
      <c r="AY205" s="220" t="s">
        <v>166</v>
      </c>
    </row>
    <row r="206" spans="1:65" s="15" customFormat="1" ht="11.25" x14ac:dyDescent="0.2">
      <c r="B206" s="221"/>
      <c r="C206" s="222"/>
      <c r="D206" s="201" t="s">
        <v>177</v>
      </c>
      <c r="E206" s="223" t="s">
        <v>19</v>
      </c>
      <c r="F206" s="224" t="s">
        <v>180</v>
      </c>
      <c r="G206" s="222"/>
      <c r="H206" s="225">
        <v>16.579999999999998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177</v>
      </c>
      <c r="AU206" s="231" t="s">
        <v>81</v>
      </c>
      <c r="AV206" s="15" t="s">
        <v>173</v>
      </c>
      <c r="AW206" s="15" t="s">
        <v>33</v>
      </c>
      <c r="AX206" s="15" t="s">
        <v>79</v>
      </c>
      <c r="AY206" s="231" t="s">
        <v>166</v>
      </c>
    </row>
    <row r="207" spans="1:65" s="12" customFormat="1" ht="22.9" customHeight="1" x14ac:dyDescent="0.2">
      <c r="B207" s="165"/>
      <c r="C207" s="166"/>
      <c r="D207" s="167" t="s">
        <v>70</v>
      </c>
      <c r="E207" s="179" t="s">
        <v>231</v>
      </c>
      <c r="F207" s="179" t="s">
        <v>314</v>
      </c>
      <c r="G207" s="166"/>
      <c r="H207" s="166"/>
      <c r="I207" s="169"/>
      <c r="J207" s="180">
        <f>BK207</f>
        <v>0</v>
      </c>
      <c r="K207" s="166"/>
      <c r="L207" s="171"/>
      <c r="M207" s="172"/>
      <c r="N207" s="173"/>
      <c r="O207" s="173"/>
      <c r="P207" s="174">
        <f>SUM(P208:P229)</f>
        <v>0</v>
      </c>
      <c r="Q207" s="173"/>
      <c r="R207" s="174">
        <f>SUM(R208:R229)</f>
        <v>9.9520000000000012E-4</v>
      </c>
      <c r="S207" s="173"/>
      <c r="T207" s="175">
        <f>SUM(T208:T229)</f>
        <v>0</v>
      </c>
      <c r="AR207" s="176" t="s">
        <v>79</v>
      </c>
      <c r="AT207" s="177" t="s">
        <v>70</v>
      </c>
      <c r="AU207" s="177" t="s">
        <v>79</v>
      </c>
      <c r="AY207" s="176" t="s">
        <v>166</v>
      </c>
      <c r="BK207" s="178">
        <f>SUM(BK208:BK229)</f>
        <v>0</v>
      </c>
    </row>
    <row r="208" spans="1:65" s="2" customFormat="1" ht="24.2" customHeight="1" x14ac:dyDescent="0.2">
      <c r="A208" s="37"/>
      <c r="B208" s="38"/>
      <c r="C208" s="181" t="s">
        <v>8</v>
      </c>
      <c r="D208" s="181" t="s">
        <v>168</v>
      </c>
      <c r="E208" s="182" t="s">
        <v>514</v>
      </c>
      <c r="F208" s="183" t="s">
        <v>515</v>
      </c>
      <c r="G208" s="184" t="s">
        <v>171</v>
      </c>
      <c r="H208" s="185">
        <v>12.44</v>
      </c>
      <c r="I208" s="186"/>
      <c r="J208" s="187">
        <f>ROUND(I208*H208,2)</f>
        <v>0</v>
      </c>
      <c r="K208" s="183" t="s">
        <v>172</v>
      </c>
      <c r="L208" s="42"/>
      <c r="M208" s="188" t="s">
        <v>19</v>
      </c>
      <c r="N208" s="189" t="s">
        <v>42</v>
      </c>
      <c r="O208" s="67"/>
      <c r="P208" s="190">
        <f>O208*H208</f>
        <v>0</v>
      </c>
      <c r="Q208" s="190">
        <v>8.0000000000000007E-5</v>
      </c>
      <c r="R208" s="190">
        <f>Q208*H208</f>
        <v>9.9520000000000012E-4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173</v>
      </c>
      <c r="AT208" s="192" t="s">
        <v>168</v>
      </c>
      <c r="AU208" s="192" t="s">
        <v>81</v>
      </c>
      <c r="AY208" s="20" t="s">
        <v>166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20" t="s">
        <v>79</v>
      </c>
      <c r="BK208" s="193">
        <f>ROUND(I208*H208,2)</f>
        <v>0</v>
      </c>
      <c r="BL208" s="20" t="s">
        <v>173</v>
      </c>
      <c r="BM208" s="192" t="s">
        <v>516</v>
      </c>
    </row>
    <row r="209" spans="1:65" s="2" customFormat="1" ht="11.25" x14ac:dyDescent="0.2">
      <c r="A209" s="37"/>
      <c r="B209" s="38"/>
      <c r="C209" s="39"/>
      <c r="D209" s="194" t="s">
        <v>175</v>
      </c>
      <c r="E209" s="39"/>
      <c r="F209" s="195" t="s">
        <v>517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175</v>
      </c>
      <c r="AU209" s="20" t="s">
        <v>81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964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446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3" customFormat="1" ht="11.25" x14ac:dyDescent="0.2">
      <c r="B212" s="199"/>
      <c r="C212" s="200"/>
      <c r="D212" s="201" t="s">
        <v>177</v>
      </c>
      <c r="E212" s="202" t="s">
        <v>19</v>
      </c>
      <c r="F212" s="203" t="s">
        <v>967</v>
      </c>
      <c r="G212" s="200"/>
      <c r="H212" s="202" t="s">
        <v>19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177</v>
      </c>
      <c r="AU212" s="209" t="s">
        <v>81</v>
      </c>
      <c r="AV212" s="13" t="s">
        <v>79</v>
      </c>
      <c r="AW212" s="13" t="s">
        <v>33</v>
      </c>
      <c r="AX212" s="13" t="s">
        <v>71</v>
      </c>
      <c r="AY212" s="209" t="s">
        <v>166</v>
      </c>
    </row>
    <row r="213" spans="1:65" s="14" customFormat="1" ht="11.25" x14ac:dyDescent="0.2">
      <c r="B213" s="210"/>
      <c r="C213" s="211"/>
      <c r="D213" s="201" t="s">
        <v>177</v>
      </c>
      <c r="E213" s="212" t="s">
        <v>19</v>
      </c>
      <c r="F213" s="213" t="s">
        <v>989</v>
      </c>
      <c r="G213" s="211"/>
      <c r="H213" s="214">
        <v>1.89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177</v>
      </c>
      <c r="AU213" s="220" t="s">
        <v>81</v>
      </c>
      <c r="AV213" s="14" t="s">
        <v>81</v>
      </c>
      <c r="AW213" s="14" t="s">
        <v>33</v>
      </c>
      <c r="AX213" s="14" t="s">
        <v>71</v>
      </c>
      <c r="AY213" s="220" t="s">
        <v>166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969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4" customFormat="1" ht="11.25" x14ac:dyDescent="0.2">
      <c r="B215" s="210"/>
      <c r="C215" s="211"/>
      <c r="D215" s="201" t="s">
        <v>177</v>
      </c>
      <c r="E215" s="212" t="s">
        <v>19</v>
      </c>
      <c r="F215" s="213" t="s">
        <v>990</v>
      </c>
      <c r="G215" s="211"/>
      <c r="H215" s="214">
        <v>6.2649999999999997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81</v>
      </c>
      <c r="AV215" s="14" t="s">
        <v>81</v>
      </c>
      <c r="AW215" s="14" t="s">
        <v>33</v>
      </c>
      <c r="AX215" s="14" t="s">
        <v>71</v>
      </c>
      <c r="AY215" s="220" t="s">
        <v>166</v>
      </c>
    </row>
    <row r="216" spans="1:65" s="13" customFormat="1" ht="11.25" x14ac:dyDescent="0.2">
      <c r="B216" s="199"/>
      <c r="C216" s="200"/>
      <c r="D216" s="201" t="s">
        <v>177</v>
      </c>
      <c r="E216" s="202" t="s">
        <v>19</v>
      </c>
      <c r="F216" s="203" t="s">
        <v>971</v>
      </c>
      <c r="G216" s="200"/>
      <c r="H216" s="202" t="s">
        <v>19</v>
      </c>
      <c r="I216" s="204"/>
      <c r="J216" s="200"/>
      <c r="K216" s="200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177</v>
      </c>
      <c r="AU216" s="209" t="s">
        <v>81</v>
      </c>
      <c r="AV216" s="13" t="s">
        <v>79</v>
      </c>
      <c r="AW216" s="13" t="s">
        <v>33</v>
      </c>
      <c r="AX216" s="13" t="s">
        <v>71</v>
      </c>
      <c r="AY216" s="209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991</v>
      </c>
      <c r="G217" s="211"/>
      <c r="H217" s="214">
        <v>4.2850000000000001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5" customFormat="1" ht="11.25" x14ac:dyDescent="0.2">
      <c r="B218" s="221"/>
      <c r="C218" s="222"/>
      <c r="D218" s="201" t="s">
        <v>177</v>
      </c>
      <c r="E218" s="223" t="s">
        <v>19</v>
      </c>
      <c r="F218" s="224" t="s">
        <v>180</v>
      </c>
      <c r="G218" s="222"/>
      <c r="H218" s="225">
        <v>12.44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177</v>
      </c>
      <c r="AU218" s="231" t="s">
        <v>81</v>
      </c>
      <c r="AV218" s="15" t="s">
        <v>173</v>
      </c>
      <c r="AW218" s="15" t="s">
        <v>33</v>
      </c>
      <c r="AX218" s="15" t="s">
        <v>79</v>
      </c>
      <c r="AY218" s="231" t="s">
        <v>166</v>
      </c>
    </row>
    <row r="219" spans="1:65" s="2" customFormat="1" ht="16.5" customHeight="1" x14ac:dyDescent="0.2">
      <c r="A219" s="37"/>
      <c r="B219" s="38"/>
      <c r="C219" s="249" t="s">
        <v>263</v>
      </c>
      <c r="D219" s="249" t="s">
        <v>392</v>
      </c>
      <c r="E219" s="250" t="s">
        <v>522</v>
      </c>
      <c r="F219" s="251" t="s">
        <v>523</v>
      </c>
      <c r="G219" s="252" t="s">
        <v>524</v>
      </c>
      <c r="H219" s="253">
        <v>27.367999999999999</v>
      </c>
      <c r="I219" s="254"/>
      <c r="J219" s="255">
        <f>ROUND(I219*H219,2)</f>
        <v>0</v>
      </c>
      <c r="K219" s="251" t="s">
        <v>476</v>
      </c>
      <c r="L219" s="256"/>
      <c r="M219" s="257" t="s">
        <v>19</v>
      </c>
      <c r="N219" s="258" t="s">
        <v>42</v>
      </c>
      <c r="O219" s="67"/>
      <c r="P219" s="190">
        <f>O219*H219</f>
        <v>0</v>
      </c>
      <c r="Q219" s="190">
        <v>0</v>
      </c>
      <c r="R219" s="190">
        <f>Q219*H219</f>
        <v>0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226</v>
      </c>
      <c r="AT219" s="192" t="s">
        <v>392</v>
      </c>
      <c r="AU219" s="192" t="s">
        <v>81</v>
      </c>
      <c r="AY219" s="20" t="s">
        <v>166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79</v>
      </c>
      <c r="BK219" s="193">
        <f>ROUND(I219*H219,2)</f>
        <v>0</v>
      </c>
      <c r="BL219" s="20" t="s">
        <v>173</v>
      </c>
      <c r="BM219" s="192" t="s">
        <v>525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964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446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967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4" customFormat="1" ht="11.25" x14ac:dyDescent="0.2">
      <c r="B223" s="210"/>
      <c r="C223" s="211"/>
      <c r="D223" s="201" t="s">
        <v>177</v>
      </c>
      <c r="E223" s="212" t="s">
        <v>19</v>
      </c>
      <c r="F223" s="213" t="s">
        <v>992</v>
      </c>
      <c r="G223" s="211"/>
      <c r="H223" s="214">
        <v>3.78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177</v>
      </c>
      <c r="AU223" s="220" t="s">
        <v>81</v>
      </c>
      <c r="AV223" s="14" t="s">
        <v>81</v>
      </c>
      <c r="AW223" s="14" t="s">
        <v>33</v>
      </c>
      <c r="AX223" s="14" t="s">
        <v>71</v>
      </c>
      <c r="AY223" s="220" t="s">
        <v>166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969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993</v>
      </c>
      <c r="G225" s="211"/>
      <c r="H225" s="214">
        <v>12.53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971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4" customFormat="1" ht="11.25" x14ac:dyDescent="0.2">
      <c r="B227" s="210"/>
      <c r="C227" s="211"/>
      <c r="D227" s="201" t="s">
        <v>177</v>
      </c>
      <c r="E227" s="212" t="s">
        <v>19</v>
      </c>
      <c r="F227" s="213" t="s">
        <v>994</v>
      </c>
      <c r="G227" s="211"/>
      <c r="H227" s="214">
        <v>8.57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177</v>
      </c>
      <c r="AU227" s="220" t="s">
        <v>81</v>
      </c>
      <c r="AV227" s="14" t="s">
        <v>81</v>
      </c>
      <c r="AW227" s="14" t="s">
        <v>33</v>
      </c>
      <c r="AX227" s="14" t="s">
        <v>71</v>
      </c>
      <c r="AY227" s="220" t="s">
        <v>166</v>
      </c>
    </row>
    <row r="228" spans="1:65" s="15" customFormat="1" ht="11.25" x14ac:dyDescent="0.2">
      <c r="B228" s="221"/>
      <c r="C228" s="222"/>
      <c r="D228" s="201" t="s">
        <v>177</v>
      </c>
      <c r="E228" s="223" t="s">
        <v>19</v>
      </c>
      <c r="F228" s="224" t="s">
        <v>180</v>
      </c>
      <c r="G228" s="222"/>
      <c r="H228" s="225">
        <v>24.88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177</v>
      </c>
      <c r="AU228" s="231" t="s">
        <v>81</v>
      </c>
      <c r="AV228" s="15" t="s">
        <v>173</v>
      </c>
      <c r="AW228" s="15" t="s">
        <v>33</v>
      </c>
      <c r="AX228" s="15" t="s">
        <v>79</v>
      </c>
      <c r="AY228" s="231" t="s">
        <v>166</v>
      </c>
    </row>
    <row r="229" spans="1:65" s="14" customFormat="1" ht="11.25" x14ac:dyDescent="0.2">
      <c r="B229" s="210"/>
      <c r="C229" s="211"/>
      <c r="D229" s="201" t="s">
        <v>177</v>
      </c>
      <c r="E229" s="211"/>
      <c r="F229" s="213" t="s">
        <v>995</v>
      </c>
      <c r="G229" s="211"/>
      <c r="H229" s="214">
        <v>27.367999999999999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81</v>
      </c>
      <c r="AV229" s="14" t="s">
        <v>81</v>
      </c>
      <c r="AW229" s="14" t="s">
        <v>4</v>
      </c>
      <c r="AX229" s="14" t="s">
        <v>79</v>
      </c>
      <c r="AY229" s="220" t="s">
        <v>166</v>
      </c>
    </row>
    <row r="230" spans="1:65" s="12" customFormat="1" ht="22.9" customHeight="1" x14ac:dyDescent="0.2">
      <c r="B230" s="165"/>
      <c r="C230" s="166"/>
      <c r="D230" s="167" t="s">
        <v>70</v>
      </c>
      <c r="E230" s="179" t="s">
        <v>323</v>
      </c>
      <c r="F230" s="179" t="s">
        <v>324</v>
      </c>
      <c r="G230" s="166"/>
      <c r="H230" s="166"/>
      <c r="I230" s="169"/>
      <c r="J230" s="180">
        <f>BK230</f>
        <v>0</v>
      </c>
      <c r="K230" s="166"/>
      <c r="L230" s="171"/>
      <c r="M230" s="172"/>
      <c r="N230" s="173"/>
      <c r="O230" s="173"/>
      <c r="P230" s="174">
        <f>SUM(P231:P232)</f>
        <v>0</v>
      </c>
      <c r="Q230" s="173"/>
      <c r="R230" s="174">
        <f>SUM(R231:R232)</f>
        <v>0</v>
      </c>
      <c r="S230" s="173"/>
      <c r="T230" s="175">
        <f>SUM(T231:T232)</f>
        <v>0</v>
      </c>
      <c r="AR230" s="176" t="s">
        <v>79</v>
      </c>
      <c r="AT230" s="177" t="s">
        <v>70</v>
      </c>
      <c r="AU230" s="177" t="s">
        <v>79</v>
      </c>
      <c r="AY230" s="176" t="s">
        <v>166</v>
      </c>
      <c r="BK230" s="178">
        <f>SUM(BK231:BK232)</f>
        <v>0</v>
      </c>
    </row>
    <row r="231" spans="1:65" s="2" customFormat="1" ht="37.9" customHeight="1" x14ac:dyDescent="0.2">
      <c r="A231" s="37"/>
      <c r="B231" s="38"/>
      <c r="C231" s="181" t="s">
        <v>274</v>
      </c>
      <c r="D231" s="181" t="s">
        <v>168</v>
      </c>
      <c r="E231" s="182" t="s">
        <v>326</v>
      </c>
      <c r="F231" s="183" t="s">
        <v>327</v>
      </c>
      <c r="G231" s="184" t="s">
        <v>234</v>
      </c>
      <c r="H231" s="185">
        <v>21.172999999999998</v>
      </c>
      <c r="I231" s="186"/>
      <c r="J231" s="187">
        <f>ROUND(I231*H231,2)</f>
        <v>0</v>
      </c>
      <c r="K231" s="183" t="s">
        <v>172</v>
      </c>
      <c r="L231" s="42"/>
      <c r="M231" s="188" t="s">
        <v>19</v>
      </c>
      <c r="N231" s="189" t="s">
        <v>42</v>
      </c>
      <c r="O231" s="67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173</v>
      </c>
      <c r="AT231" s="192" t="s">
        <v>168</v>
      </c>
      <c r="AU231" s="192" t="s">
        <v>81</v>
      </c>
      <c r="AY231" s="20" t="s">
        <v>166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79</v>
      </c>
      <c r="BK231" s="193">
        <f>ROUND(I231*H231,2)</f>
        <v>0</v>
      </c>
      <c r="BL231" s="20" t="s">
        <v>173</v>
      </c>
      <c r="BM231" s="192" t="s">
        <v>531</v>
      </c>
    </row>
    <row r="232" spans="1:65" s="2" customFormat="1" ht="11.25" x14ac:dyDescent="0.2">
      <c r="A232" s="37"/>
      <c r="B232" s="38"/>
      <c r="C232" s="39"/>
      <c r="D232" s="194" t="s">
        <v>175</v>
      </c>
      <c r="E232" s="39"/>
      <c r="F232" s="195" t="s">
        <v>329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175</v>
      </c>
      <c r="AU232" s="20" t="s">
        <v>81</v>
      </c>
    </row>
    <row r="233" spans="1:65" s="12" customFormat="1" ht="25.9" customHeight="1" x14ac:dyDescent="0.2">
      <c r="B233" s="165"/>
      <c r="C233" s="166"/>
      <c r="D233" s="167" t="s">
        <v>70</v>
      </c>
      <c r="E233" s="168" t="s">
        <v>379</v>
      </c>
      <c r="F233" s="168" t="s">
        <v>380</v>
      </c>
      <c r="G233" s="166"/>
      <c r="H233" s="166"/>
      <c r="I233" s="169"/>
      <c r="J233" s="170">
        <f>BK233</f>
        <v>0</v>
      </c>
      <c r="K233" s="166"/>
      <c r="L233" s="171"/>
      <c r="M233" s="172"/>
      <c r="N233" s="173"/>
      <c r="O233" s="173"/>
      <c r="P233" s="174">
        <f>P234+P258+P266</f>
        <v>0</v>
      </c>
      <c r="Q233" s="173"/>
      <c r="R233" s="174">
        <f>R234+R258+R266</f>
        <v>0.16958008999999999</v>
      </c>
      <c r="S233" s="173"/>
      <c r="T233" s="175">
        <f>T234+T258+T266</f>
        <v>0</v>
      </c>
      <c r="AR233" s="176" t="s">
        <v>81</v>
      </c>
      <c r="AT233" s="177" t="s">
        <v>70</v>
      </c>
      <c r="AU233" s="177" t="s">
        <v>71</v>
      </c>
      <c r="AY233" s="176" t="s">
        <v>166</v>
      </c>
      <c r="BK233" s="178">
        <f>BK234+BK258+BK266</f>
        <v>0</v>
      </c>
    </row>
    <row r="234" spans="1:65" s="12" customFormat="1" ht="22.9" customHeight="1" x14ac:dyDescent="0.2">
      <c r="B234" s="165"/>
      <c r="C234" s="166"/>
      <c r="D234" s="167" t="s">
        <v>70</v>
      </c>
      <c r="E234" s="179" t="s">
        <v>381</v>
      </c>
      <c r="F234" s="179" t="s">
        <v>382</v>
      </c>
      <c r="G234" s="166"/>
      <c r="H234" s="166"/>
      <c r="I234" s="169"/>
      <c r="J234" s="180">
        <f>BK234</f>
        <v>0</v>
      </c>
      <c r="K234" s="166"/>
      <c r="L234" s="171"/>
      <c r="M234" s="172"/>
      <c r="N234" s="173"/>
      <c r="O234" s="173"/>
      <c r="P234" s="174">
        <f>SUM(P235:P257)</f>
        <v>0</v>
      </c>
      <c r="Q234" s="173"/>
      <c r="R234" s="174">
        <f>SUM(R235:R257)</f>
        <v>0.16112383999999999</v>
      </c>
      <c r="S234" s="173"/>
      <c r="T234" s="175">
        <f>SUM(T235:T257)</f>
        <v>0</v>
      </c>
      <c r="AR234" s="176" t="s">
        <v>81</v>
      </c>
      <c r="AT234" s="177" t="s">
        <v>70</v>
      </c>
      <c r="AU234" s="177" t="s">
        <v>79</v>
      </c>
      <c r="AY234" s="176" t="s">
        <v>166</v>
      </c>
      <c r="BK234" s="178">
        <f>SUM(BK235:BK257)</f>
        <v>0</v>
      </c>
    </row>
    <row r="235" spans="1:65" s="2" customFormat="1" ht="16.5" customHeight="1" x14ac:dyDescent="0.2">
      <c r="A235" s="37"/>
      <c r="B235" s="38"/>
      <c r="C235" s="181" t="s">
        <v>299</v>
      </c>
      <c r="D235" s="181" t="s">
        <v>168</v>
      </c>
      <c r="E235" s="182" t="s">
        <v>383</v>
      </c>
      <c r="F235" s="183" t="s">
        <v>384</v>
      </c>
      <c r="G235" s="184" t="s">
        <v>385</v>
      </c>
      <c r="H235" s="185">
        <v>152.06399999999999</v>
      </c>
      <c r="I235" s="186"/>
      <c r="J235" s="187">
        <f>ROUND(I235*H235,2)</f>
        <v>0</v>
      </c>
      <c r="K235" s="183" t="s">
        <v>172</v>
      </c>
      <c r="L235" s="42"/>
      <c r="M235" s="188" t="s">
        <v>19</v>
      </c>
      <c r="N235" s="189" t="s">
        <v>42</v>
      </c>
      <c r="O235" s="67"/>
      <c r="P235" s="190">
        <f>O235*H235</f>
        <v>0</v>
      </c>
      <c r="Q235" s="190">
        <v>6.0000000000000002E-5</v>
      </c>
      <c r="R235" s="190">
        <f>Q235*H235</f>
        <v>9.1238399999999994E-3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315</v>
      </c>
      <c r="AT235" s="192" t="s">
        <v>168</v>
      </c>
      <c r="AU235" s="192" t="s">
        <v>81</v>
      </c>
      <c r="AY235" s="20" t="s">
        <v>166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79</v>
      </c>
      <c r="BK235" s="193">
        <f>ROUND(I235*H235,2)</f>
        <v>0</v>
      </c>
      <c r="BL235" s="20" t="s">
        <v>315</v>
      </c>
      <c r="BM235" s="192" t="s">
        <v>708</v>
      </c>
    </row>
    <row r="236" spans="1:65" s="2" customFormat="1" ht="11.25" x14ac:dyDescent="0.2">
      <c r="A236" s="37"/>
      <c r="B236" s="38"/>
      <c r="C236" s="39"/>
      <c r="D236" s="194" t="s">
        <v>175</v>
      </c>
      <c r="E236" s="39"/>
      <c r="F236" s="195" t="s">
        <v>387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175</v>
      </c>
      <c r="AU236" s="20" t="s">
        <v>81</v>
      </c>
    </row>
    <row r="237" spans="1:65" s="13" customFormat="1" ht="11.25" x14ac:dyDescent="0.2">
      <c r="B237" s="199"/>
      <c r="C237" s="200"/>
      <c r="D237" s="201" t="s">
        <v>177</v>
      </c>
      <c r="E237" s="202" t="s">
        <v>19</v>
      </c>
      <c r="F237" s="203" t="s">
        <v>964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177</v>
      </c>
      <c r="AU237" s="209" t="s">
        <v>81</v>
      </c>
      <c r="AV237" s="13" t="s">
        <v>79</v>
      </c>
      <c r="AW237" s="13" t="s">
        <v>33</v>
      </c>
      <c r="AX237" s="13" t="s">
        <v>71</v>
      </c>
      <c r="AY237" s="209" t="s">
        <v>166</v>
      </c>
    </row>
    <row r="238" spans="1:65" s="13" customFormat="1" ht="11.25" x14ac:dyDescent="0.2">
      <c r="B238" s="199"/>
      <c r="C238" s="200"/>
      <c r="D238" s="201" t="s">
        <v>177</v>
      </c>
      <c r="E238" s="202" t="s">
        <v>19</v>
      </c>
      <c r="F238" s="203" t="s">
        <v>709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177</v>
      </c>
      <c r="AU238" s="209" t="s">
        <v>81</v>
      </c>
      <c r="AV238" s="13" t="s">
        <v>79</v>
      </c>
      <c r="AW238" s="13" t="s">
        <v>33</v>
      </c>
      <c r="AX238" s="13" t="s">
        <v>71</v>
      </c>
      <c r="AY238" s="209" t="s">
        <v>166</v>
      </c>
    </row>
    <row r="239" spans="1:65" s="13" customFormat="1" ht="11.25" x14ac:dyDescent="0.2">
      <c r="B239" s="199"/>
      <c r="C239" s="200"/>
      <c r="D239" s="201" t="s">
        <v>177</v>
      </c>
      <c r="E239" s="202" t="s">
        <v>19</v>
      </c>
      <c r="F239" s="203" t="s">
        <v>710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177</v>
      </c>
      <c r="AU239" s="209" t="s">
        <v>81</v>
      </c>
      <c r="AV239" s="13" t="s">
        <v>79</v>
      </c>
      <c r="AW239" s="13" t="s">
        <v>33</v>
      </c>
      <c r="AX239" s="13" t="s">
        <v>71</v>
      </c>
      <c r="AY239" s="209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996</v>
      </c>
      <c r="G240" s="211"/>
      <c r="H240" s="214">
        <v>131.34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714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4" customFormat="1" ht="11.25" x14ac:dyDescent="0.2">
      <c r="B242" s="210"/>
      <c r="C242" s="211"/>
      <c r="D242" s="201" t="s">
        <v>177</v>
      </c>
      <c r="E242" s="212" t="s">
        <v>19</v>
      </c>
      <c r="F242" s="213" t="s">
        <v>997</v>
      </c>
      <c r="G242" s="211"/>
      <c r="H242" s="214">
        <v>20.724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177</v>
      </c>
      <c r="AU242" s="220" t="s">
        <v>81</v>
      </c>
      <c r="AV242" s="14" t="s">
        <v>81</v>
      </c>
      <c r="AW242" s="14" t="s">
        <v>33</v>
      </c>
      <c r="AX242" s="14" t="s">
        <v>71</v>
      </c>
      <c r="AY242" s="220" t="s">
        <v>166</v>
      </c>
    </row>
    <row r="243" spans="1:65" s="15" customFormat="1" ht="11.25" x14ac:dyDescent="0.2">
      <c r="B243" s="221"/>
      <c r="C243" s="222"/>
      <c r="D243" s="201" t="s">
        <v>177</v>
      </c>
      <c r="E243" s="223" t="s">
        <v>19</v>
      </c>
      <c r="F243" s="224" t="s">
        <v>180</v>
      </c>
      <c r="G243" s="222"/>
      <c r="H243" s="225">
        <v>152.06399999999999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177</v>
      </c>
      <c r="AU243" s="231" t="s">
        <v>81</v>
      </c>
      <c r="AV243" s="15" t="s">
        <v>173</v>
      </c>
      <c r="AW243" s="15" t="s">
        <v>33</v>
      </c>
      <c r="AX243" s="15" t="s">
        <v>79</v>
      </c>
      <c r="AY243" s="231" t="s">
        <v>166</v>
      </c>
    </row>
    <row r="244" spans="1:65" s="2" customFormat="1" ht="16.5" customHeight="1" x14ac:dyDescent="0.2">
      <c r="A244" s="37"/>
      <c r="B244" s="38"/>
      <c r="C244" s="249" t="s">
        <v>315</v>
      </c>
      <c r="D244" s="249" t="s">
        <v>392</v>
      </c>
      <c r="E244" s="250" t="s">
        <v>716</v>
      </c>
      <c r="F244" s="251" t="s">
        <v>717</v>
      </c>
      <c r="G244" s="252" t="s">
        <v>234</v>
      </c>
      <c r="H244" s="253">
        <v>0.13100000000000001</v>
      </c>
      <c r="I244" s="254"/>
      <c r="J244" s="255">
        <f>ROUND(I244*H244,2)</f>
        <v>0</v>
      </c>
      <c r="K244" s="251" t="s">
        <v>172</v>
      </c>
      <c r="L244" s="256"/>
      <c r="M244" s="257" t="s">
        <v>19</v>
      </c>
      <c r="N244" s="258" t="s">
        <v>42</v>
      </c>
      <c r="O244" s="67"/>
      <c r="P244" s="190">
        <f>O244*H244</f>
        <v>0</v>
      </c>
      <c r="Q244" s="190">
        <v>1</v>
      </c>
      <c r="R244" s="190">
        <f>Q244*H244</f>
        <v>0.13100000000000001</v>
      </c>
      <c r="S244" s="190">
        <v>0</v>
      </c>
      <c r="T244" s="19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2" t="s">
        <v>395</v>
      </c>
      <c r="AT244" s="192" t="s">
        <v>392</v>
      </c>
      <c r="AU244" s="192" t="s">
        <v>81</v>
      </c>
      <c r="AY244" s="20" t="s">
        <v>166</v>
      </c>
      <c r="BE244" s="193">
        <f>IF(N244="základní",J244,0)</f>
        <v>0</v>
      </c>
      <c r="BF244" s="193">
        <f>IF(N244="snížená",J244,0)</f>
        <v>0</v>
      </c>
      <c r="BG244" s="193">
        <f>IF(N244="zákl. přenesená",J244,0)</f>
        <v>0</v>
      </c>
      <c r="BH244" s="193">
        <f>IF(N244="sníž. přenesená",J244,0)</f>
        <v>0</v>
      </c>
      <c r="BI244" s="193">
        <f>IF(N244="nulová",J244,0)</f>
        <v>0</v>
      </c>
      <c r="BJ244" s="20" t="s">
        <v>79</v>
      </c>
      <c r="BK244" s="193">
        <f>ROUND(I244*H244,2)</f>
        <v>0</v>
      </c>
      <c r="BL244" s="20" t="s">
        <v>315</v>
      </c>
      <c r="BM244" s="192" t="s">
        <v>718</v>
      </c>
    </row>
    <row r="245" spans="1:65" s="13" customFormat="1" ht="11.25" x14ac:dyDescent="0.2">
      <c r="B245" s="199"/>
      <c r="C245" s="200"/>
      <c r="D245" s="201" t="s">
        <v>177</v>
      </c>
      <c r="E245" s="202" t="s">
        <v>19</v>
      </c>
      <c r="F245" s="203" t="s">
        <v>964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177</v>
      </c>
      <c r="AU245" s="209" t="s">
        <v>81</v>
      </c>
      <c r="AV245" s="13" t="s">
        <v>79</v>
      </c>
      <c r="AW245" s="13" t="s">
        <v>33</v>
      </c>
      <c r="AX245" s="13" t="s">
        <v>71</v>
      </c>
      <c r="AY245" s="209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709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3" customFormat="1" ht="11.25" x14ac:dyDescent="0.2">
      <c r="B247" s="199"/>
      <c r="C247" s="200"/>
      <c r="D247" s="201" t="s">
        <v>177</v>
      </c>
      <c r="E247" s="202" t="s">
        <v>19</v>
      </c>
      <c r="F247" s="203" t="s">
        <v>710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177</v>
      </c>
      <c r="AU247" s="209" t="s">
        <v>81</v>
      </c>
      <c r="AV247" s="13" t="s">
        <v>79</v>
      </c>
      <c r="AW247" s="13" t="s">
        <v>33</v>
      </c>
      <c r="AX247" s="13" t="s">
        <v>71</v>
      </c>
      <c r="AY247" s="209" t="s">
        <v>166</v>
      </c>
    </row>
    <row r="248" spans="1:65" s="14" customFormat="1" ht="11.25" x14ac:dyDescent="0.2">
      <c r="B248" s="210"/>
      <c r="C248" s="211"/>
      <c r="D248" s="201" t="s">
        <v>177</v>
      </c>
      <c r="E248" s="212" t="s">
        <v>19</v>
      </c>
      <c r="F248" s="213" t="s">
        <v>998</v>
      </c>
      <c r="G248" s="211"/>
      <c r="H248" s="214">
        <v>0.13100000000000001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177</v>
      </c>
      <c r="AU248" s="220" t="s">
        <v>81</v>
      </c>
      <c r="AV248" s="14" t="s">
        <v>81</v>
      </c>
      <c r="AW248" s="14" t="s">
        <v>33</v>
      </c>
      <c r="AX248" s="14" t="s">
        <v>71</v>
      </c>
      <c r="AY248" s="220" t="s">
        <v>166</v>
      </c>
    </row>
    <row r="249" spans="1:65" s="15" customFormat="1" ht="11.25" x14ac:dyDescent="0.2">
      <c r="B249" s="221"/>
      <c r="C249" s="222"/>
      <c r="D249" s="201" t="s">
        <v>177</v>
      </c>
      <c r="E249" s="223" t="s">
        <v>19</v>
      </c>
      <c r="F249" s="224" t="s">
        <v>180</v>
      </c>
      <c r="G249" s="222"/>
      <c r="H249" s="225">
        <v>0.13100000000000001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177</v>
      </c>
      <c r="AU249" s="231" t="s">
        <v>81</v>
      </c>
      <c r="AV249" s="15" t="s">
        <v>173</v>
      </c>
      <c r="AW249" s="15" t="s">
        <v>33</v>
      </c>
      <c r="AX249" s="15" t="s">
        <v>79</v>
      </c>
      <c r="AY249" s="231" t="s">
        <v>166</v>
      </c>
    </row>
    <row r="250" spans="1:65" s="2" customFormat="1" ht="16.5" customHeight="1" x14ac:dyDescent="0.2">
      <c r="A250" s="37"/>
      <c r="B250" s="38"/>
      <c r="C250" s="249" t="s">
        <v>325</v>
      </c>
      <c r="D250" s="249" t="s">
        <v>392</v>
      </c>
      <c r="E250" s="250" t="s">
        <v>724</v>
      </c>
      <c r="F250" s="251" t="s">
        <v>725</v>
      </c>
      <c r="G250" s="252" t="s">
        <v>234</v>
      </c>
      <c r="H250" s="253">
        <v>2.1000000000000001E-2</v>
      </c>
      <c r="I250" s="254"/>
      <c r="J250" s="255">
        <f>ROUND(I250*H250,2)</f>
        <v>0</v>
      </c>
      <c r="K250" s="251" t="s">
        <v>172</v>
      </c>
      <c r="L250" s="256"/>
      <c r="M250" s="257" t="s">
        <v>19</v>
      </c>
      <c r="N250" s="258" t="s">
        <v>42</v>
      </c>
      <c r="O250" s="67"/>
      <c r="P250" s="190">
        <f>O250*H250</f>
        <v>0</v>
      </c>
      <c r="Q250" s="190">
        <v>1</v>
      </c>
      <c r="R250" s="190">
        <f>Q250*H250</f>
        <v>2.1000000000000001E-2</v>
      </c>
      <c r="S250" s="190">
        <v>0</v>
      </c>
      <c r="T250" s="19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2" t="s">
        <v>395</v>
      </c>
      <c r="AT250" s="192" t="s">
        <v>392</v>
      </c>
      <c r="AU250" s="192" t="s">
        <v>81</v>
      </c>
      <c r="AY250" s="20" t="s">
        <v>166</v>
      </c>
      <c r="BE250" s="193">
        <f>IF(N250="základní",J250,0)</f>
        <v>0</v>
      </c>
      <c r="BF250" s="193">
        <f>IF(N250="snížená",J250,0)</f>
        <v>0</v>
      </c>
      <c r="BG250" s="193">
        <f>IF(N250="zákl. přenesená",J250,0)</f>
        <v>0</v>
      </c>
      <c r="BH250" s="193">
        <f>IF(N250="sníž. přenesená",J250,0)</f>
        <v>0</v>
      </c>
      <c r="BI250" s="193">
        <f>IF(N250="nulová",J250,0)</f>
        <v>0</v>
      </c>
      <c r="BJ250" s="20" t="s">
        <v>79</v>
      </c>
      <c r="BK250" s="193">
        <f>ROUND(I250*H250,2)</f>
        <v>0</v>
      </c>
      <c r="BL250" s="20" t="s">
        <v>315</v>
      </c>
      <c r="BM250" s="192" t="s">
        <v>726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964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3" customFormat="1" ht="11.25" x14ac:dyDescent="0.2">
      <c r="B252" s="199"/>
      <c r="C252" s="200"/>
      <c r="D252" s="201" t="s">
        <v>177</v>
      </c>
      <c r="E252" s="202" t="s">
        <v>19</v>
      </c>
      <c r="F252" s="203" t="s">
        <v>709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177</v>
      </c>
      <c r="AU252" s="209" t="s">
        <v>81</v>
      </c>
      <c r="AV252" s="13" t="s">
        <v>79</v>
      </c>
      <c r="AW252" s="13" t="s">
        <v>33</v>
      </c>
      <c r="AX252" s="13" t="s">
        <v>71</v>
      </c>
      <c r="AY252" s="209" t="s">
        <v>166</v>
      </c>
    </row>
    <row r="253" spans="1:65" s="13" customFormat="1" ht="11.25" x14ac:dyDescent="0.2">
      <c r="B253" s="199"/>
      <c r="C253" s="200"/>
      <c r="D253" s="201" t="s">
        <v>177</v>
      </c>
      <c r="E253" s="202" t="s">
        <v>19</v>
      </c>
      <c r="F253" s="203" t="s">
        <v>714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177</v>
      </c>
      <c r="AU253" s="209" t="s">
        <v>81</v>
      </c>
      <c r="AV253" s="13" t="s">
        <v>79</v>
      </c>
      <c r="AW253" s="13" t="s">
        <v>33</v>
      </c>
      <c r="AX253" s="13" t="s">
        <v>71</v>
      </c>
      <c r="AY253" s="209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999</v>
      </c>
      <c r="G254" s="211"/>
      <c r="H254" s="214">
        <v>2.1000000000000001E-2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5" customFormat="1" ht="11.25" x14ac:dyDescent="0.2">
      <c r="B255" s="221"/>
      <c r="C255" s="222"/>
      <c r="D255" s="201" t="s">
        <v>177</v>
      </c>
      <c r="E255" s="223" t="s">
        <v>19</v>
      </c>
      <c r="F255" s="224" t="s">
        <v>180</v>
      </c>
      <c r="G255" s="222"/>
      <c r="H255" s="225">
        <v>2.1000000000000001E-2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177</v>
      </c>
      <c r="AU255" s="231" t="s">
        <v>81</v>
      </c>
      <c r="AV255" s="15" t="s">
        <v>173</v>
      </c>
      <c r="AW255" s="15" t="s">
        <v>33</v>
      </c>
      <c r="AX255" s="15" t="s">
        <v>79</v>
      </c>
      <c r="AY255" s="231" t="s">
        <v>166</v>
      </c>
    </row>
    <row r="256" spans="1:65" s="2" customFormat="1" ht="24.2" customHeight="1" x14ac:dyDescent="0.2">
      <c r="A256" s="37"/>
      <c r="B256" s="38"/>
      <c r="C256" s="181" t="s">
        <v>332</v>
      </c>
      <c r="D256" s="181" t="s">
        <v>168</v>
      </c>
      <c r="E256" s="182" t="s">
        <v>402</v>
      </c>
      <c r="F256" s="183" t="s">
        <v>403</v>
      </c>
      <c r="G256" s="184" t="s">
        <v>234</v>
      </c>
      <c r="H256" s="185">
        <v>0.161</v>
      </c>
      <c r="I256" s="186"/>
      <c r="J256" s="187">
        <f>ROUND(I256*H256,2)</f>
        <v>0</v>
      </c>
      <c r="K256" s="183" t="s">
        <v>172</v>
      </c>
      <c r="L256" s="42"/>
      <c r="M256" s="188" t="s">
        <v>19</v>
      </c>
      <c r="N256" s="189" t="s">
        <v>42</v>
      </c>
      <c r="O256" s="67"/>
      <c r="P256" s="190">
        <f>O256*H256</f>
        <v>0</v>
      </c>
      <c r="Q256" s="190">
        <v>0</v>
      </c>
      <c r="R256" s="190">
        <f>Q256*H256</f>
        <v>0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315</v>
      </c>
      <c r="AT256" s="192" t="s">
        <v>168</v>
      </c>
      <c r="AU256" s="192" t="s">
        <v>81</v>
      </c>
      <c r="AY256" s="20" t="s">
        <v>166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79</v>
      </c>
      <c r="BK256" s="193">
        <f>ROUND(I256*H256,2)</f>
        <v>0</v>
      </c>
      <c r="BL256" s="20" t="s">
        <v>315</v>
      </c>
      <c r="BM256" s="192" t="s">
        <v>646</v>
      </c>
    </row>
    <row r="257" spans="1:65" s="2" customFormat="1" ht="11.25" x14ac:dyDescent="0.2">
      <c r="A257" s="37"/>
      <c r="B257" s="38"/>
      <c r="C257" s="39"/>
      <c r="D257" s="194" t="s">
        <v>175</v>
      </c>
      <c r="E257" s="39"/>
      <c r="F257" s="195" t="s">
        <v>405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175</v>
      </c>
      <c r="AU257" s="20" t="s">
        <v>81</v>
      </c>
    </row>
    <row r="258" spans="1:65" s="12" customFormat="1" ht="22.9" customHeight="1" x14ac:dyDescent="0.2">
      <c r="B258" s="165"/>
      <c r="C258" s="166"/>
      <c r="D258" s="167" t="s">
        <v>70</v>
      </c>
      <c r="E258" s="179" t="s">
        <v>406</v>
      </c>
      <c r="F258" s="179" t="s">
        <v>407</v>
      </c>
      <c r="G258" s="166"/>
      <c r="H258" s="166"/>
      <c r="I258" s="169"/>
      <c r="J258" s="180">
        <f>BK258</f>
        <v>0</v>
      </c>
      <c r="K258" s="166"/>
      <c r="L258" s="171"/>
      <c r="M258" s="172"/>
      <c r="N258" s="173"/>
      <c r="O258" s="173"/>
      <c r="P258" s="174">
        <f>SUM(P259:P265)</f>
        <v>0</v>
      </c>
      <c r="Q258" s="173"/>
      <c r="R258" s="174">
        <f>SUM(R259:R265)</f>
        <v>4.95E-4</v>
      </c>
      <c r="S258" s="173"/>
      <c r="T258" s="175">
        <f>SUM(T259:T265)</f>
        <v>0</v>
      </c>
      <c r="AR258" s="176" t="s">
        <v>81</v>
      </c>
      <c r="AT258" s="177" t="s">
        <v>70</v>
      </c>
      <c r="AU258" s="177" t="s">
        <v>79</v>
      </c>
      <c r="AY258" s="176" t="s">
        <v>166</v>
      </c>
      <c r="BK258" s="178">
        <f>SUM(BK259:BK265)</f>
        <v>0</v>
      </c>
    </row>
    <row r="259" spans="1:65" s="2" customFormat="1" ht="16.5" customHeight="1" x14ac:dyDescent="0.2">
      <c r="A259" s="37"/>
      <c r="B259" s="38"/>
      <c r="C259" s="181" t="s">
        <v>338</v>
      </c>
      <c r="D259" s="181" t="s">
        <v>168</v>
      </c>
      <c r="E259" s="182" t="s">
        <v>408</v>
      </c>
      <c r="F259" s="183" t="s">
        <v>409</v>
      </c>
      <c r="G259" s="184" t="s">
        <v>188</v>
      </c>
      <c r="H259" s="185">
        <v>4.125</v>
      </c>
      <c r="I259" s="186"/>
      <c r="J259" s="187">
        <f>ROUND(I259*H259,2)</f>
        <v>0</v>
      </c>
      <c r="K259" s="183" t="s">
        <v>172</v>
      </c>
      <c r="L259" s="42"/>
      <c r="M259" s="188" t="s">
        <v>19</v>
      </c>
      <c r="N259" s="189" t="s">
        <v>42</v>
      </c>
      <c r="O259" s="67"/>
      <c r="P259" s="190">
        <f>O259*H259</f>
        <v>0</v>
      </c>
      <c r="Q259" s="190">
        <v>1.2E-4</v>
      </c>
      <c r="R259" s="190">
        <f>Q259*H259</f>
        <v>4.95E-4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315</v>
      </c>
      <c r="AT259" s="192" t="s">
        <v>168</v>
      </c>
      <c r="AU259" s="192" t="s">
        <v>81</v>
      </c>
      <c r="AY259" s="20" t="s">
        <v>166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79</v>
      </c>
      <c r="BK259" s="193">
        <f>ROUND(I259*H259,2)</f>
        <v>0</v>
      </c>
      <c r="BL259" s="20" t="s">
        <v>315</v>
      </c>
      <c r="BM259" s="192" t="s">
        <v>647</v>
      </c>
    </row>
    <row r="260" spans="1:65" s="2" customFormat="1" ht="11.25" x14ac:dyDescent="0.2">
      <c r="A260" s="37"/>
      <c r="B260" s="38"/>
      <c r="C260" s="39"/>
      <c r="D260" s="194" t="s">
        <v>175</v>
      </c>
      <c r="E260" s="39"/>
      <c r="F260" s="195" t="s">
        <v>411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175</v>
      </c>
      <c r="AU260" s="20" t="s">
        <v>81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964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3" customFormat="1" ht="11.25" x14ac:dyDescent="0.2">
      <c r="B262" s="199"/>
      <c r="C262" s="200"/>
      <c r="D262" s="201" t="s">
        <v>177</v>
      </c>
      <c r="E262" s="202" t="s">
        <v>19</v>
      </c>
      <c r="F262" s="203" t="s">
        <v>709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177</v>
      </c>
      <c r="AU262" s="209" t="s">
        <v>81</v>
      </c>
      <c r="AV262" s="13" t="s">
        <v>79</v>
      </c>
      <c r="AW262" s="13" t="s">
        <v>33</v>
      </c>
      <c r="AX262" s="13" t="s">
        <v>71</v>
      </c>
      <c r="AY262" s="209" t="s">
        <v>166</v>
      </c>
    </row>
    <row r="263" spans="1:65" s="13" customFormat="1" ht="11.25" x14ac:dyDescent="0.2">
      <c r="B263" s="199"/>
      <c r="C263" s="200"/>
      <c r="D263" s="201" t="s">
        <v>177</v>
      </c>
      <c r="E263" s="202" t="s">
        <v>19</v>
      </c>
      <c r="F263" s="203" t="s">
        <v>710</v>
      </c>
      <c r="G263" s="200"/>
      <c r="H263" s="202" t="s">
        <v>19</v>
      </c>
      <c r="I263" s="204"/>
      <c r="J263" s="200"/>
      <c r="K263" s="200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177</v>
      </c>
      <c r="AU263" s="209" t="s">
        <v>81</v>
      </c>
      <c r="AV263" s="13" t="s">
        <v>79</v>
      </c>
      <c r="AW263" s="13" t="s">
        <v>33</v>
      </c>
      <c r="AX263" s="13" t="s">
        <v>71</v>
      </c>
      <c r="AY263" s="209" t="s">
        <v>166</v>
      </c>
    </row>
    <row r="264" spans="1:65" s="14" customFormat="1" ht="11.25" x14ac:dyDescent="0.2">
      <c r="B264" s="210"/>
      <c r="C264" s="211"/>
      <c r="D264" s="201" t="s">
        <v>177</v>
      </c>
      <c r="E264" s="212" t="s">
        <v>19</v>
      </c>
      <c r="F264" s="213" t="s">
        <v>1000</v>
      </c>
      <c r="G264" s="211"/>
      <c r="H264" s="214">
        <v>4.125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177</v>
      </c>
      <c r="AU264" s="220" t="s">
        <v>81</v>
      </c>
      <c r="AV264" s="14" t="s">
        <v>81</v>
      </c>
      <c r="AW264" s="14" t="s">
        <v>33</v>
      </c>
      <c r="AX264" s="14" t="s">
        <v>71</v>
      </c>
      <c r="AY264" s="220" t="s">
        <v>166</v>
      </c>
    </row>
    <row r="265" spans="1:65" s="15" customFormat="1" ht="11.25" x14ac:dyDescent="0.2">
      <c r="B265" s="221"/>
      <c r="C265" s="222"/>
      <c r="D265" s="201" t="s">
        <v>177</v>
      </c>
      <c r="E265" s="223" t="s">
        <v>19</v>
      </c>
      <c r="F265" s="224" t="s">
        <v>180</v>
      </c>
      <c r="G265" s="222"/>
      <c r="H265" s="225">
        <v>4.125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177</v>
      </c>
      <c r="AU265" s="231" t="s">
        <v>81</v>
      </c>
      <c r="AV265" s="15" t="s">
        <v>173</v>
      </c>
      <c r="AW265" s="15" t="s">
        <v>33</v>
      </c>
      <c r="AX265" s="15" t="s">
        <v>79</v>
      </c>
      <c r="AY265" s="231" t="s">
        <v>166</v>
      </c>
    </row>
    <row r="266" spans="1:65" s="12" customFormat="1" ht="22.9" customHeight="1" x14ac:dyDescent="0.2">
      <c r="B266" s="165"/>
      <c r="C266" s="166"/>
      <c r="D266" s="167" t="s">
        <v>70</v>
      </c>
      <c r="E266" s="179" t="s">
        <v>413</v>
      </c>
      <c r="F266" s="179" t="s">
        <v>414</v>
      </c>
      <c r="G266" s="166"/>
      <c r="H266" s="166"/>
      <c r="I266" s="169"/>
      <c r="J266" s="180">
        <f>BK266</f>
        <v>0</v>
      </c>
      <c r="K266" s="166"/>
      <c r="L266" s="171"/>
      <c r="M266" s="172"/>
      <c r="N266" s="173"/>
      <c r="O266" s="173"/>
      <c r="P266" s="174">
        <f>SUM(P267:P287)</f>
        <v>0</v>
      </c>
      <c r="Q266" s="173"/>
      <c r="R266" s="174">
        <f>SUM(R267:R287)</f>
        <v>7.9612499999999996E-3</v>
      </c>
      <c r="S266" s="173"/>
      <c r="T266" s="175">
        <f>SUM(T267:T287)</f>
        <v>0</v>
      </c>
      <c r="AR266" s="176" t="s">
        <v>81</v>
      </c>
      <c r="AT266" s="177" t="s">
        <v>70</v>
      </c>
      <c r="AU266" s="177" t="s">
        <v>79</v>
      </c>
      <c r="AY266" s="176" t="s">
        <v>166</v>
      </c>
      <c r="BK266" s="178">
        <f>SUM(BK267:BK287)</f>
        <v>0</v>
      </c>
    </row>
    <row r="267" spans="1:65" s="2" customFormat="1" ht="24.2" customHeight="1" x14ac:dyDescent="0.2">
      <c r="A267" s="37"/>
      <c r="B267" s="38"/>
      <c r="C267" s="181" t="s">
        <v>344</v>
      </c>
      <c r="D267" s="181" t="s">
        <v>168</v>
      </c>
      <c r="E267" s="182" t="s">
        <v>415</v>
      </c>
      <c r="F267" s="183" t="s">
        <v>416</v>
      </c>
      <c r="G267" s="184" t="s">
        <v>188</v>
      </c>
      <c r="H267" s="185">
        <v>4.125</v>
      </c>
      <c r="I267" s="186"/>
      <c r="J267" s="187">
        <f>ROUND(I267*H267,2)</f>
        <v>0</v>
      </c>
      <c r="K267" s="183" t="s">
        <v>172</v>
      </c>
      <c r="L267" s="42"/>
      <c r="M267" s="188" t="s">
        <v>19</v>
      </c>
      <c r="N267" s="189" t="s">
        <v>42</v>
      </c>
      <c r="O267" s="67"/>
      <c r="P267" s="190">
        <f>O267*H267</f>
        <v>0</v>
      </c>
      <c r="Q267" s="190">
        <v>0</v>
      </c>
      <c r="R267" s="190">
        <f>Q267*H267</f>
        <v>0</v>
      </c>
      <c r="S267" s="190">
        <v>0</v>
      </c>
      <c r="T267" s="19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92" t="s">
        <v>315</v>
      </c>
      <c r="AT267" s="192" t="s">
        <v>168</v>
      </c>
      <c r="AU267" s="192" t="s">
        <v>81</v>
      </c>
      <c r="AY267" s="20" t="s">
        <v>166</v>
      </c>
      <c r="BE267" s="193">
        <f>IF(N267="základní",J267,0)</f>
        <v>0</v>
      </c>
      <c r="BF267" s="193">
        <f>IF(N267="snížená",J267,0)</f>
        <v>0</v>
      </c>
      <c r="BG267" s="193">
        <f>IF(N267="zákl. přenesená",J267,0)</f>
        <v>0</v>
      </c>
      <c r="BH267" s="193">
        <f>IF(N267="sníž. přenesená",J267,0)</f>
        <v>0</v>
      </c>
      <c r="BI267" s="193">
        <f>IF(N267="nulová",J267,0)</f>
        <v>0</v>
      </c>
      <c r="BJ267" s="20" t="s">
        <v>79</v>
      </c>
      <c r="BK267" s="193">
        <f>ROUND(I267*H267,2)</f>
        <v>0</v>
      </c>
      <c r="BL267" s="20" t="s">
        <v>315</v>
      </c>
      <c r="BM267" s="192" t="s">
        <v>652</v>
      </c>
    </row>
    <row r="268" spans="1:65" s="2" customFormat="1" ht="11.25" x14ac:dyDescent="0.2">
      <c r="A268" s="37"/>
      <c r="B268" s="38"/>
      <c r="C268" s="39"/>
      <c r="D268" s="194" t="s">
        <v>175</v>
      </c>
      <c r="E268" s="39"/>
      <c r="F268" s="195" t="s">
        <v>418</v>
      </c>
      <c r="G268" s="39"/>
      <c r="H268" s="39"/>
      <c r="I268" s="196"/>
      <c r="J268" s="39"/>
      <c r="K268" s="39"/>
      <c r="L268" s="42"/>
      <c r="M268" s="197"/>
      <c r="N268" s="19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175</v>
      </c>
      <c r="AU268" s="20" t="s">
        <v>81</v>
      </c>
    </row>
    <row r="269" spans="1:65" s="13" customFormat="1" ht="11.25" x14ac:dyDescent="0.2">
      <c r="B269" s="199"/>
      <c r="C269" s="200"/>
      <c r="D269" s="201" t="s">
        <v>177</v>
      </c>
      <c r="E269" s="202" t="s">
        <v>19</v>
      </c>
      <c r="F269" s="203" t="s">
        <v>964</v>
      </c>
      <c r="G269" s="200"/>
      <c r="H269" s="202" t="s">
        <v>19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177</v>
      </c>
      <c r="AU269" s="209" t="s">
        <v>81</v>
      </c>
      <c r="AV269" s="13" t="s">
        <v>79</v>
      </c>
      <c r="AW269" s="13" t="s">
        <v>33</v>
      </c>
      <c r="AX269" s="13" t="s">
        <v>71</v>
      </c>
      <c r="AY269" s="209" t="s">
        <v>166</v>
      </c>
    </row>
    <row r="270" spans="1:65" s="13" customFormat="1" ht="11.25" x14ac:dyDescent="0.2">
      <c r="B270" s="199"/>
      <c r="C270" s="200"/>
      <c r="D270" s="201" t="s">
        <v>177</v>
      </c>
      <c r="E270" s="202" t="s">
        <v>19</v>
      </c>
      <c r="F270" s="203" t="s">
        <v>709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177</v>
      </c>
      <c r="AU270" s="209" t="s">
        <v>81</v>
      </c>
      <c r="AV270" s="13" t="s">
        <v>79</v>
      </c>
      <c r="AW270" s="13" t="s">
        <v>33</v>
      </c>
      <c r="AX270" s="13" t="s">
        <v>71</v>
      </c>
      <c r="AY270" s="209" t="s">
        <v>166</v>
      </c>
    </row>
    <row r="271" spans="1:65" s="13" customFormat="1" ht="11.25" x14ac:dyDescent="0.2">
      <c r="B271" s="199"/>
      <c r="C271" s="200"/>
      <c r="D271" s="201" t="s">
        <v>177</v>
      </c>
      <c r="E271" s="202" t="s">
        <v>19</v>
      </c>
      <c r="F271" s="203" t="s">
        <v>710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177</v>
      </c>
      <c r="AU271" s="209" t="s">
        <v>81</v>
      </c>
      <c r="AV271" s="13" t="s">
        <v>79</v>
      </c>
      <c r="AW271" s="13" t="s">
        <v>33</v>
      </c>
      <c r="AX271" s="13" t="s">
        <v>71</v>
      </c>
      <c r="AY271" s="209" t="s">
        <v>166</v>
      </c>
    </row>
    <row r="272" spans="1:65" s="14" customFormat="1" ht="11.25" x14ac:dyDescent="0.2">
      <c r="B272" s="210"/>
      <c r="C272" s="211"/>
      <c r="D272" s="201" t="s">
        <v>177</v>
      </c>
      <c r="E272" s="212" t="s">
        <v>19</v>
      </c>
      <c r="F272" s="213" t="s">
        <v>1000</v>
      </c>
      <c r="G272" s="211"/>
      <c r="H272" s="214">
        <v>4.125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177</v>
      </c>
      <c r="AU272" s="220" t="s">
        <v>81</v>
      </c>
      <c r="AV272" s="14" t="s">
        <v>81</v>
      </c>
      <c r="AW272" s="14" t="s">
        <v>33</v>
      </c>
      <c r="AX272" s="14" t="s">
        <v>71</v>
      </c>
      <c r="AY272" s="220" t="s">
        <v>166</v>
      </c>
    </row>
    <row r="273" spans="1:65" s="15" customFormat="1" ht="11.25" x14ac:dyDescent="0.2">
      <c r="B273" s="221"/>
      <c r="C273" s="222"/>
      <c r="D273" s="201" t="s">
        <v>177</v>
      </c>
      <c r="E273" s="223" t="s">
        <v>19</v>
      </c>
      <c r="F273" s="224" t="s">
        <v>180</v>
      </c>
      <c r="G273" s="222"/>
      <c r="H273" s="225">
        <v>4.125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177</v>
      </c>
      <c r="AU273" s="231" t="s">
        <v>81</v>
      </c>
      <c r="AV273" s="15" t="s">
        <v>173</v>
      </c>
      <c r="AW273" s="15" t="s">
        <v>33</v>
      </c>
      <c r="AX273" s="15" t="s">
        <v>79</v>
      </c>
      <c r="AY273" s="231" t="s">
        <v>166</v>
      </c>
    </row>
    <row r="274" spans="1:65" s="2" customFormat="1" ht="16.5" customHeight="1" x14ac:dyDescent="0.2">
      <c r="A274" s="37"/>
      <c r="B274" s="38"/>
      <c r="C274" s="181" t="s">
        <v>7</v>
      </c>
      <c r="D274" s="181" t="s">
        <v>168</v>
      </c>
      <c r="E274" s="182" t="s">
        <v>419</v>
      </c>
      <c r="F274" s="183" t="s">
        <v>420</v>
      </c>
      <c r="G274" s="184" t="s">
        <v>188</v>
      </c>
      <c r="H274" s="185">
        <v>4.125</v>
      </c>
      <c r="I274" s="186"/>
      <c r="J274" s="187">
        <f>ROUND(I274*H274,2)</f>
        <v>0</v>
      </c>
      <c r="K274" s="183" t="s">
        <v>172</v>
      </c>
      <c r="L274" s="42"/>
      <c r="M274" s="188" t="s">
        <v>19</v>
      </c>
      <c r="N274" s="189" t="s">
        <v>42</v>
      </c>
      <c r="O274" s="67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315</v>
      </c>
      <c r="AT274" s="192" t="s">
        <v>168</v>
      </c>
      <c r="AU274" s="192" t="s">
        <v>81</v>
      </c>
      <c r="AY274" s="20" t="s">
        <v>166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79</v>
      </c>
      <c r="BK274" s="193">
        <f>ROUND(I274*H274,2)</f>
        <v>0</v>
      </c>
      <c r="BL274" s="20" t="s">
        <v>315</v>
      </c>
      <c r="BM274" s="192" t="s">
        <v>654</v>
      </c>
    </row>
    <row r="275" spans="1:65" s="2" customFormat="1" ht="11.25" x14ac:dyDescent="0.2">
      <c r="A275" s="37"/>
      <c r="B275" s="38"/>
      <c r="C275" s="39"/>
      <c r="D275" s="194" t="s">
        <v>175</v>
      </c>
      <c r="E275" s="39"/>
      <c r="F275" s="195" t="s">
        <v>422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175</v>
      </c>
      <c r="AU275" s="20" t="s">
        <v>81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964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3" customFormat="1" ht="11.25" x14ac:dyDescent="0.2">
      <c r="B277" s="199"/>
      <c r="C277" s="200"/>
      <c r="D277" s="201" t="s">
        <v>177</v>
      </c>
      <c r="E277" s="202" t="s">
        <v>19</v>
      </c>
      <c r="F277" s="203" t="s">
        <v>709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177</v>
      </c>
      <c r="AU277" s="209" t="s">
        <v>81</v>
      </c>
      <c r="AV277" s="13" t="s">
        <v>79</v>
      </c>
      <c r="AW277" s="13" t="s">
        <v>33</v>
      </c>
      <c r="AX277" s="13" t="s">
        <v>71</v>
      </c>
      <c r="AY277" s="209" t="s">
        <v>166</v>
      </c>
    </row>
    <row r="278" spans="1:65" s="13" customFormat="1" ht="11.25" x14ac:dyDescent="0.2">
      <c r="B278" s="199"/>
      <c r="C278" s="200"/>
      <c r="D278" s="201" t="s">
        <v>177</v>
      </c>
      <c r="E278" s="202" t="s">
        <v>19</v>
      </c>
      <c r="F278" s="203" t="s">
        <v>710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177</v>
      </c>
      <c r="AU278" s="209" t="s">
        <v>81</v>
      </c>
      <c r="AV278" s="13" t="s">
        <v>79</v>
      </c>
      <c r="AW278" s="13" t="s">
        <v>33</v>
      </c>
      <c r="AX278" s="13" t="s">
        <v>71</v>
      </c>
      <c r="AY278" s="209" t="s">
        <v>166</v>
      </c>
    </row>
    <row r="279" spans="1:65" s="14" customFormat="1" ht="11.25" x14ac:dyDescent="0.2">
      <c r="B279" s="210"/>
      <c r="C279" s="211"/>
      <c r="D279" s="201" t="s">
        <v>177</v>
      </c>
      <c r="E279" s="212" t="s">
        <v>19</v>
      </c>
      <c r="F279" s="213" t="s">
        <v>1000</v>
      </c>
      <c r="G279" s="211"/>
      <c r="H279" s="214">
        <v>4.125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177</v>
      </c>
      <c r="AU279" s="220" t="s">
        <v>81</v>
      </c>
      <c r="AV279" s="14" t="s">
        <v>81</v>
      </c>
      <c r="AW279" s="14" t="s">
        <v>33</v>
      </c>
      <c r="AX279" s="14" t="s">
        <v>71</v>
      </c>
      <c r="AY279" s="220" t="s">
        <v>166</v>
      </c>
    </row>
    <row r="280" spans="1:65" s="15" customFormat="1" ht="11.25" x14ac:dyDescent="0.2">
      <c r="B280" s="221"/>
      <c r="C280" s="222"/>
      <c r="D280" s="201" t="s">
        <v>177</v>
      </c>
      <c r="E280" s="223" t="s">
        <v>19</v>
      </c>
      <c r="F280" s="224" t="s">
        <v>180</v>
      </c>
      <c r="G280" s="222"/>
      <c r="H280" s="225">
        <v>4.125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177</v>
      </c>
      <c r="AU280" s="231" t="s">
        <v>81</v>
      </c>
      <c r="AV280" s="15" t="s">
        <v>173</v>
      </c>
      <c r="AW280" s="15" t="s">
        <v>33</v>
      </c>
      <c r="AX280" s="15" t="s">
        <v>79</v>
      </c>
      <c r="AY280" s="231" t="s">
        <v>166</v>
      </c>
    </row>
    <row r="281" spans="1:65" s="2" customFormat="1" ht="16.5" customHeight="1" x14ac:dyDescent="0.2">
      <c r="A281" s="37"/>
      <c r="B281" s="38"/>
      <c r="C281" s="181" t="s">
        <v>600</v>
      </c>
      <c r="D281" s="181" t="s">
        <v>168</v>
      </c>
      <c r="E281" s="182" t="s">
        <v>423</v>
      </c>
      <c r="F281" s="183" t="s">
        <v>424</v>
      </c>
      <c r="G281" s="184" t="s">
        <v>188</v>
      </c>
      <c r="H281" s="185">
        <v>4.125</v>
      </c>
      <c r="I281" s="186"/>
      <c r="J281" s="187">
        <f>ROUND(I281*H281,2)</f>
        <v>0</v>
      </c>
      <c r="K281" s="183" t="s">
        <v>172</v>
      </c>
      <c r="L281" s="42"/>
      <c r="M281" s="188" t="s">
        <v>19</v>
      </c>
      <c r="N281" s="189" t="s">
        <v>42</v>
      </c>
      <c r="O281" s="67"/>
      <c r="P281" s="190">
        <f>O281*H281</f>
        <v>0</v>
      </c>
      <c r="Q281" s="190">
        <v>1.9300000000000001E-3</v>
      </c>
      <c r="R281" s="190">
        <f>Q281*H281</f>
        <v>7.9612499999999996E-3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315</v>
      </c>
      <c r="AT281" s="192" t="s">
        <v>168</v>
      </c>
      <c r="AU281" s="192" t="s">
        <v>81</v>
      </c>
      <c r="AY281" s="20" t="s">
        <v>166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20" t="s">
        <v>79</v>
      </c>
      <c r="BK281" s="193">
        <f>ROUND(I281*H281,2)</f>
        <v>0</v>
      </c>
      <c r="BL281" s="20" t="s">
        <v>315</v>
      </c>
      <c r="BM281" s="192" t="s">
        <v>656</v>
      </c>
    </row>
    <row r="282" spans="1:65" s="2" customFormat="1" ht="11.25" x14ac:dyDescent="0.2">
      <c r="A282" s="37"/>
      <c r="B282" s="38"/>
      <c r="C282" s="39"/>
      <c r="D282" s="194" t="s">
        <v>175</v>
      </c>
      <c r="E282" s="39"/>
      <c r="F282" s="195" t="s">
        <v>426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175</v>
      </c>
      <c r="AU282" s="20" t="s">
        <v>81</v>
      </c>
    </row>
    <row r="283" spans="1:65" s="13" customFormat="1" ht="11.25" x14ac:dyDescent="0.2">
      <c r="B283" s="199"/>
      <c r="C283" s="200"/>
      <c r="D283" s="201" t="s">
        <v>177</v>
      </c>
      <c r="E283" s="202" t="s">
        <v>19</v>
      </c>
      <c r="F283" s="203" t="s">
        <v>964</v>
      </c>
      <c r="G283" s="200"/>
      <c r="H283" s="202" t="s">
        <v>19</v>
      </c>
      <c r="I283" s="204"/>
      <c r="J283" s="200"/>
      <c r="K283" s="200"/>
      <c r="L283" s="205"/>
      <c r="M283" s="206"/>
      <c r="N283" s="207"/>
      <c r="O283" s="207"/>
      <c r="P283" s="207"/>
      <c r="Q283" s="207"/>
      <c r="R283" s="207"/>
      <c r="S283" s="207"/>
      <c r="T283" s="208"/>
      <c r="AT283" s="209" t="s">
        <v>177</v>
      </c>
      <c r="AU283" s="209" t="s">
        <v>81</v>
      </c>
      <c r="AV283" s="13" t="s">
        <v>79</v>
      </c>
      <c r="AW283" s="13" t="s">
        <v>33</v>
      </c>
      <c r="AX283" s="13" t="s">
        <v>71</v>
      </c>
      <c r="AY283" s="209" t="s">
        <v>166</v>
      </c>
    </row>
    <row r="284" spans="1:65" s="13" customFormat="1" ht="11.25" x14ac:dyDescent="0.2">
      <c r="B284" s="199"/>
      <c r="C284" s="200"/>
      <c r="D284" s="201" t="s">
        <v>177</v>
      </c>
      <c r="E284" s="202" t="s">
        <v>19</v>
      </c>
      <c r="F284" s="203" t="s">
        <v>709</v>
      </c>
      <c r="G284" s="200"/>
      <c r="H284" s="202" t="s">
        <v>19</v>
      </c>
      <c r="I284" s="204"/>
      <c r="J284" s="200"/>
      <c r="K284" s="200"/>
      <c r="L284" s="205"/>
      <c r="M284" s="206"/>
      <c r="N284" s="207"/>
      <c r="O284" s="207"/>
      <c r="P284" s="207"/>
      <c r="Q284" s="207"/>
      <c r="R284" s="207"/>
      <c r="S284" s="207"/>
      <c r="T284" s="208"/>
      <c r="AT284" s="209" t="s">
        <v>177</v>
      </c>
      <c r="AU284" s="209" t="s">
        <v>81</v>
      </c>
      <c r="AV284" s="13" t="s">
        <v>79</v>
      </c>
      <c r="AW284" s="13" t="s">
        <v>33</v>
      </c>
      <c r="AX284" s="13" t="s">
        <v>71</v>
      </c>
      <c r="AY284" s="209" t="s">
        <v>166</v>
      </c>
    </row>
    <row r="285" spans="1:65" s="13" customFormat="1" ht="11.25" x14ac:dyDescent="0.2">
      <c r="B285" s="199"/>
      <c r="C285" s="200"/>
      <c r="D285" s="201" t="s">
        <v>177</v>
      </c>
      <c r="E285" s="202" t="s">
        <v>19</v>
      </c>
      <c r="F285" s="203" t="s">
        <v>710</v>
      </c>
      <c r="G285" s="200"/>
      <c r="H285" s="202" t="s">
        <v>19</v>
      </c>
      <c r="I285" s="204"/>
      <c r="J285" s="200"/>
      <c r="K285" s="200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177</v>
      </c>
      <c r="AU285" s="209" t="s">
        <v>81</v>
      </c>
      <c r="AV285" s="13" t="s">
        <v>79</v>
      </c>
      <c r="AW285" s="13" t="s">
        <v>33</v>
      </c>
      <c r="AX285" s="13" t="s">
        <v>71</v>
      </c>
      <c r="AY285" s="209" t="s">
        <v>166</v>
      </c>
    </row>
    <row r="286" spans="1:65" s="14" customFormat="1" ht="11.25" x14ac:dyDescent="0.2">
      <c r="B286" s="210"/>
      <c r="C286" s="211"/>
      <c r="D286" s="201" t="s">
        <v>177</v>
      </c>
      <c r="E286" s="212" t="s">
        <v>19</v>
      </c>
      <c r="F286" s="213" t="s">
        <v>1000</v>
      </c>
      <c r="G286" s="211"/>
      <c r="H286" s="214">
        <v>4.125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177</v>
      </c>
      <c r="AU286" s="220" t="s">
        <v>81</v>
      </c>
      <c r="AV286" s="14" t="s">
        <v>81</v>
      </c>
      <c r="AW286" s="14" t="s">
        <v>33</v>
      </c>
      <c r="AX286" s="14" t="s">
        <v>71</v>
      </c>
      <c r="AY286" s="220" t="s">
        <v>166</v>
      </c>
    </row>
    <row r="287" spans="1:65" s="15" customFormat="1" ht="11.25" x14ac:dyDescent="0.2">
      <c r="B287" s="221"/>
      <c r="C287" s="222"/>
      <c r="D287" s="201" t="s">
        <v>177</v>
      </c>
      <c r="E287" s="223" t="s">
        <v>19</v>
      </c>
      <c r="F287" s="224" t="s">
        <v>180</v>
      </c>
      <c r="G287" s="222"/>
      <c r="H287" s="225">
        <v>4.125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177</v>
      </c>
      <c r="AU287" s="231" t="s">
        <v>81</v>
      </c>
      <c r="AV287" s="15" t="s">
        <v>173</v>
      </c>
      <c r="AW287" s="15" t="s">
        <v>33</v>
      </c>
      <c r="AX287" s="15" t="s">
        <v>79</v>
      </c>
      <c r="AY287" s="231" t="s">
        <v>166</v>
      </c>
    </row>
    <row r="288" spans="1:65" s="12" customFormat="1" ht="25.9" customHeight="1" x14ac:dyDescent="0.2">
      <c r="B288" s="165"/>
      <c r="C288" s="166"/>
      <c r="D288" s="167" t="s">
        <v>70</v>
      </c>
      <c r="E288" s="168" t="s">
        <v>342</v>
      </c>
      <c r="F288" s="168" t="s">
        <v>343</v>
      </c>
      <c r="G288" s="166"/>
      <c r="H288" s="166"/>
      <c r="I288" s="169"/>
      <c r="J288" s="170">
        <f>BK288</f>
        <v>0</v>
      </c>
      <c r="K288" s="166"/>
      <c r="L288" s="171"/>
      <c r="M288" s="172"/>
      <c r="N288" s="173"/>
      <c r="O288" s="173"/>
      <c r="P288" s="174">
        <f>P289</f>
        <v>0</v>
      </c>
      <c r="Q288" s="173"/>
      <c r="R288" s="174">
        <f>R289</f>
        <v>0</v>
      </c>
      <c r="S288" s="173"/>
      <c r="T288" s="175">
        <f>T289</f>
        <v>0</v>
      </c>
      <c r="AR288" s="176" t="s">
        <v>198</v>
      </c>
      <c r="AT288" s="177" t="s">
        <v>70</v>
      </c>
      <c r="AU288" s="177" t="s">
        <v>71</v>
      </c>
      <c r="AY288" s="176" t="s">
        <v>166</v>
      </c>
      <c r="BK288" s="178">
        <f>BK289</f>
        <v>0</v>
      </c>
    </row>
    <row r="289" spans="1:65" s="2" customFormat="1" ht="16.5" customHeight="1" x14ac:dyDescent="0.2">
      <c r="A289" s="37"/>
      <c r="B289" s="38"/>
      <c r="C289" s="181" t="s">
        <v>605</v>
      </c>
      <c r="D289" s="181" t="s">
        <v>168</v>
      </c>
      <c r="E289" s="182" t="s">
        <v>345</v>
      </c>
      <c r="F289" s="183" t="s">
        <v>346</v>
      </c>
      <c r="G289" s="184" t="s">
        <v>347</v>
      </c>
      <c r="H289" s="243"/>
      <c r="I289" s="186"/>
      <c r="J289" s="187">
        <f>ROUND(I289*H289,2)</f>
        <v>0</v>
      </c>
      <c r="K289" s="183" t="s">
        <v>19</v>
      </c>
      <c r="L289" s="42"/>
      <c r="M289" s="244" t="s">
        <v>19</v>
      </c>
      <c r="N289" s="245" t="s">
        <v>42</v>
      </c>
      <c r="O289" s="246"/>
      <c r="P289" s="247">
        <f>O289*H289</f>
        <v>0</v>
      </c>
      <c r="Q289" s="247">
        <v>0</v>
      </c>
      <c r="R289" s="247">
        <f>Q289*H289</f>
        <v>0</v>
      </c>
      <c r="S289" s="247">
        <v>0</v>
      </c>
      <c r="T289" s="248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2" t="s">
        <v>173</v>
      </c>
      <c r="AT289" s="192" t="s">
        <v>168</v>
      </c>
      <c r="AU289" s="192" t="s">
        <v>79</v>
      </c>
      <c r="AY289" s="20" t="s">
        <v>166</v>
      </c>
      <c r="BE289" s="193">
        <f>IF(N289="základní",J289,0)</f>
        <v>0</v>
      </c>
      <c r="BF289" s="193">
        <f>IF(N289="snížená",J289,0)</f>
        <v>0</v>
      </c>
      <c r="BG289" s="193">
        <f>IF(N289="zákl. přenesená",J289,0)</f>
        <v>0</v>
      </c>
      <c r="BH289" s="193">
        <f>IF(N289="sníž. přenesená",J289,0)</f>
        <v>0</v>
      </c>
      <c r="BI289" s="193">
        <f>IF(N289="nulová",J289,0)</f>
        <v>0</v>
      </c>
      <c r="BJ289" s="20" t="s">
        <v>79</v>
      </c>
      <c r="BK289" s="193">
        <f>ROUND(I289*H289,2)</f>
        <v>0</v>
      </c>
      <c r="BL289" s="20" t="s">
        <v>173</v>
      </c>
      <c r="BM289" s="192" t="s">
        <v>532</v>
      </c>
    </row>
    <row r="290" spans="1:65" s="2" customFormat="1" ht="6.95" customHeight="1" x14ac:dyDescent="0.2">
      <c r="A290" s="37"/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42"/>
      <c r="M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</row>
  </sheetData>
  <sheetProtection algorithmName="SHA-512" hashValue="C7/I25+tsJ3RDElUHxOCAWD/hH7KVlfFj/VA0iRk6xzZdypbKmWB1ge5ucu1IURAMyn+O6vCwsLxGKix9mJUHw==" saltValue="rGXgvUOVjXRu+DhyjoswEeMT7KIf+FBTdqEv89Mm2OwGGbV29r7cbkJkiMEmo/eXF+CHNDDz/lTvMmZq5KRHiw==" spinCount="100000" sheet="1" objects="1" scenarios="1" formatColumns="0" formatRows="0" autoFilter="0"/>
  <autoFilter ref="C94:K289" xr:uid="{00000000-0009-0000-0000-00000C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C00-000000000000}"/>
    <hyperlink ref="F111" r:id="rId2" xr:uid="{00000000-0004-0000-0C00-000001000000}"/>
    <hyperlink ref="F124" r:id="rId3" xr:uid="{00000000-0004-0000-0C00-000002000000}"/>
    <hyperlink ref="F144" r:id="rId4" xr:uid="{00000000-0004-0000-0C00-000003000000}"/>
    <hyperlink ref="F155" r:id="rId5" xr:uid="{00000000-0004-0000-0C00-000004000000}"/>
    <hyperlink ref="F165" r:id="rId6" xr:uid="{00000000-0004-0000-0C00-000005000000}"/>
    <hyperlink ref="F175" r:id="rId7" xr:uid="{00000000-0004-0000-0C00-000006000000}"/>
    <hyperlink ref="F186" r:id="rId8" xr:uid="{00000000-0004-0000-0C00-000007000000}"/>
    <hyperlink ref="F197" r:id="rId9" xr:uid="{00000000-0004-0000-0C00-000008000000}"/>
    <hyperlink ref="F209" r:id="rId10" xr:uid="{00000000-0004-0000-0C00-000009000000}"/>
    <hyperlink ref="F232" r:id="rId11" xr:uid="{00000000-0004-0000-0C00-00000A000000}"/>
    <hyperlink ref="F236" r:id="rId12" xr:uid="{00000000-0004-0000-0C00-00000B000000}"/>
    <hyperlink ref="F257" r:id="rId13" xr:uid="{00000000-0004-0000-0C00-00000C000000}"/>
    <hyperlink ref="F260" r:id="rId14" xr:uid="{00000000-0004-0000-0C00-00000D000000}"/>
    <hyperlink ref="F268" r:id="rId15" xr:uid="{00000000-0004-0000-0C00-00000E000000}"/>
    <hyperlink ref="F275" r:id="rId16" xr:uid="{00000000-0004-0000-0C00-00000F000000}"/>
    <hyperlink ref="F282" r:id="rId17" xr:uid="{00000000-0004-0000-0C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285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121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1001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ROUND(J96,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ROUND((SUM(BE96:BE284)),  2)</f>
        <v>0</v>
      </c>
      <c r="G35" s="37"/>
      <c r="H35" s="37"/>
      <c r="I35" s="127">
        <v>0.21</v>
      </c>
      <c r="J35" s="126">
        <f>ROUND(((SUM(BE96:BE284))*I35),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ROUND((SUM(BF96:BF284)),  2)</f>
        <v>0</v>
      </c>
      <c r="G36" s="37"/>
      <c r="H36" s="37"/>
      <c r="I36" s="127">
        <v>0.12</v>
      </c>
      <c r="J36" s="126">
        <f>ROUND(((SUM(BF96:BF284))*I36),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ROUND((SUM(BG96:BG284)),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ROUND((SUM(BH96:BH284)),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ROUND((SUM(BI96:BI284)),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0212 - Překážka 12 - Rozjezdový mini bank s grind boxem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J96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J97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J98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429</v>
      </c>
      <c r="E66" s="151"/>
      <c r="F66" s="151"/>
      <c r="G66" s="151"/>
      <c r="H66" s="151"/>
      <c r="I66" s="151"/>
      <c r="J66" s="152">
        <f>J119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430</v>
      </c>
      <c r="E67" s="151"/>
      <c r="F67" s="151"/>
      <c r="G67" s="151"/>
      <c r="H67" s="151"/>
      <c r="I67" s="151"/>
      <c r="J67" s="152">
        <f>J155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147</v>
      </c>
      <c r="E68" s="151"/>
      <c r="F68" s="151"/>
      <c r="G68" s="151"/>
      <c r="H68" s="151"/>
      <c r="I68" s="151"/>
      <c r="J68" s="152">
        <f>J210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148</v>
      </c>
      <c r="E69" s="151"/>
      <c r="F69" s="151"/>
      <c r="G69" s="151"/>
      <c r="H69" s="151"/>
      <c r="I69" s="151"/>
      <c r="J69" s="152">
        <f>J225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352</v>
      </c>
      <c r="E70" s="146"/>
      <c r="F70" s="146"/>
      <c r="G70" s="146"/>
      <c r="H70" s="146"/>
      <c r="I70" s="146"/>
      <c r="J70" s="147">
        <f>J228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353</v>
      </c>
      <c r="E71" s="151"/>
      <c r="F71" s="151"/>
      <c r="G71" s="151"/>
      <c r="H71" s="151"/>
      <c r="I71" s="151"/>
      <c r="J71" s="152">
        <f>J229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354</v>
      </c>
      <c r="E72" s="151"/>
      <c r="F72" s="151"/>
      <c r="G72" s="151"/>
      <c r="H72" s="151"/>
      <c r="I72" s="151"/>
      <c r="J72" s="152">
        <f>J253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355</v>
      </c>
      <c r="E73" s="151"/>
      <c r="F73" s="151"/>
      <c r="G73" s="151"/>
      <c r="H73" s="151"/>
      <c r="I73" s="151"/>
      <c r="J73" s="152">
        <f>J261</f>
        <v>0</v>
      </c>
      <c r="K73" s="100"/>
      <c r="L73" s="153"/>
    </row>
    <row r="74" spans="1:31" s="9" customFormat="1" ht="24.95" customHeight="1" x14ac:dyDescent="0.2">
      <c r="B74" s="143"/>
      <c r="C74" s="144"/>
      <c r="D74" s="145" t="s">
        <v>150</v>
      </c>
      <c r="E74" s="146"/>
      <c r="F74" s="146"/>
      <c r="G74" s="146"/>
      <c r="H74" s="146"/>
      <c r="I74" s="146"/>
      <c r="J74" s="147">
        <f>J283</f>
        <v>0</v>
      </c>
      <c r="K74" s="144"/>
      <c r="L74" s="148"/>
    </row>
    <row r="75" spans="1:31" s="2" customFormat="1" ht="21.7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 x14ac:dyDescent="0.2">
      <c r="A76" s="37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pans="1:31" s="2" customFormat="1" ht="6.95" customHeight="1" x14ac:dyDescent="0.2">
      <c r="A80" s="37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24.95" customHeight="1" x14ac:dyDescent="0.2">
      <c r="A81" s="37"/>
      <c r="B81" s="38"/>
      <c r="C81" s="26" t="s">
        <v>151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6.95" customHeight="1" x14ac:dyDescent="0.2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2" customHeight="1" x14ac:dyDescent="0.2">
      <c r="A83" s="37"/>
      <c r="B83" s="38"/>
      <c r="C83" s="32" t="s">
        <v>16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6.5" customHeight="1" x14ac:dyDescent="0.2">
      <c r="A84" s="37"/>
      <c r="B84" s="38"/>
      <c r="C84" s="39"/>
      <c r="D84" s="39"/>
      <c r="E84" s="400" t="str">
        <f>E7</f>
        <v>Novostavba skateparkového hřiště, Bystřice pod Hostýnem</v>
      </c>
      <c r="F84" s="401"/>
      <c r="G84" s="401"/>
      <c r="H84" s="401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1" customFormat="1" ht="12" customHeight="1" x14ac:dyDescent="0.2">
      <c r="B85" s="24"/>
      <c r="C85" s="32" t="s">
        <v>138</v>
      </c>
      <c r="D85" s="25"/>
      <c r="E85" s="25"/>
      <c r="F85" s="25"/>
      <c r="G85" s="25"/>
      <c r="H85" s="25"/>
      <c r="I85" s="25"/>
      <c r="J85" s="25"/>
      <c r="K85" s="25"/>
      <c r="L85" s="23"/>
    </row>
    <row r="86" spans="1:63" s="2" customFormat="1" ht="16.5" customHeight="1" x14ac:dyDescent="0.2">
      <c r="A86" s="37"/>
      <c r="B86" s="38"/>
      <c r="C86" s="39"/>
      <c r="D86" s="39"/>
      <c r="E86" s="400" t="s">
        <v>349</v>
      </c>
      <c r="F86" s="402"/>
      <c r="G86" s="402"/>
      <c r="H86" s="402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2" customHeight="1" x14ac:dyDescent="0.2">
      <c r="A87" s="37"/>
      <c r="B87" s="38"/>
      <c r="C87" s="32" t="s">
        <v>350</v>
      </c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6.5" customHeight="1" x14ac:dyDescent="0.2">
      <c r="A88" s="37"/>
      <c r="B88" s="38"/>
      <c r="C88" s="39"/>
      <c r="D88" s="39"/>
      <c r="E88" s="354" t="str">
        <f>E11</f>
        <v>0212 - Překážka 12 - Rozjezdový mini bank s grind boxem</v>
      </c>
      <c r="F88" s="402"/>
      <c r="G88" s="402"/>
      <c r="H88" s="402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12" customHeight="1" x14ac:dyDescent="0.2">
      <c r="A90" s="37"/>
      <c r="B90" s="38"/>
      <c r="C90" s="32" t="s">
        <v>21</v>
      </c>
      <c r="D90" s="39"/>
      <c r="E90" s="39"/>
      <c r="F90" s="30" t="str">
        <f>F14</f>
        <v xml:space="preserve"> </v>
      </c>
      <c r="G90" s="39"/>
      <c r="H90" s="39"/>
      <c r="I90" s="32" t="s">
        <v>23</v>
      </c>
      <c r="J90" s="62" t="str">
        <f>IF(J14="","",J14)</f>
        <v>31. 8. 2025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25.7" customHeight="1" x14ac:dyDescent="0.2">
      <c r="A92" s="37"/>
      <c r="B92" s="38"/>
      <c r="C92" s="32" t="s">
        <v>25</v>
      </c>
      <c r="D92" s="39"/>
      <c r="E92" s="39"/>
      <c r="F92" s="30" t="str">
        <f>E17</f>
        <v>Město Bystřice pod Hostýnem</v>
      </c>
      <c r="G92" s="39"/>
      <c r="H92" s="39"/>
      <c r="I92" s="32" t="s">
        <v>31</v>
      </c>
      <c r="J92" s="35" t="str">
        <f>E23</f>
        <v>Michal Langoš, Hranice na Moravě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5.2" customHeight="1" x14ac:dyDescent="0.2">
      <c r="A93" s="37"/>
      <c r="B93" s="38"/>
      <c r="C93" s="32" t="s">
        <v>29</v>
      </c>
      <c r="D93" s="39"/>
      <c r="E93" s="39"/>
      <c r="F93" s="30" t="str">
        <f>IF(E20="","",E20)</f>
        <v>Vyplň údaj</v>
      </c>
      <c r="G93" s="39"/>
      <c r="H93" s="39"/>
      <c r="I93" s="32" t="s">
        <v>34</v>
      </c>
      <c r="J93" s="35" t="str">
        <f>E26</f>
        <v xml:space="preserve"> 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2" customFormat="1" ht="10.3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63" s="11" customFormat="1" ht="29.25" customHeight="1" x14ac:dyDescent="0.2">
      <c r="A95" s="154"/>
      <c r="B95" s="155"/>
      <c r="C95" s="156" t="s">
        <v>152</v>
      </c>
      <c r="D95" s="157" t="s">
        <v>56</v>
      </c>
      <c r="E95" s="157" t="s">
        <v>52</v>
      </c>
      <c r="F95" s="157" t="s">
        <v>53</v>
      </c>
      <c r="G95" s="157" t="s">
        <v>153</v>
      </c>
      <c r="H95" s="157" t="s">
        <v>154</v>
      </c>
      <c r="I95" s="157" t="s">
        <v>155</v>
      </c>
      <c r="J95" s="157" t="s">
        <v>142</v>
      </c>
      <c r="K95" s="158" t="s">
        <v>156</v>
      </c>
      <c r="L95" s="159"/>
      <c r="M95" s="71" t="s">
        <v>19</v>
      </c>
      <c r="N95" s="72" t="s">
        <v>41</v>
      </c>
      <c r="O95" s="72" t="s">
        <v>157</v>
      </c>
      <c r="P95" s="72" t="s">
        <v>158</v>
      </c>
      <c r="Q95" s="72" t="s">
        <v>159</v>
      </c>
      <c r="R95" s="72" t="s">
        <v>160</v>
      </c>
      <c r="S95" s="72" t="s">
        <v>161</v>
      </c>
      <c r="T95" s="73" t="s">
        <v>162</v>
      </c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</row>
    <row r="96" spans="1:63" s="2" customFormat="1" ht="22.9" customHeight="1" x14ac:dyDescent="0.25">
      <c r="A96" s="37"/>
      <c r="B96" s="38"/>
      <c r="C96" s="78" t="s">
        <v>163</v>
      </c>
      <c r="D96" s="39"/>
      <c r="E96" s="39"/>
      <c r="F96" s="39"/>
      <c r="G96" s="39"/>
      <c r="H96" s="39"/>
      <c r="I96" s="39"/>
      <c r="J96" s="160">
        <f>BK96</f>
        <v>0</v>
      </c>
      <c r="K96" s="39"/>
      <c r="L96" s="42"/>
      <c r="M96" s="74"/>
      <c r="N96" s="161"/>
      <c r="O96" s="75"/>
      <c r="P96" s="162">
        <f>P97+P228+P283</f>
        <v>0</v>
      </c>
      <c r="Q96" s="75"/>
      <c r="R96" s="162">
        <f>R97+R228+R283</f>
        <v>27.484806079999998</v>
      </c>
      <c r="S96" s="75"/>
      <c r="T96" s="163">
        <f>T97+T228+T283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70</v>
      </c>
      <c r="AU96" s="20" t="s">
        <v>143</v>
      </c>
      <c r="BK96" s="164">
        <f>BK97+BK228+BK283</f>
        <v>0</v>
      </c>
    </row>
    <row r="97" spans="1:65" s="12" customFormat="1" ht="25.9" customHeight="1" x14ac:dyDescent="0.2">
      <c r="B97" s="165"/>
      <c r="C97" s="166"/>
      <c r="D97" s="167" t="s">
        <v>70</v>
      </c>
      <c r="E97" s="168" t="s">
        <v>164</v>
      </c>
      <c r="F97" s="168" t="s">
        <v>165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P98+P119+P155+P210+P225</f>
        <v>0</v>
      </c>
      <c r="Q97" s="173"/>
      <c r="R97" s="174">
        <f>R98+R119+R155+R210+R225</f>
        <v>27.46920789</v>
      </c>
      <c r="S97" s="173"/>
      <c r="T97" s="175">
        <f>T98+T119+T155+T210+T225</f>
        <v>0</v>
      </c>
      <c r="AR97" s="176" t="s">
        <v>79</v>
      </c>
      <c r="AT97" s="177" t="s">
        <v>70</v>
      </c>
      <c r="AU97" s="177" t="s">
        <v>71</v>
      </c>
      <c r="AY97" s="176" t="s">
        <v>166</v>
      </c>
      <c r="BK97" s="178">
        <f>BK98+BK119+BK155+BK210+BK225</f>
        <v>0</v>
      </c>
    </row>
    <row r="98" spans="1:65" s="12" customFormat="1" ht="22.9" customHeight="1" x14ac:dyDescent="0.2">
      <c r="B98" s="165"/>
      <c r="C98" s="166"/>
      <c r="D98" s="167" t="s">
        <v>70</v>
      </c>
      <c r="E98" s="179" t="s">
        <v>81</v>
      </c>
      <c r="F98" s="179" t="s">
        <v>248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SUM(P99:P118)</f>
        <v>0</v>
      </c>
      <c r="Q98" s="173"/>
      <c r="R98" s="174">
        <f>SUM(R99:R118)</f>
        <v>23.3582395</v>
      </c>
      <c r="S98" s="173"/>
      <c r="T98" s="175">
        <f>SUM(T99:T118)</f>
        <v>0</v>
      </c>
      <c r="AR98" s="176" t="s">
        <v>79</v>
      </c>
      <c r="AT98" s="177" t="s">
        <v>70</v>
      </c>
      <c r="AU98" s="177" t="s">
        <v>79</v>
      </c>
      <c r="AY98" s="176" t="s">
        <v>166</v>
      </c>
      <c r="BK98" s="178">
        <f>SUM(BK99:BK118)</f>
        <v>0</v>
      </c>
    </row>
    <row r="99" spans="1:65" s="2" customFormat="1" ht="24.2" customHeight="1" x14ac:dyDescent="0.2">
      <c r="A99" s="37"/>
      <c r="B99" s="38"/>
      <c r="C99" s="181" t="s">
        <v>79</v>
      </c>
      <c r="D99" s="181" t="s">
        <v>168</v>
      </c>
      <c r="E99" s="182" t="s">
        <v>431</v>
      </c>
      <c r="F99" s="183" t="s">
        <v>432</v>
      </c>
      <c r="G99" s="184" t="s">
        <v>188</v>
      </c>
      <c r="H99" s="185">
        <v>8.7200000000000006</v>
      </c>
      <c r="I99" s="186"/>
      <c r="J99" s="187">
        <f>ROUND(I99*H99,2)</f>
        <v>0</v>
      </c>
      <c r="K99" s="183" t="s">
        <v>172</v>
      </c>
      <c r="L99" s="42"/>
      <c r="M99" s="188" t="s">
        <v>19</v>
      </c>
      <c r="N99" s="189" t="s">
        <v>42</v>
      </c>
      <c r="O99" s="67"/>
      <c r="P99" s="190">
        <f>O99*H99</f>
        <v>0</v>
      </c>
      <c r="Q99" s="190">
        <v>1.3999999999999999E-4</v>
      </c>
      <c r="R99" s="190">
        <f>Q99*H99</f>
        <v>1.2208E-3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173</v>
      </c>
      <c r="AT99" s="192" t="s">
        <v>168</v>
      </c>
      <c r="AU99" s="192" t="s">
        <v>81</v>
      </c>
      <c r="AY99" s="20" t="s">
        <v>166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79</v>
      </c>
      <c r="BK99" s="193">
        <f>ROUND(I99*H99,2)</f>
        <v>0</v>
      </c>
      <c r="BL99" s="20" t="s">
        <v>173</v>
      </c>
      <c r="BM99" s="192" t="s">
        <v>433</v>
      </c>
    </row>
    <row r="100" spans="1:65" s="2" customFormat="1" ht="11.25" x14ac:dyDescent="0.2">
      <c r="A100" s="37"/>
      <c r="B100" s="38"/>
      <c r="C100" s="39"/>
      <c r="D100" s="194" t="s">
        <v>175</v>
      </c>
      <c r="E100" s="39"/>
      <c r="F100" s="195" t="s">
        <v>434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175</v>
      </c>
      <c r="AU100" s="20" t="s">
        <v>81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1002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436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1003</v>
      </c>
      <c r="G103" s="211"/>
      <c r="H103" s="214">
        <v>8.7200000000000006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5" customFormat="1" ht="11.25" x14ac:dyDescent="0.2">
      <c r="B104" s="221"/>
      <c r="C104" s="222"/>
      <c r="D104" s="201" t="s">
        <v>177</v>
      </c>
      <c r="E104" s="223" t="s">
        <v>19</v>
      </c>
      <c r="F104" s="224" t="s">
        <v>180</v>
      </c>
      <c r="G104" s="222"/>
      <c r="H104" s="225">
        <v>8.7200000000000006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177</v>
      </c>
      <c r="AU104" s="231" t="s">
        <v>81</v>
      </c>
      <c r="AV104" s="15" t="s">
        <v>173</v>
      </c>
      <c r="AW104" s="15" t="s">
        <v>33</v>
      </c>
      <c r="AX104" s="15" t="s">
        <v>79</v>
      </c>
      <c r="AY104" s="231" t="s">
        <v>166</v>
      </c>
    </row>
    <row r="105" spans="1:65" s="2" customFormat="1" ht="16.5" customHeight="1" x14ac:dyDescent="0.2">
      <c r="A105" s="37"/>
      <c r="B105" s="38"/>
      <c r="C105" s="249" t="s">
        <v>81</v>
      </c>
      <c r="D105" s="249" t="s">
        <v>392</v>
      </c>
      <c r="E105" s="250" t="s">
        <v>438</v>
      </c>
      <c r="F105" s="251" t="s">
        <v>439</v>
      </c>
      <c r="G105" s="252" t="s">
        <v>188</v>
      </c>
      <c r="H105" s="253">
        <v>10.329000000000001</v>
      </c>
      <c r="I105" s="254"/>
      <c r="J105" s="255">
        <f>ROUND(I105*H105,2)</f>
        <v>0</v>
      </c>
      <c r="K105" s="251" t="s">
        <v>172</v>
      </c>
      <c r="L105" s="256"/>
      <c r="M105" s="257" t="s">
        <v>19</v>
      </c>
      <c r="N105" s="258" t="s">
        <v>42</v>
      </c>
      <c r="O105" s="67"/>
      <c r="P105" s="190">
        <f>O105*H105</f>
        <v>0</v>
      </c>
      <c r="Q105" s="190">
        <v>2.9999999999999997E-4</v>
      </c>
      <c r="R105" s="190">
        <f>Q105*H105</f>
        <v>3.0986999999999998E-3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226</v>
      </c>
      <c r="AT105" s="192" t="s">
        <v>392</v>
      </c>
      <c r="AU105" s="192" t="s">
        <v>81</v>
      </c>
      <c r="AY105" s="20" t="s">
        <v>166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79</v>
      </c>
      <c r="BK105" s="193">
        <f>ROUND(I105*H105,2)</f>
        <v>0</v>
      </c>
      <c r="BL105" s="20" t="s">
        <v>173</v>
      </c>
      <c r="BM105" s="192" t="s">
        <v>440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1002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3" customFormat="1" ht="11.25" x14ac:dyDescent="0.2">
      <c r="B107" s="199"/>
      <c r="C107" s="200"/>
      <c r="D107" s="201" t="s">
        <v>177</v>
      </c>
      <c r="E107" s="202" t="s">
        <v>19</v>
      </c>
      <c r="F107" s="203" t="s">
        <v>436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177</v>
      </c>
      <c r="AU107" s="209" t="s">
        <v>81</v>
      </c>
      <c r="AV107" s="13" t="s">
        <v>79</v>
      </c>
      <c r="AW107" s="13" t="s">
        <v>33</v>
      </c>
      <c r="AX107" s="13" t="s">
        <v>71</v>
      </c>
      <c r="AY107" s="209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1003</v>
      </c>
      <c r="G108" s="211"/>
      <c r="H108" s="214">
        <v>8.7200000000000006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5" customFormat="1" ht="11.25" x14ac:dyDescent="0.2">
      <c r="B109" s="221"/>
      <c r="C109" s="222"/>
      <c r="D109" s="201" t="s">
        <v>177</v>
      </c>
      <c r="E109" s="223" t="s">
        <v>19</v>
      </c>
      <c r="F109" s="224" t="s">
        <v>180</v>
      </c>
      <c r="G109" s="222"/>
      <c r="H109" s="225">
        <v>8.7200000000000006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177</v>
      </c>
      <c r="AU109" s="231" t="s">
        <v>81</v>
      </c>
      <c r="AV109" s="15" t="s">
        <v>173</v>
      </c>
      <c r="AW109" s="15" t="s">
        <v>33</v>
      </c>
      <c r="AX109" s="15" t="s">
        <v>79</v>
      </c>
      <c r="AY109" s="231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1"/>
      <c r="F110" s="213" t="s">
        <v>1004</v>
      </c>
      <c r="G110" s="211"/>
      <c r="H110" s="214">
        <v>10.329000000000001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4</v>
      </c>
      <c r="AX110" s="14" t="s">
        <v>79</v>
      </c>
      <c r="AY110" s="220" t="s">
        <v>166</v>
      </c>
    </row>
    <row r="111" spans="1:65" s="2" customFormat="1" ht="16.5" customHeight="1" x14ac:dyDescent="0.2">
      <c r="A111" s="37"/>
      <c r="B111" s="38"/>
      <c r="C111" s="181" t="s">
        <v>185</v>
      </c>
      <c r="D111" s="181" t="s">
        <v>168</v>
      </c>
      <c r="E111" s="182" t="s">
        <v>442</v>
      </c>
      <c r="F111" s="183" t="s">
        <v>443</v>
      </c>
      <c r="G111" s="184" t="s">
        <v>194</v>
      </c>
      <c r="H111" s="185">
        <v>10.811999999999999</v>
      </c>
      <c r="I111" s="186"/>
      <c r="J111" s="187">
        <f>ROUND(I111*H111,2)</f>
        <v>0</v>
      </c>
      <c r="K111" s="183" t="s">
        <v>172</v>
      </c>
      <c r="L111" s="42"/>
      <c r="M111" s="188" t="s">
        <v>19</v>
      </c>
      <c r="N111" s="189" t="s">
        <v>42</v>
      </c>
      <c r="O111" s="67"/>
      <c r="P111" s="190">
        <f>O111*H111</f>
        <v>0</v>
      </c>
      <c r="Q111" s="190">
        <v>2.16</v>
      </c>
      <c r="R111" s="190">
        <f>Q111*H111</f>
        <v>23.353919999999999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173</v>
      </c>
      <c r="AT111" s="192" t="s">
        <v>168</v>
      </c>
      <c r="AU111" s="192" t="s">
        <v>81</v>
      </c>
      <c r="AY111" s="20" t="s">
        <v>166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79</v>
      </c>
      <c r="BK111" s="193">
        <f>ROUND(I111*H111,2)</f>
        <v>0</v>
      </c>
      <c r="BL111" s="20" t="s">
        <v>173</v>
      </c>
      <c r="BM111" s="192" t="s">
        <v>444</v>
      </c>
    </row>
    <row r="112" spans="1:65" s="2" customFormat="1" ht="11.25" x14ac:dyDescent="0.2">
      <c r="A112" s="37"/>
      <c r="B112" s="38"/>
      <c r="C112" s="39"/>
      <c r="D112" s="194" t="s">
        <v>175</v>
      </c>
      <c r="E112" s="39"/>
      <c r="F112" s="195" t="s">
        <v>445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175</v>
      </c>
      <c r="AU112" s="20" t="s">
        <v>81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1002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3" customFormat="1" ht="11.25" x14ac:dyDescent="0.2">
      <c r="B114" s="199"/>
      <c r="C114" s="200"/>
      <c r="D114" s="201" t="s">
        <v>177</v>
      </c>
      <c r="E114" s="202" t="s">
        <v>19</v>
      </c>
      <c r="F114" s="203" t="s">
        <v>436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177</v>
      </c>
      <c r="AU114" s="209" t="s">
        <v>81</v>
      </c>
      <c r="AV114" s="13" t="s">
        <v>79</v>
      </c>
      <c r="AW114" s="13" t="s">
        <v>33</v>
      </c>
      <c r="AX114" s="13" t="s">
        <v>71</v>
      </c>
      <c r="AY114" s="209" t="s">
        <v>166</v>
      </c>
    </row>
    <row r="115" spans="1:65" s="13" customFormat="1" ht="11.25" x14ac:dyDescent="0.2">
      <c r="B115" s="199"/>
      <c r="C115" s="200"/>
      <c r="D115" s="201" t="s">
        <v>177</v>
      </c>
      <c r="E115" s="202" t="s">
        <v>19</v>
      </c>
      <c r="F115" s="203" t="s">
        <v>1005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177</v>
      </c>
      <c r="AU115" s="209" t="s">
        <v>81</v>
      </c>
      <c r="AV115" s="13" t="s">
        <v>79</v>
      </c>
      <c r="AW115" s="13" t="s">
        <v>33</v>
      </c>
      <c r="AX115" s="13" t="s">
        <v>71</v>
      </c>
      <c r="AY115" s="209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1006</v>
      </c>
      <c r="G116" s="211"/>
      <c r="H116" s="214">
        <v>6.2779999999999996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1007</v>
      </c>
      <c r="G117" s="211"/>
      <c r="H117" s="214">
        <v>4.5339999999999998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5" customFormat="1" ht="11.25" x14ac:dyDescent="0.2">
      <c r="B118" s="221"/>
      <c r="C118" s="222"/>
      <c r="D118" s="201" t="s">
        <v>177</v>
      </c>
      <c r="E118" s="223" t="s">
        <v>19</v>
      </c>
      <c r="F118" s="224" t="s">
        <v>180</v>
      </c>
      <c r="G118" s="222"/>
      <c r="H118" s="225">
        <v>10.811999999999999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177</v>
      </c>
      <c r="AU118" s="231" t="s">
        <v>81</v>
      </c>
      <c r="AV118" s="15" t="s">
        <v>173</v>
      </c>
      <c r="AW118" s="15" t="s">
        <v>33</v>
      </c>
      <c r="AX118" s="15" t="s">
        <v>79</v>
      </c>
      <c r="AY118" s="231" t="s">
        <v>166</v>
      </c>
    </row>
    <row r="119" spans="1:65" s="12" customFormat="1" ht="22.9" customHeight="1" x14ac:dyDescent="0.2">
      <c r="B119" s="165"/>
      <c r="C119" s="166"/>
      <c r="D119" s="167" t="s">
        <v>70</v>
      </c>
      <c r="E119" s="179" t="s">
        <v>185</v>
      </c>
      <c r="F119" s="179" t="s">
        <v>448</v>
      </c>
      <c r="G119" s="166"/>
      <c r="H119" s="166"/>
      <c r="I119" s="169"/>
      <c r="J119" s="180">
        <f>BK119</f>
        <v>0</v>
      </c>
      <c r="K119" s="166"/>
      <c r="L119" s="171"/>
      <c r="M119" s="172"/>
      <c r="N119" s="173"/>
      <c r="O119" s="173"/>
      <c r="P119" s="174">
        <f>SUM(P120:P154)</f>
        <v>0</v>
      </c>
      <c r="Q119" s="173"/>
      <c r="R119" s="174">
        <f>SUM(R120:R154)</f>
        <v>0.38558185</v>
      </c>
      <c r="S119" s="173"/>
      <c r="T119" s="175">
        <f>SUM(T120:T154)</f>
        <v>0</v>
      </c>
      <c r="AR119" s="176" t="s">
        <v>79</v>
      </c>
      <c r="AT119" s="177" t="s">
        <v>70</v>
      </c>
      <c r="AU119" s="177" t="s">
        <v>79</v>
      </c>
      <c r="AY119" s="176" t="s">
        <v>166</v>
      </c>
      <c r="BK119" s="178">
        <f>SUM(BK120:BK154)</f>
        <v>0</v>
      </c>
    </row>
    <row r="120" spans="1:65" s="2" customFormat="1" ht="24.2" customHeight="1" x14ac:dyDescent="0.2">
      <c r="A120" s="37"/>
      <c r="B120" s="38"/>
      <c r="C120" s="181" t="s">
        <v>173</v>
      </c>
      <c r="D120" s="181" t="s">
        <v>168</v>
      </c>
      <c r="E120" s="182" t="s">
        <v>1008</v>
      </c>
      <c r="F120" s="183" t="s">
        <v>1009</v>
      </c>
      <c r="G120" s="184" t="s">
        <v>194</v>
      </c>
      <c r="H120" s="185">
        <v>0.15</v>
      </c>
      <c r="I120" s="186"/>
      <c r="J120" s="187">
        <f>ROUND(I120*H120,2)</f>
        <v>0</v>
      </c>
      <c r="K120" s="183" t="s">
        <v>172</v>
      </c>
      <c r="L120" s="42"/>
      <c r="M120" s="188" t="s">
        <v>19</v>
      </c>
      <c r="N120" s="189" t="s">
        <v>42</v>
      </c>
      <c r="O120" s="67"/>
      <c r="P120" s="190">
        <f>O120*H120</f>
        <v>0</v>
      </c>
      <c r="Q120" s="190">
        <v>2.5018699999999998</v>
      </c>
      <c r="R120" s="190">
        <f>Q120*H120</f>
        <v>0.37528049999999996</v>
      </c>
      <c r="S120" s="190">
        <v>0</v>
      </c>
      <c r="T120" s="19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2" t="s">
        <v>173</v>
      </c>
      <c r="AT120" s="192" t="s">
        <v>168</v>
      </c>
      <c r="AU120" s="192" t="s">
        <v>81</v>
      </c>
      <c r="AY120" s="20" t="s">
        <v>166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20" t="s">
        <v>79</v>
      </c>
      <c r="BK120" s="193">
        <f>ROUND(I120*H120,2)</f>
        <v>0</v>
      </c>
      <c r="BL120" s="20" t="s">
        <v>173</v>
      </c>
      <c r="BM120" s="192" t="s">
        <v>1010</v>
      </c>
    </row>
    <row r="121" spans="1:65" s="2" customFormat="1" ht="11.25" x14ac:dyDescent="0.2">
      <c r="A121" s="37"/>
      <c r="B121" s="38"/>
      <c r="C121" s="39"/>
      <c r="D121" s="194" t="s">
        <v>175</v>
      </c>
      <c r="E121" s="39"/>
      <c r="F121" s="195" t="s">
        <v>1011</v>
      </c>
      <c r="G121" s="39"/>
      <c r="H121" s="39"/>
      <c r="I121" s="196"/>
      <c r="J121" s="39"/>
      <c r="K121" s="39"/>
      <c r="L121" s="42"/>
      <c r="M121" s="197"/>
      <c r="N121" s="198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175</v>
      </c>
      <c r="AU121" s="20" t="s">
        <v>81</v>
      </c>
    </row>
    <row r="122" spans="1:65" s="13" customFormat="1" ht="11.25" x14ac:dyDescent="0.2">
      <c r="B122" s="199"/>
      <c r="C122" s="200"/>
      <c r="D122" s="201" t="s">
        <v>177</v>
      </c>
      <c r="E122" s="202" t="s">
        <v>19</v>
      </c>
      <c r="F122" s="203" t="s">
        <v>1002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177</v>
      </c>
      <c r="AU122" s="209" t="s">
        <v>81</v>
      </c>
      <c r="AV122" s="13" t="s">
        <v>79</v>
      </c>
      <c r="AW122" s="13" t="s">
        <v>33</v>
      </c>
      <c r="AX122" s="13" t="s">
        <v>71</v>
      </c>
      <c r="AY122" s="209" t="s">
        <v>166</v>
      </c>
    </row>
    <row r="123" spans="1:65" s="13" customFormat="1" ht="11.25" x14ac:dyDescent="0.2">
      <c r="B123" s="199"/>
      <c r="C123" s="200"/>
      <c r="D123" s="201" t="s">
        <v>177</v>
      </c>
      <c r="E123" s="202" t="s">
        <v>19</v>
      </c>
      <c r="F123" s="203" t="s">
        <v>436</v>
      </c>
      <c r="G123" s="200"/>
      <c r="H123" s="202" t="s">
        <v>19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177</v>
      </c>
      <c r="AU123" s="209" t="s">
        <v>81</v>
      </c>
      <c r="AV123" s="13" t="s">
        <v>79</v>
      </c>
      <c r="AW123" s="13" t="s">
        <v>33</v>
      </c>
      <c r="AX123" s="13" t="s">
        <v>71</v>
      </c>
      <c r="AY123" s="209" t="s">
        <v>166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1012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4" customFormat="1" ht="11.25" x14ac:dyDescent="0.2">
      <c r="B125" s="210"/>
      <c r="C125" s="211"/>
      <c r="D125" s="201" t="s">
        <v>177</v>
      </c>
      <c r="E125" s="212" t="s">
        <v>19</v>
      </c>
      <c r="F125" s="213" t="s">
        <v>1013</v>
      </c>
      <c r="G125" s="211"/>
      <c r="H125" s="214">
        <v>0.15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177</v>
      </c>
      <c r="AU125" s="220" t="s">
        <v>81</v>
      </c>
      <c r="AV125" s="14" t="s">
        <v>81</v>
      </c>
      <c r="AW125" s="14" t="s">
        <v>33</v>
      </c>
      <c r="AX125" s="14" t="s">
        <v>71</v>
      </c>
      <c r="AY125" s="220" t="s">
        <v>166</v>
      </c>
    </row>
    <row r="126" spans="1:65" s="15" customFormat="1" ht="11.25" x14ac:dyDescent="0.2">
      <c r="B126" s="221"/>
      <c r="C126" s="222"/>
      <c r="D126" s="201" t="s">
        <v>177</v>
      </c>
      <c r="E126" s="223" t="s">
        <v>19</v>
      </c>
      <c r="F126" s="224" t="s">
        <v>180</v>
      </c>
      <c r="G126" s="222"/>
      <c r="H126" s="225">
        <v>0.15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177</v>
      </c>
      <c r="AU126" s="231" t="s">
        <v>81</v>
      </c>
      <c r="AV126" s="15" t="s">
        <v>173</v>
      </c>
      <c r="AW126" s="15" t="s">
        <v>33</v>
      </c>
      <c r="AX126" s="15" t="s">
        <v>79</v>
      </c>
      <c r="AY126" s="231" t="s">
        <v>166</v>
      </c>
    </row>
    <row r="127" spans="1:65" s="2" customFormat="1" ht="16.5" customHeight="1" x14ac:dyDescent="0.2">
      <c r="A127" s="37"/>
      <c r="B127" s="38"/>
      <c r="C127" s="181" t="s">
        <v>198</v>
      </c>
      <c r="D127" s="181" t="s">
        <v>168</v>
      </c>
      <c r="E127" s="182" t="s">
        <v>1014</v>
      </c>
      <c r="F127" s="183" t="s">
        <v>1015</v>
      </c>
      <c r="G127" s="184" t="s">
        <v>188</v>
      </c>
      <c r="H127" s="185">
        <v>0.95</v>
      </c>
      <c r="I127" s="186"/>
      <c r="J127" s="187">
        <f>ROUND(I127*H127,2)</f>
        <v>0</v>
      </c>
      <c r="K127" s="183" t="s">
        <v>172</v>
      </c>
      <c r="L127" s="42"/>
      <c r="M127" s="188" t="s">
        <v>19</v>
      </c>
      <c r="N127" s="189" t="s">
        <v>42</v>
      </c>
      <c r="O127" s="67"/>
      <c r="P127" s="190">
        <f>O127*H127</f>
        <v>0</v>
      </c>
      <c r="Q127" s="190">
        <v>2.7499999999999998E-3</v>
      </c>
      <c r="R127" s="190">
        <f>Q127*H127</f>
        <v>2.6124999999999998E-3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173</v>
      </c>
      <c r="AT127" s="192" t="s">
        <v>168</v>
      </c>
      <c r="AU127" s="192" t="s">
        <v>81</v>
      </c>
      <c r="AY127" s="20" t="s">
        <v>166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79</v>
      </c>
      <c r="BK127" s="193">
        <f>ROUND(I127*H127,2)</f>
        <v>0</v>
      </c>
      <c r="BL127" s="20" t="s">
        <v>173</v>
      </c>
      <c r="BM127" s="192" t="s">
        <v>1016</v>
      </c>
    </row>
    <row r="128" spans="1:65" s="2" customFormat="1" ht="11.25" x14ac:dyDescent="0.2">
      <c r="A128" s="37"/>
      <c r="B128" s="38"/>
      <c r="C128" s="39"/>
      <c r="D128" s="194" t="s">
        <v>175</v>
      </c>
      <c r="E128" s="39"/>
      <c r="F128" s="195" t="s">
        <v>1017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175</v>
      </c>
      <c r="AU128" s="20" t="s">
        <v>81</v>
      </c>
    </row>
    <row r="129" spans="1:65" s="13" customFormat="1" ht="11.25" x14ac:dyDescent="0.2">
      <c r="B129" s="199"/>
      <c r="C129" s="200"/>
      <c r="D129" s="201" t="s">
        <v>177</v>
      </c>
      <c r="E129" s="202" t="s">
        <v>19</v>
      </c>
      <c r="F129" s="203" t="s">
        <v>1002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177</v>
      </c>
      <c r="AU129" s="209" t="s">
        <v>81</v>
      </c>
      <c r="AV129" s="13" t="s">
        <v>79</v>
      </c>
      <c r="AW129" s="13" t="s">
        <v>33</v>
      </c>
      <c r="AX129" s="13" t="s">
        <v>71</v>
      </c>
      <c r="AY129" s="209" t="s">
        <v>166</v>
      </c>
    </row>
    <row r="130" spans="1:65" s="13" customFormat="1" ht="11.25" x14ac:dyDescent="0.2">
      <c r="B130" s="199"/>
      <c r="C130" s="200"/>
      <c r="D130" s="201" t="s">
        <v>177</v>
      </c>
      <c r="E130" s="202" t="s">
        <v>19</v>
      </c>
      <c r="F130" s="203" t="s">
        <v>436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177</v>
      </c>
      <c r="AU130" s="209" t="s">
        <v>81</v>
      </c>
      <c r="AV130" s="13" t="s">
        <v>79</v>
      </c>
      <c r="AW130" s="13" t="s">
        <v>33</v>
      </c>
      <c r="AX130" s="13" t="s">
        <v>71</v>
      </c>
      <c r="AY130" s="209" t="s">
        <v>166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1012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4" customFormat="1" ht="11.25" x14ac:dyDescent="0.2">
      <c r="B132" s="210"/>
      <c r="C132" s="211"/>
      <c r="D132" s="201" t="s">
        <v>177</v>
      </c>
      <c r="E132" s="212" t="s">
        <v>19</v>
      </c>
      <c r="F132" s="213" t="s">
        <v>1018</v>
      </c>
      <c r="G132" s="211"/>
      <c r="H132" s="214">
        <v>0.95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177</v>
      </c>
      <c r="AU132" s="220" t="s">
        <v>81</v>
      </c>
      <c r="AV132" s="14" t="s">
        <v>81</v>
      </c>
      <c r="AW132" s="14" t="s">
        <v>33</v>
      </c>
      <c r="AX132" s="14" t="s">
        <v>71</v>
      </c>
      <c r="AY132" s="220" t="s">
        <v>166</v>
      </c>
    </row>
    <row r="133" spans="1:65" s="15" customFormat="1" ht="11.25" x14ac:dyDescent="0.2">
      <c r="B133" s="221"/>
      <c r="C133" s="222"/>
      <c r="D133" s="201" t="s">
        <v>177</v>
      </c>
      <c r="E133" s="223" t="s">
        <v>19</v>
      </c>
      <c r="F133" s="224" t="s">
        <v>180</v>
      </c>
      <c r="G133" s="222"/>
      <c r="H133" s="225">
        <v>0.95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177</v>
      </c>
      <c r="AU133" s="231" t="s">
        <v>81</v>
      </c>
      <c r="AV133" s="15" t="s">
        <v>173</v>
      </c>
      <c r="AW133" s="15" t="s">
        <v>33</v>
      </c>
      <c r="AX133" s="15" t="s">
        <v>79</v>
      </c>
      <c r="AY133" s="231" t="s">
        <v>166</v>
      </c>
    </row>
    <row r="134" spans="1:65" s="2" customFormat="1" ht="16.5" customHeight="1" x14ac:dyDescent="0.2">
      <c r="A134" s="37"/>
      <c r="B134" s="38"/>
      <c r="C134" s="181" t="s">
        <v>213</v>
      </c>
      <c r="D134" s="181" t="s">
        <v>168</v>
      </c>
      <c r="E134" s="182" t="s">
        <v>1019</v>
      </c>
      <c r="F134" s="183" t="s">
        <v>1020</v>
      </c>
      <c r="G134" s="184" t="s">
        <v>188</v>
      </c>
      <c r="H134" s="185">
        <v>0.95</v>
      </c>
      <c r="I134" s="186"/>
      <c r="J134" s="187">
        <f>ROUND(I134*H134,2)</f>
        <v>0</v>
      </c>
      <c r="K134" s="183" t="s">
        <v>172</v>
      </c>
      <c r="L134" s="42"/>
      <c r="M134" s="188" t="s">
        <v>19</v>
      </c>
      <c r="N134" s="189" t="s">
        <v>42</v>
      </c>
      <c r="O134" s="67"/>
      <c r="P134" s="190">
        <f>O134*H134</f>
        <v>0</v>
      </c>
      <c r="Q134" s="190">
        <v>0</v>
      </c>
      <c r="R134" s="190">
        <f>Q134*H134</f>
        <v>0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173</v>
      </c>
      <c r="AT134" s="192" t="s">
        <v>168</v>
      </c>
      <c r="AU134" s="192" t="s">
        <v>81</v>
      </c>
      <c r="AY134" s="20" t="s">
        <v>166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79</v>
      </c>
      <c r="BK134" s="193">
        <f>ROUND(I134*H134,2)</f>
        <v>0</v>
      </c>
      <c r="BL134" s="20" t="s">
        <v>173</v>
      </c>
      <c r="BM134" s="192" t="s">
        <v>1021</v>
      </c>
    </row>
    <row r="135" spans="1:65" s="2" customFormat="1" ht="11.25" x14ac:dyDescent="0.2">
      <c r="A135" s="37"/>
      <c r="B135" s="38"/>
      <c r="C135" s="39"/>
      <c r="D135" s="194" t="s">
        <v>175</v>
      </c>
      <c r="E135" s="39"/>
      <c r="F135" s="195" t="s">
        <v>1022</v>
      </c>
      <c r="G135" s="39"/>
      <c r="H135" s="39"/>
      <c r="I135" s="196"/>
      <c r="J135" s="39"/>
      <c r="K135" s="39"/>
      <c r="L135" s="42"/>
      <c r="M135" s="197"/>
      <c r="N135" s="198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20" t="s">
        <v>175</v>
      </c>
      <c r="AU135" s="20" t="s">
        <v>81</v>
      </c>
    </row>
    <row r="136" spans="1:65" s="13" customFormat="1" ht="11.25" x14ac:dyDescent="0.2">
      <c r="B136" s="199"/>
      <c r="C136" s="200"/>
      <c r="D136" s="201" t="s">
        <v>177</v>
      </c>
      <c r="E136" s="202" t="s">
        <v>19</v>
      </c>
      <c r="F136" s="203" t="s">
        <v>1002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177</v>
      </c>
      <c r="AU136" s="209" t="s">
        <v>81</v>
      </c>
      <c r="AV136" s="13" t="s">
        <v>79</v>
      </c>
      <c r="AW136" s="13" t="s">
        <v>33</v>
      </c>
      <c r="AX136" s="13" t="s">
        <v>71</v>
      </c>
      <c r="AY136" s="209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436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3" customFormat="1" ht="11.25" x14ac:dyDescent="0.2">
      <c r="B138" s="199"/>
      <c r="C138" s="200"/>
      <c r="D138" s="201" t="s">
        <v>177</v>
      </c>
      <c r="E138" s="202" t="s">
        <v>19</v>
      </c>
      <c r="F138" s="203" t="s">
        <v>1012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177</v>
      </c>
      <c r="AU138" s="209" t="s">
        <v>81</v>
      </c>
      <c r="AV138" s="13" t="s">
        <v>79</v>
      </c>
      <c r="AW138" s="13" t="s">
        <v>33</v>
      </c>
      <c r="AX138" s="13" t="s">
        <v>71</v>
      </c>
      <c r="AY138" s="209" t="s">
        <v>166</v>
      </c>
    </row>
    <row r="139" spans="1:65" s="14" customFormat="1" ht="11.25" x14ac:dyDescent="0.2">
      <c r="B139" s="210"/>
      <c r="C139" s="211"/>
      <c r="D139" s="201" t="s">
        <v>177</v>
      </c>
      <c r="E139" s="212" t="s">
        <v>19</v>
      </c>
      <c r="F139" s="213" t="s">
        <v>1018</v>
      </c>
      <c r="G139" s="211"/>
      <c r="H139" s="214">
        <v>0.95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177</v>
      </c>
      <c r="AU139" s="220" t="s">
        <v>81</v>
      </c>
      <c r="AV139" s="14" t="s">
        <v>81</v>
      </c>
      <c r="AW139" s="14" t="s">
        <v>33</v>
      </c>
      <c r="AX139" s="14" t="s">
        <v>71</v>
      </c>
      <c r="AY139" s="220" t="s">
        <v>166</v>
      </c>
    </row>
    <row r="140" spans="1:65" s="15" customFormat="1" ht="11.25" x14ac:dyDescent="0.2">
      <c r="B140" s="221"/>
      <c r="C140" s="222"/>
      <c r="D140" s="201" t="s">
        <v>177</v>
      </c>
      <c r="E140" s="223" t="s">
        <v>19</v>
      </c>
      <c r="F140" s="224" t="s">
        <v>180</v>
      </c>
      <c r="G140" s="222"/>
      <c r="H140" s="225">
        <v>0.95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177</v>
      </c>
      <c r="AU140" s="231" t="s">
        <v>81</v>
      </c>
      <c r="AV140" s="15" t="s">
        <v>173</v>
      </c>
      <c r="AW140" s="15" t="s">
        <v>33</v>
      </c>
      <c r="AX140" s="15" t="s">
        <v>79</v>
      </c>
      <c r="AY140" s="231" t="s">
        <v>166</v>
      </c>
    </row>
    <row r="141" spans="1:65" s="2" customFormat="1" ht="16.5" customHeight="1" x14ac:dyDescent="0.2">
      <c r="A141" s="37"/>
      <c r="B141" s="38"/>
      <c r="C141" s="181" t="s">
        <v>179</v>
      </c>
      <c r="D141" s="181" t="s">
        <v>168</v>
      </c>
      <c r="E141" s="182" t="s">
        <v>1023</v>
      </c>
      <c r="F141" s="183" t="s">
        <v>1024</v>
      </c>
      <c r="G141" s="184" t="s">
        <v>188</v>
      </c>
      <c r="H141" s="185">
        <v>0.95</v>
      </c>
      <c r="I141" s="186"/>
      <c r="J141" s="187">
        <f>ROUND(I141*H141,2)</f>
        <v>0</v>
      </c>
      <c r="K141" s="183" t="s">
        <v>172</v>
      </c>
      <c r="L141" s="42"/>
      <c r="M141" s="188" t="s">
        <v>19</v>
      </c>
      <c r="N141" s="189" t="s">
        <v>42</v>
      </c>
      <c r="O141" s="67"/>
      <c r="P141" s="190">
        <f>O141*H141</f>
        <v>0</v>
      </c>
      <c r="Q141" s="190">
        <v>2.5000000000000001E-3</v>
      </c>
      <c r="R141" s="190">
        <f>Q141*H141</f>
        <v>2.3749999999999999E-3</v>
      </c>
      <c r="S141" s="190">
        <v>0</v>
      </c>
      <c r="T141" s="19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2" t="s">
        <v>173</v>
      </c>
      <c r="AT141" s="192" t="s">
        <v>168</v>
      </c>
      <c r="AU141" s="192" t="s">
        <v>81</v>
      </c>
      <c r="AY141" s="20" t="s">
        <v>166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20" t="s">
        <v>79</v>
      </c>
      <c r="BK141" s="193">
        <f>ROUND(I141*H141,2)</f>
        <v>0</v>
      </c>
      <c r="BL141" s="20" t="s">
        <v>173</v>
      </c>
      <c r="BM141" s="192" t="s">
        <v>1025</v>
      </c>
    </row>
    <row r="142" spans="1:65" s="2" customFormat="1" ht="11.25" x14ac:dyDescent="0.2">
      <c r="A142" s="37"/>
      <c r="B142" s="38"/>
      <c r="C142" s="39"/>
      <c r="D142" s="194" t="s">
        <v>175</v>
      </c>
      <c r="E142" s="39"/>
      <c r="F142" s="195" t="s">
        <v>1026</v>
      </c>
      <c r="G142" s="39"/>
      <c r="H142" s="39"/>
      <c r="I142" s="196"/>
      <c r="J142" s="39"/>
      <c r="K142" s="39"/>
      <c r="L142" s="42"/>
      <c r="M142" s="197"/>
      <c r="N142" s="198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175</v>
      </c>
      <c r="AU142" s="20" t="s">
        <v>81</v>
      </c>
    </row>
    <row r="143" spans="1:65" s="13" customFormat="1" ht="11.25" x14ac:dyDescent="0.2">
      <c r="B143" s="199"/>
      <c r="C143" s="200"/>
      <c r="D143" s="201" t="s">
        <v>177</v>
      </c>
      <c r="E143" s="202" t="s">
        <v>19</v>
      </c>
      <c r="F143" s="203" t="s">
        <v>1002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177</v>
      </c>
      <c r="AU143" s="209" t="s">
        <v>81</v>
      </c>
      <c r="AV143" s="13" t="s">
        <v>79</v>
      </c>
      <c r="AW143" s="13" t="s">
        <v>33</v>
      </c>
      <c r="AX143" s="13" t="s">
        <v>71</v>
      </c>
      <c r="AY143" s="209" t="s">
        <v>166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436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1012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1018</v>
      </c>
      <c r="G146" s="211"/>
      <c r="H146" s="214">
        <v>0.95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5" customFormat="1" ht="11.25" x14ac:dyDescent="0.2">
      <c r="B147" s="221"/>
      <c r="C147" s="222"/>
      <c r="D147" s="201" t="s">
        <v>177</v>
      </c>
      <c r="E147" s="223" t="s">
        <v>19</v>
      </c>
      <c r="F147" s="224" t="s">
        <v>180</v>
      </c>
      <c r="G147" s="222"/>
      <c r="H147" s="225">
        <v>0.95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177</v>
      </c>
      <c r="AU147" s="231" t="s">
        <v>81</v>
      </c>
      <c r="AV147" s="15" t="s">
        <v>173</v>
      </c>
      <c r="AW147" s="15" t="s">
        <v>33</v>
      </c>
      <c r="AX147" s="15" t="s">
        <v>79</v>
      </c>
      <c r="AY147" s="231" t="s">
        <v>166</v>
      </c>
    </row>
    <row r="148" spans="1:65" s="2" customFormat="1" ht="24.2" customHeight="1" x14ac:dyDescent="0.2">
      <c r="A148" s="37"/>
      <c r="B148" s="38"/>
      <c r="C148" s="181" t="s">
        <v>226</v>
      </c>
      <c r="D148" s="181" t="s">
        <v>168</v>
      </c>
      <c r="E148" s="182" t="s">
        <v>1027</v>
      </c>
      <c r="F148" s="183" t="s">
        <v>1028</v>
      </c>
      <c r="G148" s="184" t="s">
        <v>234</v>
      </c>
      <c r="H148" s="185">
        <v>5.0000000000000001E-3</v>
      </c>
      <c r="I148" s="186"/>
      <c r="J148" s="187">
        <f>ROUND(I148*H148,2)</f>
        <v>0</v>
      </c>
      <c r="K148" s="183" t="s">
        <v>172</v>
      </c>
      <c r="L148" s="42"/>
      <c r="M148" s="188" t="s">
        <v>19</v>
      </c>
      <c r="N148" s="189" t="s">
        <v>42</v>
      </c>
      <c r="O148" s="67"/>
      <c r="P148" s="190">
        <f>O148*H148</f>
        <v>0</v>
      </c>
      <c r="Q148" s="190">
        <v>1.06277</v>
      </c>
      <c r="R148" s="190">
        <f>Q148*H148</f>
        <v>5.3138500000000002E-3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173</v>
      </c>
      <c r="AT148" s="192" t="s">
        <v>168</v>
      </c>
      <c r="AU148" s="192" t="s">
        <v>81</v>
      </c>
      <c r="AY148" s="20" t="s">
        <v>166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79</v>
      </c>
      <c r="BK148" s="193">
        <f>ROUND(I148*H148,2)</f>
        <v>0</v>
      </c>
      <c r="BL148" s="20" t="s">
        <v>173</v>
      </c>
      <c r="BM148" s="192" t="s">
        <v>1029</v>
      </c>
    </row>
    <row r="149" spans="1:65" s="2" customFormat="1" ht="11.25" x14ac:dyDescent="0.2">
      <c r="A149" s="37"/>
      <c r="B149" s="38"/>
      <c r="C149" s="39"/>
      <c r="D149" s="194" t="s">
        <v>175</v>
      </c>
      <c r="E149" s="39"/>
      <c r="F149" s="195" t="s">
        <v>1030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175</v>
      </c>
      <c r="AU149" s="20" t="s">
        <v>81</v>
      </c>
    </row>
    <row r="150" spans="1:65" s="13" customFormat="1" ht="11.25" x14ac:dyDescent="0.2">
      <c r="B150" s="199"/>
      <c r="C150" s="200"/>
      <c r="D150" s="201" t="s">
        <v>177</v>
      </c>
      <c r="E150" s="202" t="s">
        <v>19</v>
      </c>
      <c r="F150" s="203" t="s">
        <v>1002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177</v>
      </c>
      <c r="AU150" s="209" t="s">
        <v>81</v>
      </c>
      <c r="AV150" s="13" t="s">
        <v>79</v>
      </c>
      <c r="AW150" s="13" t="s">
        <v>33</v>
      </c>
      <c r="AX150" s="13" t="s">
        <v>71</v>
      </c>
      <c r="AY150" s="209" t="s">
        <v>166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436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1012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1031</v>
      </c>
      <c r="G153" s="211"/>
      <c r="H153" s="214">
        <v>5.0000000000000001E-3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5" customFormat="1" ht="11.25" x14ac:dyDescent="0.2">
      <c r="B154" s="221"/>
      <c r="C154" s="222"/>
      <c r="D154" s="201" t="s">
        <v>177</v>
      </c>
      <c r="E154" s="223" t="s">
        <v>19</v>
      </c>
      <c r="F154" s="224" t="s">
        <v>180</v>
      </c>
      <c r="G154" s="222"/>
      <c r="H154" s="225">
        <v>5.0000000000000001E-3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177</v>
      </c>
      <c r="AU154" s="231" t="s">
        <v>81</v>
      </c>
      <c r="AV154" s="15" t="s">
        <v>173</v>
      </c>
      <c r="AW154" s="15" t="s">
        <v>33</v>
      </c>
      <c r="AX154" s="15" t="s">
        <v>79</v>
      </c>
      <c r="AY154" s="231" t="s">
        <v>166</v>
      </c>
    </row>
    <row r="155" spans="1:65" s="12" customFormat="1" ht="22.9" customHeight="1" x14ac:dyDescent="0.2">
      <c r="B155" s="165"/>
      <c r="C155" s="166"/>
      <c r="D155" s="167" t="s">
        <v>70</v>
      </c>
      <c r="E155" s="179" t="s">
        <v>213</v>
      </c>
      <c r="F155" s="179" t="s">
        <v>462</v>
      </c>
      <c r="G155" s="166"/>
      <c r="H155" s="166"/>
      <c r="I155" s="169"/>
      <c r="J155" s="180">
        <f>BK155</f>
        <v>0</v>
      </c>
      <c r="K155" s="166"/>
      <c r="L155" s="171"/>
      <c r="M155" s="172"/>
      <c r="N155" s="173"/>
      <c r="O155" s="173"/>
      <c r="P155" s="174">
        <f>SUM(P156:P209)</f>
        <v>0</v>
      </c>
      <c r="Q155" s="173"/>
      <c r="R155" s="174">
        <f>SUM(R156:R209)</f>
        <v>3.7248453399999994</v>
      </c>
      <c r="S155" s="173"/>
      <c r="T155" s="175">
        <f>SUM(T156:T209)</f>
        <v>0</v>
      </c>
      <c r="AR155" s="176" t="s">
        <v>79</v>
      </c>
      <c r="AT155" s="177" t="s">
        <v>70</v>
      </c>
      <c r="AU155" s="177" t="s">
        <v>79</v>
      </c>
      <c r="AY155" s="176" t="s">
        <v>166</v>
      </c>
      <c r="BK155" s="178">
        <f>SUM(BK156:BK209)</f>
        <v>0</v>
      </c>
    </row>
    <row r="156" spans="1:65" s="2" customFormat="1" ht="21.75" customHeight="1" x14ac:dyDescent="0.2">
      <c r="A156" s="37"/>
      <c r="B156" s="38"/>
      <c r="C156" s="181" t="s">
        <v>231</v>
      </c>
      <c r="D156" s="181" t="s">
        <v>168</v>
      </c>
      <c r="E156" s="182" t="s">
        <v>463</v>
      </c>
      <c r="F156" s="183" t="s">
        <v>464</v>
      </c>
      <c r="G156" s="184" t="s">
        <v>194</v>
      </c>
      <c r="H156" s="185">
        <v>1.44</v>
      </c>
      <c r="I156" s="186"/>
      <c r="J156" s="187">
        <f>ROUND(I156*H156,2)</f>
        <v>0</v>
      </c>
      <c r="K156" s="183" t="s">
        <v>172</v>
      </c>
      <c r="L156" s="42"/>
      <c r="M156" s="188" t="s">
        <v>19</v>
      </c>
      <c r="N156" s="189" t="s">
        <v>42</v>
      </c>
      <c r="O156" s="67"/>
      <c r="P156" s="190">
        <f>O156*H156</f>
        <v>0</v>
      </c>
      <c r="Q156" s="190">
        <v>2.5018699999999998</v>
      </c>
      <c r="R156" s="190">
        <f>Q156*H156</f>
        <v>3.6026927999999998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173</v>
      </c>
      <c r="AT156" s="192" t="s">
        <v>168</v>
      </c>
      <c r="AU156" s="192" t="s">
        <v>81</v>
      </c>
      <c r="AY156" s="20" t="s">
        <v>166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79</v>
      </c>
      <c r="BK156" s="193">
        <f>ROUND(I156*H156,2)</f>
        <v>0</v>
      </c>
      <c r="BL156" s="20" t="s">
        <v>173</v>
      </c>
      <c r="BM156" s="192" t="s">
        <v>465</v>
      </c>
    </row>
    <row r="157" spans="1:65" s="2" customFormat="1" ht="11.25" x14ac:dyDescent="0.2">
      <c r="A157" s="37"/>
      <c r="B157" s="38"/>
      <c r="C157" s="39"/>
      <c r="D157" s="194" t="s">
        <v>175</v>
      </c>
      <c r="E157" s="39"/>
      <c r="F157" s="195" t="s">
        <v>466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175</v>
      </c>
      <c r="AU157" s="20" t="s">
        <v>81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1002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446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3" customFormat="1" ht="11.25" x14ac:dyDescent="0.2">
      <c r="B160" s="199"/>
      <c r="C160" s="200"/>
      <c r="D160" s="201" t="s">
        <v>177</v>
      </c>
      <c r="E160" s="202" t="s">
        <v>19</v>
      </c>
      <c r="F160" s="203" t="s">
        <v>1005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177</v>
      </c>
      <c r="AU160" s="209" t="s">
        <v>81</v>
      </c>
      <c r="AV160" s="13" t="s">
        <v>79</v>
      </c>
      <c r="AW160" s="13" t="s">
        <v>33</v>
      </c>
      <c r="AX160" s="13" t="s">
        <v>71</v>
      </c>
      <c r="AY160" s="209" t="s">
        <v>166</v>
      </c>
    </row>
    <row r="161" spans="1:65" s="14" customFormat="1" ht="11.25" x14ac:dyDescent="0.2">
      <c r="B161" s="210"/>
      <c r="C161" s="211"/>
      <c r="D161" s="201" t="s">
        <v>177</v>
      </c>
      <c r="E161" s="212" t="s">
        <v>19</v>
      </c>
      <c r="F161" s="213" t="s">
        <v>1032</v>
      </c>
      <c r="G161" s="211"/>
      <c r="H161" s="214">
        <v>1.44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177</v>
      </c>
      <c r="AU161" s="220" t="s">
        <v>81</v>
      </c>
      <c r="AV161" s="14" t="s">
        <v>81</v>
      </c>
      <c r="AW161" s="14" t="s">
        <v>33</v>
      </c>
      <c r="AX161" s="14" t="s">
        <v>71</v>
      </c>
      <c r="AY161" s="220" t="s">
        <v>166</v>
      </c>
    </row>
    <row r="162" spans="1:65" s="15" customFormat="1" ht="11.25" x14ac:dyDescent="0.2">
      <c r="B162" s="221"/>
      <c r="C162" s="222"/>
      <c r="D162" s="201" t="s">
        <v>177</v>
      </c>
      <c r="E162" s="223" t="s">
        <v>19</v>
      </c>
      <c r="F162" s="224" t="s">
        <v>180</v>
      </c>
      <c r="G162" s="222"/>
      <c r="H162" s="225">
        <v>1.44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177</v>
      </c>
      <c r="AU162" s="231" t="s">
        <v>81</v>
      </c>
      <c r="AV162" s="15" t="s">
        <v>173</v>
      </c>
      <c r="AW162" s="15" t="s">
        <v>33</v>
      </c>
      <c r="AX162" s="15" t="s">
        <v>79</v>
      </c>
      <c r="AY162" s="231" t="s">
        <v>166</v>
      </c>
    </row>
    <row r="163" spans="1:65" s="2" customFormat="1" ht="16.5" customHeight="1" x14ac:dyDescent="0.2">
      <c r="A163" s="37"/>
      <c r="B163" s="38"/>
      <c r="C163" s="249" t="s">
        <v>238</v>
      </c>
      <c r="D163" s="249" t="s">
        <v>392</v>
      </c>
      <c r="E163" s="250" t="s">
        <v>474</v>
      </c>
      <c r="F163" s="251" t="s">
        <v>475</v>
      </c>
      <c r="G163" s="252" t="s">
        <v>385</v>
      </c>
      <c r="H163" s="253">
        <v>36</v>
      </c>
      <c r="I163" s="254"/>
      <c r="J163" s="255">
        <f>ROUND(I163*H163,2)</f>
        <v>0</v>
      </c>
      <c r="K163" s="251" t="s">
        <v>476</v>
      </c>
      <c r="L163" s="256"/>
      <c r="M163" s="257" t="s">
        <v>19</v>
      </c>
      <c r="N163" s="258" t="s">
        <v>42</v>
      </c>
      <c r="O163" s="67"/>
      <c r="P163" s="190">
        <f>O163*H163</f>
        <v>0</v>
      </c>
      <c r="Q163" s="190">
        <v>1E-3</v>
      </c>
      <c r="R163" s="190">
        <f>Q163*H163</f>
        <v>3.6000000000000004E-2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226</v>
      </c>
      <c r="AT163" s="192" t="s">
        <v>392</v>
      </c>
      <c r="AU163" s="192" t="s">
        <v>81</v>
      </c>
      <c r="AY163" s="20" t="s">
        <v>166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79</v>
      </c>
      <c r="BK163" s="193">
        <f>ROUND(I163*H163,2)</f>
        <v>0</v>
      </c>
      <c r="BL163" s="20" t="s">
        <v>173</v>
      </c>
      <c r="BM163" s="192" t="s">
        <v>577</v>
      </c>
    </row>
    <row r="164" spans="1:65" s="13" customFormat="1" ht="11.25" x14ac:dyDescent="0.2">
      <c r="B164" s="199"/>
      <c r="C164" s="200"/>
      <c r="D164" s="201" t="s">
        <v>177</v>
      </c>
      <c r="E164" s="202" t="s">
        <v>19</v>
      </c>
      <c r="F164" s="203" t="s">
        <v>1002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177</v>
      </c>
      <c r="AU164" s="209" t="s">
        <v>81</v>
      </c>
      <c r="AV164" s="13" t="s">
        <v>79</v>
      </c>
      <c r="AW164" s="13" t="s">
        <v>33</v>
      </c>
      <c r="AX164" s="13" t="s">
        <v>71</v>
      </c>
      <c r="AY164" s="209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446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1005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4" customFormat="1" ht="11.25" x14ac:dyDescent="0.2">
      <c r="B167" s="210"/>
      <c r="C167" s="211"/>
      <c r="D167" s="201" t="s">
        <v>177</v>
      </c>
      <c r="E167" s="212" t="s">
        <v>19</v>
      </c>
      <c r="F167" s="213" t="s">
        <v>1032</v>
      </c>
      <c r="G167" s="211"/>
      <c r="H167" s="214">
        <v>1.44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177</v>
      </c>
      <c r="AU167" s="220" t="s">
        <v>81</v>
      </c>
      <c r="AV167" s="14" t="s">
        <v>81</v>
      </c>
      <c r="AW167" s="14" t="s">
        <v>33</v>
      </c>
      <c r="AX167" s="14" t="s">
        <v>71</v>
      </c>
      <c r="AY167" s="220" t="s">
        <v>166</v>
      </c>
    </row>
    <row r="168" spans="1:65" s="15" customFormat="1" ht="11.25" x14ac:dyDescent="0.2">
      <c r="B168" s="221"/>
      <c r="C168" s="222"/>
      <c r="D168" s="201" t="s">
        <v>177</v>
      </c>
      <c r="E168" s="223" t="s">
        <v>19</v>
      </c>
      <c r="F168" s="224" t="s">
        <v>180</v>
      </c>
      <c r="G168" s="222"/>
      <c r="H168" s="225">
        <v>1.44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177</v>
      </c>
      <c r="AU168" s="231" t="s">
        <v>81</v>
      </c>
      <c r="AV168" s="15" t="s">
        <v>173</v>
      </c>
      <c r="AW168" s="15" t="s">
        <v>33</v>
      </c>
      <c r="AX168" s="15" t="s">
        <v>79</v>
      </c>
      <c r="AY168" s="231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1"/>
      <c r="F169" s="213" t="s">
        <v>1033</v>
      </c>
      <c r="G169" s="211"/>
      <c r="H169" s="214">
        <v>36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4</v>
      </c>
      <c r="AX169" s="14" t="s">
        <v>79</v>
      </c>
      <c r="AY169" s="220" t="s">
        <v>166</v>
      </c>
    </row>
    <row r="170" spans="1:65" s="2" customFormat="1" ht="24.2" customHeight="1" x14ac:dyDescent="0.2">
      <c r="A170" s="37"/>
      <c r="B170" s="38"/>
      <c r="C170" s="181" t="s">
        <v>243</v>
      </c>
      <c r="D170" s="181" t="s">
        <v>168</v>
      </c>
      <c r="E170" s="182" t="s">
        <v>479</v>
      </c>
      <c r="F170" s="183" t="s">
        <v>480</v>
      </c>
      <c r="G170" s="184" t="s">
        <v>194</v>
      </c>
      <c r="H170" s="185">
        <v>1.44</v>
      </c>
      <c r="I170" s="186"/>
      <c r="J170" s="187">
        <f>ROUND(I170*H170,2)</f>
        <v>0</v>
      </c>
      <c r="K170" s="183" t="s">
        <v>172</v>
      </c>
      <c r="L170" s="42"/>
      <c r="M170" s="188" t="s">
        <v>19</v>
      </c>
      <c r="N170" s="189" t="s">
        <v>42</v>
      </c>
      <c r="O170" s="6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173</v>
      </c>
      <c r="AT170" s="192" t="s">
        <v>168</v>
      </c>
      <c r="AU170" s="192" t="s">
        <v>81</v>
      </c>
      <c r="AY170" s="20" t="s">
        <v>166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79</v>
      </c>
      <c r="BK170" s="193">
        <f>ROUND(I170*H170,2)</f>
        <v>0</v>
      </c>
      <c r="BL170" s="20" t="s">
        <v>173</v>
      </c>
      <c r="BM170" s="192" t="s">
        <v>481</v>
      </c>
    </row>
    <row r="171" spans="1:65" s="2" customFormat="1" ht="11.25" x14ac:dyDescent="0.2">
      <c r="A171" s="37"/>
      <c r="B171" s="38"/>
      <c r="C171" s="39"/>
      <c r="D171" s="194" t="s">
        <v>175</v>
      </c>
      <c r="E171" s="39"/>
      <c r="F171" s="195" t="s">
        <v>482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175</v>
      </c>
      <c r="AU171" s="20" t="s">
        <v>81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1002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3" customFormat="1" ht="11.25" x14ac:dyDescent="0.2">
      <c r="B173" s="199"/>
      <c r="C173" s="200"/>
      <c r="D173" s="201" t="s">
        <v>177</v>
      </c>
      <c r="E173" s="202" t="s">
        <v>19</v>
      </c>
      <c r="F173" s="203" t="s">
        <v>446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177</v>
      </c>
      <c r="AU173" s="209" t="s">
        <v>81</v>
      </c>
      <c r="AV173" s="13" t="s">
        <v>79</v>
      </c>
      <c r="AW173" s="13" t="s">
        <v>33</v>
      </c>
      <c r="AX173" s="13" t="s">
        <v>71</v>
      </c>
      <c r="AY173" s="209" t="s">
        <v>166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1005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1032</v>
      </c>
      <c r="G175" s="211"/>
      <c r="H175" s="214">
        <v>1.44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5" customFormat="1" ht="11.25" x14ac:dyDescent="0.2">
      <c r="B176" s="221"/>
      <c r="C176" s="222"/>
      <c r="D176" s="201" t="s">
        <v>177</v>
      </c>
      <c r="E176" s="223" t="s">
        <v>19</v>
      </c>
      <c r="F176" s="224" t="s">
        <v>180</v>
      </c>
      <c r="G176" s="222"/>
      <c r="H176" s="225">
        <v>1.44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177</v>
      </c>
      <c r="AU176" s="231" t="s">
        <v>81</v>
      </c>
      <c r="AV176" s="15" t="s">
        <v>173</v>
      </c>
      <c r="AW176" s="15" t="s">
        <v>33</v>
      </c>
      <c r="AX176" s="15" t="s">
        <v>79</v>
      </c>
      <c r="AY176" s="231" t="s">
        <v>166</v>
      </c>
    </row>
    <row r="177" spans="1:65" s="2" customFormat="1" ht="16.5" customHeight="1" x14ac:dyDescent="0.2">
      <c r="A177" s="37"/>
      <c r="B177" s="38"/>
      <c r="C177" s="181" t="s">
        <v>8</v>
      </c>
      <c r="D177" s="181" t="s">
        <v>168</v>
      </c>
      <c r="E177" s="182" t="s">
        <v>487</v>
      </c>
      <c r="F177" s="183" t="s">
        <v>488</v>
      </c>
      <c r="G177" s="184" t="s">
        <v>188</v>
      </c>
      <c r="H177" s="185">
        <v>1.395</v>
      </c>
      <c r="I177" s="186"/>
      <c r="J177" s="187">
        <f>ROUND(I177*H177,2)</f>
        <v>0</v>
      </c>
      <c r="K177" s="183" t="s">
        <v>172</v>
      </c>
      <c r="L177" s="42"/>
      <c r="M177" s="188" t="s">
        <v>19</v>
      </c>
      <c r="N177" s="189" t="s">
        <v>42</v>
      </c>
      <c r="O177" s="67"/>
      <c r="P177" s="190">
        <f>O177*H177</f>
        <v>0</v>
      </c>
      <c r="Q177" s="190">
        <v>1.6070000000000001E-2</v>
      </c>
      <c r="R177" s="190">
        <f>Q177*H177</f>
        <v>2.2417650000000001E-2</v>
      </c>
      <c r="S177" s="190">
        <v>0</v>
      </c>
      <c r="T177" s="19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173</v>
      </c>
      <c r="AT177" s="192" t="s">
        <v>168</v>
      </c>
      <c r="AU177" s="192" t="s">
        <v>81</v>
      </c>
      <c r="AY177" s="20" t="s">
        <v>166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79</v>
      </c>
      <c r="BK177" s="193">
        <f>ROUND(I177*H177,2)</f>
        <v>0</v>
      </c>
      <c r="BL177" s="20" t="s">
        <v>173</v>
      </c>
      <c r="BM177" s="192" t="s">
        <v>489</v>
      </c>
    </row>
    <row r="178" spans="1:65" s="2" customFormat="1" ht="11.25" x14ac:dyDescent="0.2">
      <c r="A178" s="37"/>
      <c r="B178" s="38"/>
      <c r="C178" s="39"/>
      <c r="D178" s="194" t="s">
        <v>175</v>
      </c>
      <c r="E178" s="39"/>
      <c r="F178" s="195" t="s">
        <v>490</v>
      </c>
      <c r="G178" s="39"/>
      <c r="H178" s="39"/>
      <c r="I178" s="196"/>
      <c r="J178" s="39"/>
      <c r="K178" s="39"/>
      <c r="L178" s="42"/>
      <c r="M178" s="197"/>
      <c r="N178" s="19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175</v>
      </c>
      <c r="AU178" s="20" t="s">
        <v>81</v>
      </c>
    </row>
    <row r="179" spans="1:65" s="13" customFormat="1" ht="11.25" x14ac:dyDescent="0.2">
      <c r="B179" s="199"/>
      <c r="C179" s="200"/>
      <c r="D179" s="201" t="s">
        <v>177</v>
      </c>
      <c r="E179" s="202" t="s">
        <v>19</v>
      </c>
      <c r="F179" s="203" t="s">
        <v>1002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177</v>
      </c>
      <c r="AU179" s="209" t="s">
        <v>81</v>
      </c>
      <c r="AV179" s="13" t="s">
        <v>79</v>
      </c>
      <c r="AW179" s="13" t="s">
        <v>33</v>
      </c>
      <c r="AX179" s="13" t="s">
        <v>71</v>
      </c>
      <c r="AY179" s="209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446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1034</v>
      </c>
      <c r="G181" s="211"/>
      <c r="H181" s="214">
        <v>1.395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5" customFormat="1" ht="11.25" x14ac:dyDescent="0.2">
      <c r="B182" s="221"/>
      <c r="C182" s="222"/>
      <c r="D182" s="201" t="s">
        <v>177</v>
      </c>
      <c r="E182" s="223" t="s">
        <v>19</v>
      </c>
      <c r="F182" s="224" t="s">
        <v>180</v>
      </c>
      <c r="G182" s="222"/>
      <c r="H182" s="225">
        <v>1.395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177</v>
      </c>
      <c r="AU182" s="231" t="s">
        <v>81</v>
      </c>
      <c r="AV182" s="15" t="s">
        <v>173</v>
      </c>
      <c r="AW182" s="15" t="s">
        <v>33</v>
      </c>
      <c r="AX182" s="15" t="s">
        <v>79</v>
      </c>
      <c r="AY182" s="231" t="s">
        <v>166</v>
      </c>
    </row>
    <row r="183" spans="1:65" s="2" customFormat="1" ht="16.5" customHeight="1" x14ac:dyDescent="0.2">
      <c r="A183" s="37"/>
      <c r="B183" s="38"/>
      <c r="C183" s="181" t="s">
        <v>263</v>
      </c>
      <c r="D183" s="181" t="s">
        <v>168</v>
      </c>
      <c r="E183" s="182" t="s">
        <v>492</v>
      </c>
      <c r="F183" s="183" t="s">
        <v>493</v>
      </c>
      <c r="G183" s="184" t="s">
        <v>188</v>
      </c>
      <c r="H183" s="185">
        <v>1.395</v>
      </c>
      <c r="I183" s="186"/>
      <c r="J183" s="187">
        <f>ROUND(I183*H183,2)</f>
        <v>0</v>
      </c>
      <c r="K183" s="183" t="s">
        <v>172</v>
      </c>
      <c r="L183" s="42"/>
      <c r="M183" s="188" t="s">
        <v>19</v>
      </c>
      <c r="N183" s="189" t="s">
        <v>42</v>
      </c>
      <c r="O183" s="6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173</v>
      </c>
      <c r="AT183" s="192" t="s">
        <v>168</v>
      </c>
      <c r="AU183" s="192" t="s">
        <v>81</v>
      </c>
      <c r="AY183" s="20" t="s">
        <v>166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79</v>
      </c>
      <c r="BK183" s="193">
        <f>ROUND(I183*H183,2)</f>
        <v>0</v>
      </c>
      <c r="BL183" s="20" t="s">
        <v>173</v>
      </c>
      <c r="BM183" s="192" t="s">
        <v>494</v>
      </c>
    </row>
    <row r="184" spans="1:65" s="2" customFormat="1" ht="11.25" x14ac:dyDescent="0.2">
      <c r="A184" s="37"/>
      <c r="B184" s="38"/>
      <c r="C184" s="39"/>
      <c r="D184" s="194" t="s">
        <v>175</v>
      </c>
      <c r="E184" s="39"/>
      <c r="F184" s="195" t="s">
        <v>495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175</v>
      </c>
      <c r="AU184" s="20" t="s">
        <v>81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1002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446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1034</v>
      </c>
      <c r="G187" s="211"/>
      <c r="H187" s="214">
        <v>1.395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5" customFormat="1" ht="11.25" x14ac:dyDescent="0.2">
      <c r="B188" s="221"/>
      <c r="C188" s="222"/>
      <c r="D188" s="201" t="s">
        <v>177</v>
      </c>
      <c r="E188" s="223" t="s">
        <v>19</v>
      </c>
      <c r="F188" s="224" t="s">
        <v>180</v>
      </c>
      <c r="G188" s="222"/>
      <c r="H188" s="225">
        <v>1.395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177</v>
      </c>
      <c r="AU188" s="231" t="s">
        <v>81</v>
      </c>
      <c r="AV188" s="15" t="s">
        <v>173</v>
      </c>
      <c r="AW188" s="15" t="s">
        <v>33</v>
      </c>
      <c r="AX188" s="15" t="s">
        <v>79</v>
      </c>
      <c r="AY188" s="231" t="s">
        <v>166</v>
      </c>
    </row>
    <row r="189" spans="1:65" s="2" customFormat="1" ht="16.5" customHeight="1" x14ac:dyDescent="0.2">
      <c r="A189" s="37"/>
      <c r="B189" s="38"/>
      <c r="C189" s="181" t="s">
        <v>274</v>
      </c>
      <c r="D189" s="181" t="s">
        <v>168</v>
      </c>
      <c r="E189" s="182" t="s">
        <v>496</v>
      </c>
      <c r="F189" s="183" t="s">
        <v>497</v>
      </c>
      <c r="G189" s="184" t="s">
        <v>234</v>
      </c>
      <c r="H189" s="185">
        <v>5.7000000000000002E-2</v>
      </c>
      <c r="I189" s="186"/>
      <c r="J189" s="187">
        <f>ROUND(I189*H189,2)</f>
        <v>0</v>
      </c>
      <c r="K189" s="183" t="s">
        <v>172</v>
      </c>
      <c r="L189" s="42"/>
      <c r="M189" s="188" t="s">
        <v>19</v>
      </c>
      <c r="N189" s="189" t="s">
        <v>42</v>
      </c>
      <c r="O189" s="67"/>
      <c r="P189" s="190">
        <f>O189*H189</f>
        <v>0</v>
      </c>
      <c r="Q189" s="190">
        <v>1.06277</v>
      </c>
      <c r="R189" s="190">
        <f>Q189*H189</f>
        <v>6.0577890000000002E-2</v>
      </c>
      <c r="S189" s="190">
        <v>0</v>
      </c>
      <c r="T189" s="19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2" t="s">
        <v>173</v>
      </c>
      <c r="AT189" s="192" t="s">
        <v>168</v>
      </c>
      <c r="AU189" s="192" t="s">
        <v>81</v>
      </c>
      <c r="AY189" s="20" t="s">
        <v>166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20" t="s">
        <v>79</v>
      </c>
      <c r="BK189" s="193">
        <f>ROUND(I189*H189,2)</f>
        <v>0</v>
      </c>
      <c r="BL189" s="20" t="s">
        <v>173</v>
      </c>
      <c r="BM189" s="192" t="s">
        <v>498</v>
      </c>
    </row>
    <row r="190" spans="1:65" s="2" customFormat="1" ht="11.25" x14ac:dyDescent="0.2">
      <c r="A190" s="37"/>
      <c r="B190" s="38"/>
      <c r="C190" s="39"/>
      <c r="D190" s="194" t="s">
        <v>175</v>
      </c>
      <c r="E190" s="39"/>
      <c r="F190" s="195" t="s">
        <v>499</v>
      </c>
      <c r="G190" s="39"/>
      <c r="H190" s="39"/>
      <c r="I190" s="196"/>
      <c r="J190" s="39"/>
      <c r="K190" s="39"/>
      <c r="L190" s="42"/>
      <c r="M190" s="197"/>
      <c r="N190" s="198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175</v>
      </c>
      <c r="AU190" s="20" t="s">
        <v>81</v>
      </c>
    </row>
    <row r="191" spans="1:65" s="13" customFormat="1" ht="11.25" x14ac:dyDescent="0.2">
      <c r="B191" s="199"/>
      <c r="C191" s="200"/>
      <c r="D191" s="201" t="s">
        <v>177</v>
      </c>
      <c r="E191" s="202" t="s">
        <v>19</v>
      </c>
      <c r="F191" s="203" t="s">
        <v>1002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177</v>
      </c>
      <c r="AU191" s="209" t="s">
        <v>81</v>
      </c>
      <c r="AV191" s="13" t="s">
        <v>79</v>
      </c>
      <c r="AW191" s="13" t="s">
        <v>33</v>
      </c>
      <c r="AX191" s="13" t="s">
        <v>71</v>
      </c>
      <c r="AY191" s="209" t="s">
        <v>166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446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1005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1035</v>
      </c>
      <c r="G194" s="211"/>
      <c r="H194" s="214">
        <v>5.7000000000000002E-2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5" customFormat="1" ht="11.25" x14ac:dyDescent="0.2">
      <c r="B195" s="221"/>
      <c r="C195" s="222"/>
      <c r="D195" s="201" t="s">
        <v>177</v>
      </c>
      <c r="E195" s="223" t="s">
        <v>19</v>
      </c>
      <c r="F195" s="224" t="s">
        <v>180</v>
      </c>
      <c r="G195" s="222"/>
      <c r="H195" s="225">
        <v>5.7000000000000002E-2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177</v>
      </c>
      <c r="AU195" s="231" t="s">
        <v>81</v>
      </c>
      <c r="AV195" s="15" t="s">
        <v>173</v>
      </c>
      <c r="AW195" s="15" t="s">
        <v>33</v>
      </c>
      <c r="AX195" s="15" t="s">
        <v>79</v>
      </c>
      <c r="AY195" s="231" t="s">
        <v>166</v>
      </c>
    </row>
    <row r="196" spans="1:65" s="2" customFormat="1" ht="16.5" customHeight="1" x14ac:dyDescent="0.2">
      <c r="A196" s="37"/>
      <c r="B196" s="38"/>
      <c r="C196" s="181" t="s">
        <v>299</v>
      </c>
      <c r="D196" s="181" t="s">
        <v>168</v>
      </c>
      <c r="E196" s="182" t="s">
        <v>503</v>
      </c>
      <c r="F196" s="183" t="s">
        <v>504</v>
      </c>
      <c r="G196" s="184" t="s">
        <v>188</v>
      </c>
      <c r="H196" s="185">
        <v>9.02</v>
      </c>
      <c r="I196" s="186"/>
      <c r="J196" s="187">
        <f>ROUND(I196*H196,2)</f>
        <v>0</v>
      </c>
      <c r="K196" s="183" t="s">
        <v>172</v>
      </c>
      <c r="L196" s="42"/>
      <c r="M196" s="188" t="s">
        <v>19</v>
      </c>
      <c r="N196" s="189" t="s">
        <v>42</v>
      </c>
      <c r="O196" s="67"/>
      <c r="P196" s="190">
        <f>O196*H196</f>
        <v>0</v>
      </c>
      <c r="Q196" s="190">
        <v>1.2999999999999999E-4</v>
      </c>
      <c r="R196" s="190">
        <f>Q196*H196</f>
        <v>1.1725999999999998E-3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173</v>
      </c>
      <c r="AT196" s="192" t="s">
        <v>168</v>
      </c>
      <c r="AU196" s="192" t="s">
        <v>81</v>
      </c>
      <c r="AY196" s="20" t="s">
        <v>166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79</v>
      </c>
      <c r="BK196" s="193">
        <f>ROUND(I196*H196,2)</f>
        <v>0</v>
      </c>
      <c r="BL196" s="20" t="s">
        <v>173</v>
      </c>
      <c r="BM196" s="192" t="s">
        <v>505</v>
      </c>
    </row>
    <row r="197" spans="1:65" s="2" customFormat="1" ht="11.25" x14ac:dyDescent="0.2">
      <c r="A197" s="37"/>
      <c r="B197" s="38"/>
      <c r="C197" s="39"/>
      <c r="D197" s="194" t="s">
        <v>175</v>
      </c>
      <c r="E197" s="39"/>
      <c r="F197" s="195" t="s">
        <v>506</v>
      </c>
      <c r="G197" s="39"/>
      <c r="H197" s="39"/>
      <c r="I197" s="196"/>
      <c r="J197" s="39"/>
      <c r="K197" s="39"/>
      <c r="L197" s="42"/>
      <c r="M197" s="197"/>
      <c r="N197" s="198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175</v>
      </c>
      <c r="AU197" s="20" t="s">
        <v>81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1002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446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1005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1036</v>
      </c>
      <c r="G201" s="211"/>
      <c r="H201" s="214">
        <v>9.02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5" customFormat="1" ht="11.25" x14ac:dyDescent="0.2">
      <c r="B202" s="221"/>
      <c r="C202" s="222"/>
      <c r="D202" s="201" t="s">
        <v>177</v>
      </c>
      <c r="E202" s="223" t="s">
        <v>19</v>
      </c>
      <c r="F202" s="224" t="s">
        <v>180</v>
      </c>
      <c r="G202" s="222"/>
      <c r="H202" s="225">
        <v>9.02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177</v>
      </c>
      <c r="AU202" s="231" t="s">
        <v>81</v>
      </c>
      <c r="AV202" s="15" t="s">
        <v>173</v>
      </c>
      <c r="AW202" s="15" t="s">
        <v>33</v>
      </c>
      <c r="AX202" s="15" t="s">
        <v>79</v>
      </c>
      <c r="AY202" s="231" t="s">
        <v>166</v>
      </c>
    </row>
    <row r="203" spans="1:65" s="2" customFormat="1" ht="16.5" customHeight="1" x14ac:dyDescent="0.2">
      <c r="A203" s="37"/>
      <c r="B203" s="38"/>
      <c r="C203" s="181" t="s">
        <v>315</v>
      </c>
      <c r="D203" s="181" t="s">
        <v>168</v>
      </c>
      <c r="E203" s="182" t="s">
        <v>510</v>
      </c>
      <c r="F203" s="183" t="s">
        <v>511</v>
      </c>
      <c r="G203" s="184" t="s">
        <v>188</v>
      </c>
      <c r="H203" s="185">
        <v>9.02</v>
      </c>
      <c r="I203" s="186"/>
      <c r="J203" s="187">
        <f>ROUND(I203*H203,2)</f>
        <v>0</v>
      </c>
      <c r="K203" s="183" t="s">
        <v>172</v>
      </c>
      <c r="L203" s="42"/>
      <c r="M203" s="188" t="s">
        <v>19</v>
      </c>
      <c r="N203" s="189" t="s">
        <v>42</v>
      </c>
      <c r="O203" s="67"/>
      <c r="P203" s="190">
        <f>O203*H203</f>
        <v>0</v>
      </c>
      <c r="Q203" s="190">
        <v>2.2000000000000001E-4</v>
      </c>
      <c r="R203" s="190">
        <f>Q203*H203</f>
        <v>1.9843999999999999E-3</v>
      </c>
      <c r="S203" s="190">
        <v>0</v>
      </c>
      <c r="T203" s="19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2" t="s">
        <v>173</v>
      </c>
      <c r="AT203" s="192" t="s">
        <v>168</v>
      </c>
      <c r="AU203" s="192" t="s">
        <v>81</v>
      </c>
      <c r="AY203" s="20" t="s">
        <v>166</v>
      </c>
      <c r="BE203" s="193">
        <f>IF(N203="základní",J203,0)</f>
        <v>0</v>
      </c>
      <c r="BF203" s="193">
        <f>IF(N203="snížená",J203,0)</f>
        <v>0</v>
      </c>
      <c r="BG203" s="193">
        <f>IF(N203="zákl. přenesená",J203,0)</f>
        <v>0</v>
      </c>
      <c r="BH203" s="193">
        <f>IF(N203="sníž. přenesená",J203,0)</f>
        <v>0</v>
      </c>
      <c r="BI203" s="193">
        <f>IF(N203="nulová",J203,0)</f>
        <v>0</v>
      </c>
      <c r="BJ203" s="20" t="s">
        <v>79</v>
      </c>
      <c r="BK203" s="193">
        <f>ROUND(I203*H203,2)</f>
        <v>0</v>
      </c>
      <c r="BL203" s="20" t="s">
        <v>173</v>
      </c>
      <c r="BM203" s="192" t="s">
        <v>512</v>
      </c>
    </row>
    <row r="204" spans="1:65" s="2" customFormat="1" ht="11.25" x14ac:dyDescent="0.2">
      <c r="A204" s="37"/>
      <c r="B204" s="38"/>
      <c r="C204" s="39"/>
      <c r="D204" s="194" t="s">
        <v>175</v>
      </c>
      <c r="E204" s="39"/>
      <c r="F204" s="195" t="s">
        <v>513</v>
      </c>
      <c r="G204" s="39"/>
      <c r="H204" s="39"/>
      <c r="I204" s="196"/>
      <c r="J204" s="39"/>
      <c r="K204" s="39"/>
      <c r="L204" s="42"/>
      <c r="M204" s="197"/>
      <c r="N204" s="19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175</v>
      </c>
      <c r="AU204" s="20" t="s">
        <v>81</v>
      </c>
    </row>
    <row r="205" spans="1:65" s="13" customFormat="1" ht="11.25" x14ac:dyDescent="0.2">
      <c r="B205" s="199"/>
      <c r="C205" s="200"/>
      <c r="D205" s="201" t="s">
        <v>177</v>
      </c>
      <c r="E205" s="202" t="s">
        <v>19</v>
      </c>
      <c r="F205" s="203" t="s">
        <v>1002</v>
      </c>
      <c r="G205" s="200"/>
      <c r="H205" s="202" t="s">
        <v>19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177</v>
      </c>
      <c r="AU205" s="209" t="s">
        <v>81</v>
      </c>
      <c r="AV205" s="13" t="s">
        <v>79</v>
      </c>
      <c r="AW205" s="13" t="s">
        <v>33</v>
      </c>
      <c r="AX205" s="13" t="s">
        <v>71</v>
      </c>
      <c r="AY205" s="209" t="s">
        <v>166</v>
      </c>
    </row>
    <row r="206" spans="1:65" s="13" customFormat="1" ht="11.25" x14ac:dyDescent="0.2">
      <c r="B206" s="199"/>
      <c r="C206" s="200"/>
      <c r="D206" s="201" t="s">
        <v>177</v>
      </c>
      <c r="E206" s="202" t="s">
        <v>19</v>
      </c>
      <c r="F206" s="203" t="s">
        <v>446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177</v>
      </c>
      <c r="AU206" s="209" t="s">
        <v>81</v>
      </c>
      <c r="AV206" s="13" t="s">
        <v>79</v>
      </c>
      <c r="AW206" s="13" t="s">
        <v>33</v>
      </c>
      <c r="AX206" s="13" t="s">
        <v>71</v>
      </c>
      <c r="AY206" s="209" t="s">
        <v>166</v>
      </c>
    </row>
    <row r="207" spans="1:65" s="13" customFormat="1" ht="11.25" x14ac:dyDescent="0.2">
      <c r="B207" s="199"/>
      <c r="C207" s="200"/>
      <c r="D207" s="201" t="s">
        <v>177</v>
      </c>
      <c r="E207" s="202" t="s">
        <v>19</v>
      </c>
      <c r="F207" s="203" t="s">
        <v>1005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177</v>
      </c>
      <c r="AU207" s="209" t="s">
        <v>81</v>
      </c>
      <c r="AV207" s="13" t="s">
        <v>79</v>
      </c>
      <c r="AW207" s="13" t="s">
        <v>33</v>
      </c>
      <c r="AX207" s="13" t="s">
        <v>71</v>
      </c>
      <c r="AY207" s="209" t="s">
        <v>166</v>
      </c>
    </row>
    <row r="208" spans="1:65" s="14" customFormat="1" ht="11.25" x14ac:dyDescent="0.2">
      <c r="B208" s="210"/>
      <c r="C208" s="211"/>
      <c r="D208" s="201" t="s">
        <v>177</v>
      </c>
      <c r="E208" s="212" t="s">
        <v>19</v>
      </c>
      <c r="F208" s="213" t="s">
        <v>1036</v>
      </c>
      <c r="G208" s="211"/>
      <c r="H208" s="214">
        <v>9.02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177</v>
      </c>
      <c r="AU208" s="220" t="s">
        <v>81</v>
      </c>
      <c r="AV208" s="14" t="s">
        <v>81</v>
      </c>
      <c r="AW208" s="14" t="s">
        <v>33</v>
      </c>
      <c r="AX208" s="14" t="s">
        <v>71</v>
      </c>
      <c r="AY208" s="220" t="s">
        <v>166</v>
      </c>
    </row>
    <row r="209" spans="1:65" s="15" customFormat="1" ht="11.25" x14ac:dyDescent="0.2">
      <c r="B209" s="221"/>
      <c r="C209" s="222"/>
      <c r="D209" s="201" t="s">
        <v>177</v>
      </c>
      <c r="E209" s="223" t="s">
        <v>19</v>
      </c>
      <c r="F209" s="224" t="s">
        <v>180</v>
      </c>
      <c r="G209" s="222"/>
      <c r="H209" s="225">
        <v>9.02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177</v>
      </c>
      <c r="AU209" s="231" t="s">
        <v>81</v>
      </c>
      <c r="AV209" s="15" t="s">
        <v>173</v>
      </c>
      <c r="AW209" s="15" t="s">
        <v>33</v>
      </c>
      <c r="AX209" s="15" t="s">
        <v>79</v>
      </c>
      <c r="AY209" s="231" t="s">
        <v>166</v>
      </c>
    </row>
    <row r="210" spans="1:65" s="12" customFormat="1" ht="22.9" customHeight="1" x14ac:dyDescent="0.2">
      <c r="B210" s="165"/>
      <c r="C210" s="166"/>
      <c r="D210" s="167" t="s">
        <v>70</v>
      </c>
      <c r="E210" s="179" t="s">
        <v>231</v>
      </c>
      <c r="F210" s="179" t="s">
        <v>314</v>
      </c>
      <c r="G210" s="166"/>
      <c r="H210" s="166"/>
      <c r="I210" s="169"/>
      <c r="J210" s="180">
        <f>BK210</f>
        <v>0</v>
      </c>
      <c r="K210" s="166"/>
      <c r="L210" s="171"/>
      <c r="M210" s="172"/>
      <c r="N210" s="173"/>
      <c r="O210" s="173"/>
      <c r="P210" s="174">
        <f>SUM(P211:P224)</f>
        <v>0</v>
      </c>
      <c r="Q210" s="173"/>
      <c r="R210" s="174">
        <f>SUM(R211:R224)</f>
        <v>5.4120000000000004E-4</v>
      </c>
      <c r="S210" s="173"/>
      <c r="T210" s="175">
        <f>SUM(T211:T224)</f>
        <v>0</v>
      </c>
      <c r="AR210" s="176" t="s">
        <v>79</v>
      </c>
      <c r="AT210" s="177" t="s">
        <v>70</v>
      </c>
      <c r="AU210" s="177" t="s">
        <v>79</v>
      </c>
      <c r="AY210" s="176" t="s">
        <v>166</v>
      </c>
      <c r="BK210" s="178">
        <f>SUM(BK211:BK224)</f>
        <v>0</v>
      </c>
    </row>
    <row r="211" spans="1:65" s="2" customFormat="1" ht="24.2" customHeight="1" x14ac:dyDescent="0.2">
      <c r="A211" s="37"/>
      <c r="B211" s="38"/>
      <c r="C211" s="181" t="s">
        <v>325</v>
      </c>
      <c r="D211" s="181" t="s">
        <v>168</v>
      </c>
      <c r="E211" s="182" t="s">
        <v>514</v>
      </c>
      <c r="F211" s="183" t="s">
        <v>515</v>
      </c>
      <c r="G211" s="184" t="s">
        <v>171</v>
      </c>
      <c r="H211" s="185">
        <v>6.7649999999999997</v>
      </c>
      <c r="I211" s="186"/>
      <c r="J211" s="187">
        <f>ROUND(I211*H211,2)</f>
        <v>0</v>
      </c>
      <c r="K211" s="183" t="s">
        <v>172</v>
      </c>
      <c r="L211" s="42"/>
      <c r="M211" s="188" t="s">
        <v>19</v>
      </c>
      <c r="N211" s="189" t="s">
        <v>42</v>
      </c>
      <c r="O211" s="67"/>
      <c r="P211" s="190">
        <f>O211*H211</f>
        <v>0</v>
      </c>
      <c r="Q211" s="190">
        <v>8.0000000000000007E-5</v>
      </c>
      <c r="R211" s="190">
        <f>Q211*H211</f>
        <v>5.4120000000000004E-4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173</v>
      </c>
      <c r="AT211" s="192" t="s">
        <v>168</v>
      </c>
      <c r="AU211" s="192" t="s">
        <v>81</v>
      </c>
      <c r="AY211" s="20" t="s">
        <v>166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79</v>
      </c>
      <c r="BK211" s="193">
        <f>ROUND(I211*H211,2)</f>
        <v>0</v>
      </c>
      <c r="BL211" s="20" t="s">
        <v>173</v>
      </c>
      <c r="BM211" s="192" t="s">
        <v>516</v>
      </c>
    </row>
    <row r="212" spans="1:65" s="2" customFormat="1" ht="11.25" x14ac:dyDescent="0.2">
      <c r="A212" s="37"/>
      <c r="B212" s="38"/>
      <c r="C212" s="39"/>
      <c r="D212" s="194" t="s">
        <v>175</v>
      </c>
      <c r="E212" s="39"/>
      <c r="F212" s="195" t="s">
        <v>517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175</v>
      </c>
      <c r="AU212" s="20" t="s">
        <v>81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1002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446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1005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4" customFormat="1" ht="11.25" x14ac:dyDescent="0.2">
      <c r="B216" s="210"/>
      <c r="C216" s="211"/>
      <c r="D216" s="201" t="s">
        <v>177</v>
      </c>
      <c r="E216" s="212" t="s">
        <v>19</v>
      </c>
      <c r="F216" s="213" t="s">
        <v>1037</v>
      </c>
      <c r="G216" s="211"/>
      <c r="H216" s="214">
        <v>6.7649999999999997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177</v>
      </c>
      <c r="AU216" s="220" t="s">
        <v>81</v>
      </c>
      <c r="AV216" s="14" t="s">
        <v>81</v>
      </c>
      <c r="AW216" s="14" t="s">
        <v>33</v>
      </c>
      <c r="AX216" s="14" t="s">
        <v>71</v>
      </c>
      <c r="AY216" s="220" t="s">
        <v>166</v>
      </c>
    </row>
    <row r="217" spans="1:65" s="15" customFormat="1" ht="11.25" x14ac:dyDescent="0.2">
      <c r="B217" s="221"/>
      <c r="C217" s="222"/>
      <c r="D217" s="201" t="s">
        <v>177</v>
      </c>
      <c r="E217" s="223" t="s">
        <v>19</v>
      </c>
      <c r="F217" s="224" t="s">
        <v>180</v>
      </c>
      <c r="G217" s="222"/>
      <c r="H217" s="225">
        <v>6.7649999999999997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177</v>
      </c>
      <c r="AU217" s="231" t="s">
        <v>81</v>
      </c>
      <c r="AV217" s="15" t="s">
        <v>173</v>
      </c>
      <c r="AW217" s="15" t="s">
        <v>33</v>
      </c>
      <c r="AX217" s="15" t="s">
        <v>79</v>
      </c>
      <c r="AY217" s="231" t="s">
        <v>166</v>
      </c>
    </row>
    <row r="218" spans="1:65" s="2" customFormat="1" ht="16.5" customHeight="1" x14ac:dyDescent="0.2">
      <c r="A218" s="37"/>
      <c r="B218" s="38"/>
      <c r="C218" s="249" t="s">
        <v>332</v>
      </c>
      <c r="D218" s="249" t="s">
        <v>392</v>
      </c>
      <c r="E218" s="250" t="s">
        <v>522</v>
      </c>
      <c r="F218" s="251" t="s">
        <v>523</v>
      </c>
      <c r="G218" s="252" t="s">
        <v>524</v>
      </c>
      <c r="H218" s="253">
        <v>14.882999999999999</v>
      </c>
      <c r="I218" s="254"/>
      <c r="J218" s="255">
        <f>ROUND(I218*H218,2)</f>
        <v>0</v>
      </c>
      <c r="K218" s="251" t="s">
        <v>476</v>
      </c>
      <c r="L218" s="256"/>
      <c r="M218" s="257" t="s">
        <v>19</v>
      </c>
      <c r="N218" s="258" t="s">
        <v>42</v>
      </c>
      <c r="O218" s="67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226</v>
      </c>
      <c r="AT218" s="192" t="s">
        <v>392</v>
      </c>
      <c r="AU218" s="192" t="s">
        <v>81</v>
      </c>
      <c r="AY218" s="20" t="s">
        <v>166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79</v>
      </c>
      <c r="BK218" s="193">
        <f>ROUND(I218*H218,2)</f>
        <v>0</v>
      </c>
      <c r="BL218" s="20" t="s">
        <v>173</v>
      </c>
      <c r="BM218" s="192" t="s">
        <v>525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1002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446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1005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4" customFormat="1" ht="11.25" x14ac:dyDescent="0.2">
      <c r="B222" s="210"/>
      <c r="C222" s="211"/>
      <c r="D222" s="201" t="s">
        <v>177</v>
      </c>
      <c r="E222" s="212" t="s">
        <v>19</v>
      </c>
      <c r="F222" s="213" t="s">
        <v>1038</v>
      </c>
      <c r="G222" s="211"/>
      <c r="H222" s="214">
        <v>13.53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81</v>
      </c>
      <c r="AV222" s="14" t="s">
        <v>81</v>
      </c>
      <c r="AW222" s="14" t="s">
        <v>33</v>
      </c>
      <c r="AX222" s="14" t="s">
        <v>71</v>
      </c>
      <c r="AY222" s="220" t="s">
        <v>166</v>
      </c>
    </row>
    <row r="223" spans="1:65" s="15" customFormat="1" ht="11.25" x14ac:dyDescent="0.2">
      <c r="B223" s="221"/>
      <c r="C223" s="222"/>
      <c r="D223" s="201" t="s">
        <v>177</v>
      </c>
      <c r="E223" s="223" t="s">
        <v>19</v>
      </c>
      <c r="F223" s="224" t="s">
        <v>180</v>
      </c>
      <c r="G223" s="222"/>
      <c r="H223" s="225">
        <v>13.53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177</v>
      </c>
      <c r="AU223" s="231" t="s">
        <v>81</v>
      </c>
      <c r="AV223" s="15" t="s">
        <v>173</v>
      </c>
      <c r="AW223" s="15" t="s">
        <v>33</v>
      </c>
      <c r="AX223" s="15" t="s">
        <v>79</v>
      </c>
      <c r="AY223" s="231" t="s">
        <v>166</v>
      </c>
    </row>
    <row r="224" spans="1:65" s="14" customFormat="1" ht="11.25" x14ac:dyDescent="0.2">
      <c r="B224" s="210"/>
      <c r="C224" s="211"/>
      <c r="D224" s="201" t="s">
        <v>177</v>
      </c>
      <c r="E224" s="211"/>
      <c r="F224" s="213" t="s">
        <v>1039</v>
      </c>
      <c r="G224" s="211"/>
      <c r="H224" s="214">
        <v>14.882999999999999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177</v>
      </c>
      <c r="AU224" s="220" t="s">
        <v>81</v>
      </c>
      <c r="AV224" s="14" t="s">
        <v>81</v>
      </c>
      <c r="AW224" s="14" t="s">
        <v>4</v>
      </c>
      <c r="AX224" s="14" t="s">
        <v>79</v>
      </c>
      <c r="AY224" s="220" t="s">
        <v>166</v>
      </c>
    </row>
    <row r="225" spans="1:65" s="12" customFormat="1" ht="22.9" customHeight="1" x14ac:dyDescent="0.2">
      <c r="B225" s="165"/>
      <c r="C225" s="166"/>
      <c r="D225" s="167" t="s">
        <v>70</v>
      </c>
      <c r="E225" s="179" t="s">
        <v>323</v>
      </c>
      <c r="F225" s="179" t="s">
        <v>324</v>
      </c>
      <c r="G225" s="166"/>
      <c r="H225" s="166"/>
      <c r="I225" s="169"/>
      <c r="J225" s="180">
        <f>BK225</f>
        <v>0</v>
      </c>
      <c r="K225" s="166"/>
      <c r="L225" s="171"/>
      <c r="M225" s="172"/>
      <c r="N225" s="173"/>
      <c r="O225" s="173"/>
      <c r="P225" s="174">
        <f>SUM(P226:P227)</f>
        <v>0</v>
      </c>
      <c r="Q225" s="173"/>
      <c r="R225" s="174">
        <f>SUM(R226:R227)</f>
        <v>0</v>
      </c>
      <c r="S225" s="173"/>
      <c r="T225" s="175">
        <f>SUM(T226:T227)</f>
        <v>0</v>
      </c>
      <c r="AR225" s="176" t="s">
        <v>79</v>
      </c>
      <c r="AT225" s="177" t="s">
        <v>70</v>
      </c>
      <c r="AU225" s="177" t="s">
        <v>79</v>
      </c>
      <c r="AY225" s="176" t="s">
        <v>166</v>
      </c>
      <c r="BK225" s="178">
        <f>SUM(BK226:BK227)</f>
        <v>0</v>
      </c>
    </row>
    <row r="226" spans="1:65" s="2" customFormat="1" ht="37.9" customHeight="1" x14ac:dyDescent="0.2">
      <c r="A226" s="37"/>
      <c r="B226" s="38"/>
      <c r="C226" s="181" t="s">
        <v>338</v>
      </c>
      <c r="D226" s="181" t="s">
        <v>168</v>
      </c>
      <c r="E226" s="182" t="s">
        <v>326</v>
      </c>
      <c r="F226" s="183" t="s">
        <v>327</v>
      </c>
      <c r="G226" s="184" t="s">
        <v>234</v>
      </c>
      <c r="H226" s="185">
        <v>27.469000000000001</v>
      </c>
      <c r="I226" s="186"/>
      <c r="J226" s="187">
        <f>ROUND(I226*H226,2)</f>
        <v>0</v>
      </c>
      <c r="K226" s="183" t="s">
        <v>172</v>
      </c>
      <c r="L226" s="42"/>
      <c r="M226" s="188" t="s">
        <v>19</v>
      </c>
      <c r="N226" s="189" t="s">
        <v>42</v>
      </c>
      <c r="O226" s="67"/>
      <c r="P226" s="190">
        <f>O226*H226</f>
        <v>0</v>
      </c>
      <c r="Q226" s="190">
        <v>0</v>
      </c>
      <c r="R226" s="190">
        <f>Q226*H226</f>
        <v>0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173</v>
      </c>
      <c r="AT226" s="192" t="s">
        <v>168</v>
      </c>
      <c r="AU226" s="192" t="s">
        <v>81</v>
      </c>
      <c r="AY226" s="20" t="s">
        <v>166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79</v>
      </c>
      <c r="BK226" s="193">
        <f>ROUND(I226*H226,2)</f>
        <v>0</v>
      </c>
      <c r="BL226" s="20" t="s">
        <v>173</v>
      </c>
      <c r="BM226" s="192" t="s">
        <v>531</v>
      </c>
    </row>
    <row r="227" spans="1:65" s="2" customFormat="1" ht="11.25" x14ac:dyDescent="0.2">
      <c r="A227" s="37"/>
      <c r="B227" s="38"/>
      <c r="C227" s="39"/>
      <c r="D227" s="194" t="s">
        <v>175</v>
      </c>
      <c r="E227" s="39"/>
      <c r="F227" s="195" t="s">
        <v>329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175</v>
      </c>
      <c r="AU227" s="20" t="s">
        <v>81</v>
      </c>
    </row>
    <row r="228" spans="1:65" s="12" customFormat="1" ht="25.9" customHeight="1" x14ac:dyDescent="0.2">
      <c r="B228" s="165"/>
      <c r="C228" s="166"/>
      <c r="D228" s="167" t="s">
        <v>70</v>
      </c>
      <c r="E228" s="168" t="s">
        <v>379</v>
      </c>
      <c r="F228" s="168" t="s">
        <v>380</v>
      </c>
      <c r="G228" s="166"/>
      <c r="H228" s="166"/>
      <c r="I228" s="169"/>
      <c r="J228" s="170">
        <f>BK228</f>
        <v>0</v>
      </c>
      <c r="K228" s="166"/>
      <c r="L228" s="171"/>
      <c r="M228" s="172"/>
      <c r="N228" s="173"/>
      <c r="O228" s="173"/>
      <c r="P228" s="174">
        <f>P229+P253+P261</f>
        <v>0</v>
      </c>
      <c r="Q228" s="173"/>
      <c r="R228" s="174">
        <f>R229+R253+R261</f>
        <v>1.5598190000000001E-2</v>
      </c>
      <c r="S228" s="173"/>
      <c r="T228" s="175">
        <f>T229+T253+T261</f>
        <v>0</v>
      </c>
      <c r="AR228" s="176" t="s">
        <v>81</v>
      </c>
      <c r="AT228" s="177" t="s">
        <v>70</v>
      </c>
      <c r="AU228" s="177" t="s">
        <v>71</v>
      </c>
      <c r="AY228" s="176" t="s">
        <v>166</v>
      </c>
      <c r="BK228" s="178">
        <f>BK229+BK253+BK261</f>
        <v>0</v>
      </c>
    </row>
    <row r="229" spans="1:65" s="12" customFormat="1" ht="22.9" customHeight="1" x14ac:dyDescent="0.2">
      <c r="B229" s="165"/>
      <c r="C229" s="166"/>
      <c r="D229" s="167" t="s">
        <v>70</v>
      </c>
      <c r="E229" s="179" t="s">
        <v>381</v>
      </c>
      <c r="F229" s="179" t="s">
        <v>382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SUM(P230:P252)</f>
        <v>0</v>
      </c>
      <c r="Q229" s="173"/>
      <c r="R229" s="174">
        <f>SUM(R230:R252)</f>
        <v>1.4829440000000001E-2</v>
      </c>
      <c r="S229" s="173"/>
      <c r="T229" s="175">
        <f>SUM(T230:T252)</f>
        <v>0</v>
      </c>
      <c r="AR229" s="176" t="s">
        <v>81</v>
      </c>
      <c r="AT229" s="177" t="s">
        <v>70</v>
      </c>
      <c r="AU229" s="177" t="s">
        <v>79</v>
      </c>
      <c r="AY229" s="176" t="s">
        <v>166</v>
      </c>
      <c r="BK229" s="178">
        <f>SUM(BK230:BK252)</f>
        <v>0</v>
      </c>
    </row>
    <row r="230" spans="1:65" s="2" customFormat="1" ht="16.5" customHeight="1" x14ac:dyDescent="0.2">
      <c r="A230" s="37"/>
      <c r="B230" s="38"/>
      <c r="C230" s="181" t="s">
        <v>344</v>
      </c>
      <c r="D230" s="181" t="s">
        <v>168</v>
      </c>
      <c r="E230" s="182" t="s">
        <v>383</v>
      </c>
      <c r="F230" s="183" t="s">
        <v>384</v>
      </c>
      <c r="G230" s="184" t="s">
        <v>385</v>
      </c>
      <c r="H230" s="185">
        <v>13.824</v>
      </c>
      <c r="I230" s="186"/>
      <c r="J230" s="187">
        <f>ROUND(I230*H230,2)</f>
        <v>0</v>
      </c>
      <c r="K230" s="183" t="s">
        <v>172</v>
      </c>
      <c r="L230" s="42"/>
      <c r="M230" s="188" t="s">
        <v>19</v>
      </c>
      <c r="N230" s="189" t="s">
        <v>42</v>
      </c>
      <c r="O230" s="67"/>
      <c r="P230" s="190">
        <f>O230*H230</f>
        <v>0</v>
      </c>
      <c r="Q230" s="190">
        <v>6.0000000000000002E-5</v>
      </c>
      <c r="R230" s="190">
        <f>Q230*H230</f>
        <v>8.2943999999999997E-4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315</v>
      </c>
      <c r="AT230" s="192" t="s">
        <v>168</v>
      </c>
      <c r="AU230" s="192" t="s">
        <v>81</v>
      </c>
      <c r="AY230" s="20" t="s">
        <v>166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79</v>
      </c>
      <c r="BK230" s="193">
        <f>ROUND(I230*H230,2)</f>
        <v>0</v>
      </c>
      <c r="BL230" s="20" t="s">
        <v>315</v>
      </c>
      <c r="BM230" s="192" t="s">
        <v>708</v>
      </c>
    </row>
    <row r="231" spans="1:65" s="2" customFormat="1" ht="11.25" x14ac:dyDescent="0.2">
      <c r="A231" s="37"/>
      <c r="B231" s="38"/>
      <c r="C231" s="39"/>
      <c r="D231" s="194" t="s">
        <v>175</v>
      </c>
      <c r="E231" s="39"/>
      <c r="F231" s="195" t="s">
        <v>387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175</v>
      </c>
      <c r="AU231" s="20" t="s">
        <v>81</v>
      </c>
    </row>
    <row r="232" spans="1:65" s="13" customFormat="1" ht="11.25" x14ac:dyDescent="0.2">
      <c r="B232" s="199"/>
      <c r="C232" s="200"/>
      <c r="D232" s="201" t="s">
        <v>177</v>
      </c>
      <c r="E232" s="202" t="s">
        <v>19</v>
      </c>
      <c r="F232" s="203" t="s">
        <v>1002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177</v>
      </c>
      <c r="AU232" s="209" t="s">
        <v>81</v>
      </c>
      <c r="AV232" s="13" t="s">
        <v>79</v>
      </c>
      <c r="AW232" s="13" t="s">
        <v>33</v>
      </c>
      <c r="AX232" s="13" t="s">
        <v>71</v>
      </c>
      <c r="AY232" s="209" t="s">
        <v>166</v>
      </c>
    </row>
    <row r="233" spans="1:65" s="13" customFormat="1" ht="11.25" x14ac:dyDescent="0.2">
      <c r="B233" s="199"/>
      <c r="C233" s="200"/>
      <c r="D233" s="201" t="s">
        <v>177</v>
      </c>
      <c r="E233" s="202" t="s">
        <v>19</v>
      </c>
      <c r="F233" s="203" t="s">
        <v>709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177</v>
      </c>
      <c r="AU233" s="209" t="s">
        <v>81</v>
      </c>
      <c r="AV233" s="13" t="s">
        <v>79</v>
      </c>
      <c r="AW233" s="13" t="s">
        <v>33</v>
      </c>
      <c r="AX233" s="13" t="s">
        <v>71</v>
      </c>
      <c r="AY233" s="209" t="s">
        <v>166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710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4" customFormat="1" ht="11.25" x14ac:dyDescent="0.2">
      <c r="B235" s="210"/>
      <c r="C235" s="211"/>
      <c r="D235" s="201" t="s">
        <v>177</v>
      </c>
      <c r="E235" s="212" t="s">
        <v>19</v>
      </c>
      <c r="F235" s="213" t="s">
        <v>1040</v>
      </c>
      <c r="G235" s="211"/>
      <c r="H235" s="214">
        <v>11.94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177</v>
      </c>
      <c r="AU235" s="220" t="s">
        <v>81</v>
      </c>
      <c r="AV235" s="14" t="s">
        <v>81</v>
      </c>
      <c r="AW235" s="14" t="s">
        <v>33</v>
      </c>
      <c r="AX235" s="14" t="s">
        <v>71</v>
      </c>
      <c r="AY235" s="220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714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1041</v>
      </c>
      <c r="G237" s="211"/>
      <c r="H237" s="214">
        <v>1.8839999999999999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5" customFormat="1" ht="11.25" x14ac:dyDescent="0.2">
      <c r="B238" s="221"/>
      <c r="C238" s="222"/>
      <c r="D238" s="201" t="s">
        <v>177</v>
      </c>
      <c r="E238" s="223" t="s">
        <v>19</v>
      </c>
      <c r="F238" s="224" t="s">
        <v>180</v>
      </c>
      <c r="G238" s="222"/>
      <c r="H238" s="225">
        <v>13.824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177</v>
      </c>
      <c r="AU238" s="231" t="s">
        <v>81</v>
      </c>
      <c r="AV238" s="15" t="s">
        <v>173</v>
      </c>
      <c r="AW238" s="15" t="s">
        <v>33</v>
      </c>
      <c r="AX238" s="15" t="s">
        <v>79</v>
      </c>
      <c r="AY238" s="231" t="s">
        <v>166</v>
      </c>
    </row>
    <row r="239" spans="1:65" s="2" customFormat="1" ht="16.5" customHeight="1" x14ac:dyDescent="0.2">
      <c r="A239" s="37"/>
      <c r="B239" s="38"/>
      <c r="C239" s="249" t="s">
        <v>7</v>
      </c>
      <c r="D239" s="249" t="s">
        <v>392</v>
      </c>
      <c r="E239" s="250" t="s">
        <v>716</v>
      </c>
      <c r="F239" s="251" t="s">
        <v>717</v>
      </c>
      <c r="G239" s="252" t="s">
        <v>234</v>
      </c>
      <c r="H239" s="253">
        <v>1.2E-2</v>
      </c>
      <c r="I239" s="254"/>
      <c r="J239" s="255">
        <f>ROUND(I239*H239,2)</f>
        <v>0</v>
      </c>
      <c r="K239" s="251" t="s">
        <v>172</v>
      </c>
      <c r="L239" s="256"/>
      <c r="M239" s="257" t="s">
        <v>19</v>
      </c>
      <c r="N239" s="258" t="s">
        <v>42</v>
      </c>
      <c r="O239" s="67"/>
      <c r="P239" s="190">
        <f>O239*H239</f>
        <v>0</v>
      </c>
      <c r="Q239" s="190">
        <v>1</v>
      </c>
      <c r="R239" s="190">
        <f>Q239*H239</f>
        <v>1.2E-2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395</v>
      </c>
      <c r="AT239" s="192" t="s">
        <v>392</v>
      </c>
      <c r="AU239" s="192" t="s">
        <v>81</v>
      </c>
      <c r="AY239" s="20" t="s">
        <v>166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79</v>
      </c>
      <c r="BK239" s="193">
        <f>ROUND(I239*H239,2)</f>
        <v>0</v>
      </c>
      <c r="BL239" s="20" t="s">
        <v>315</v>
      </c>
      <c r="BM239" s="192" t="s">
        <v>718</v>
      </c>
    </row>
    <row r="240" spans="1:65" s="13" customFormat="1" ht="11.25" x14ac:dyDescent="0.2">
      <c r="B240" s="199"/>
      <c r="C240" s="200"/>
      <c r="D240" s="201" t="s">
        <v>177</v>
      </c>
      <c r="E240" s="202" t="s">
        <v>19</v>
      </c>
      <c r="F240" s="203" t="s">
        <v>1002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177</v>
      </c>
      <c r="AU240" s="209" t="s">
        <v>81</v>
      </c>
      <c r="AV240" s="13" t="s">
        <v>79</v>
      </c>
      <c r="AW240" s="13" t="s">
        <v>33</v>
      </c>
      <c r="AX240" s="13" t="s">
        <v>71</v>
      </c>
      <c r="AY240" s="209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709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3" customFormat="1" ht="11.25" x14ac:dyDescent="0.2">
      <c r="B242" s="199"/>
      <c r="C242" s="200"/>
      <c r="D242" s="201" t="s">
        <v>177</v>
      </c>
      <c r="E242" s="202" t="s">
        <v>19</v>
      </c>
      <c r="F242" s="203" t="s">
        <v>710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177</v>
      </c>
      <c r="AU242" s="209" t="s">
        <v>81</v>
      </c>
      <c r="AV242" s="13" t="s">
        <v>79</v>
      </c>
      <c r="AW242" s="13" t="s">
        <v>33</v>
      </c>
      <c r="AX242" s="13" t="s">
        <v>71</v>
      </c>
      <c r="AY242" s="209" t="s">
        <v>166</v>
      </c>
    </row>
    <row r="243" spans="1:65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1042</v>
      </c>
      <c r="G243" s="211"/>
      <c r="H243" s="214">
        <v>1.2E-2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1:65" s="15" customFormat="1" ht="11.25" x14ac:dyDescent="0.2">
      <c r="B244" s="221"/>
      <c r="C244" s="222"/>
      <c r="D244" s="201" t="s">
        <v>177</v>
      </c>
      <c r="E244" s="223" t="s">
        <v>19</v>
      </c>
      <c r="F244" s="224" t="s">
        <v>180</v>
      </c>
      <c r="G244" s="222"/>
      <c r="H244" s="225">
        <v>1.2E-2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177</v>
      </c>
      <c r="AU244" s="231" t="s">
        <v>81</v>
      </c>
      <c r="AV244" s="15" t="s">
        <v>173</v>
      </c>
      <c r="AW244" s="15" t="s">
        <v>33</v>
      </c>
      <c r="AX244" s="15" t="s">
        <v>79</v>
      </c>
      <c r="AY244" s="231" t="s">
        <v>166</v>
      </c>
    </row>
    <row r="245" spans="1:65" s="2" customFormat="1" ht="16.5" customHeight="1" x14ac:dyDescent="0.2">
      <c r="A245" s="37"/>
      <c r="B245" s="38"/>
      <c r="C245" s="249" t="s">
        <v>600</v>
      </c>
      <c r="D245" s="249" t="s">
        <v>392</v>
      </c>
      <c r="E245" s="250" t="s">
        <v>724</v>
      </c>
      <c r="F245" s="251" t="s">
        <v>725</v>
      </c>
      <c r="G245" s="252" t="s">
        <v>234</v>
      </c>
      <c r="H245" s="253">
        <v>2E-3</v>
      </c>
      <c r="I245" s="254"/>
      <c r="J245" s="255">
        <f>ROUND(I245*H245,2)</f>
        <v>0</v>
      </c>
      <c r="K245" s="251" t="s">
        <v>172</v>
      </c>
      <c r="L245" s="256"/>
      <c r="M245" s="257" t="s">
        <v>19</v>
      </c>
      <c r="N245" s="258" t="s">
        <v>42</v>
      </c>
      <c r="O245" s="67"/>
      <c r="P245" s="190">
        <f>O245*H245</f>
        <v>0</v>
      </c>
      <c r="Q245" s="190">
        <v>1</v>
      </c>
      <c r="R245" s="190">
        <f>Q245*H245</f>
        <v>2E-3</v>
      </c>
      <c r="S245" s="190">
        <v>0</v>
      </c>
      <c r="T245" s="19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2" t="s">
        <v>395</v>
      </c>
      <c r="AT245" s="192" t="s">
        <v>392</v>
      </c>
      <c r="AU245" s="192" t="s">
        <v>81</v>
      </c>
      <c r="AY245" s="20" t="s">
        <v>166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20" t="s">
        <v>79</v>
      </c>
      <c r="BK245" s="193">
        <f>ROUND(I245*H245,2)</f>
        <v>0</v>
      </c>
      <c r="BL245" s="20" t="s">
        <v>315</v>
      </c>
      <c r="BM245" s="192" t="s">
        <v>726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1002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3" customFormat="1" ht="11.25" x14ac:dyDescent="0.2">
      <c r="B247" s="199"/>
      <c r="C247" s="200"/>
      <c r="D247" s="201" t="s">
        <v>177</v>
      </c>
      <c r="E247" s="202" t="s">
        <v>19</v>
      </c>
      <c r="F247" s="203" t="s">
        <v>709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177</v>
      </c>
      <c r="AU247" s="209" t="s">
        <v>81</v>
      </c>
      <c r="AV247" s="13" t="s">
        <v>79</v>
      </c>
      <c r="AW247" s="13" t="s">
        <v>33</v>
      </c>
      <c r="AX247" s="13" t="s">
        <v>71</v>
      </c>
      <c r="AY247" s="209" t="s">
        <v>166</v>
      </c>
    </row>
    <row r="248" spans="1:65" s="13" customFormat="1" ht="11.25" x14ac:dyDescent="0.2">
      <c r="B248" s="199"/>
      <c r="C248" s="200"/>
      <c r="D248" s="201" t="s">
        <v>177</v>
      </c>
      <c r="E248" s="202" t="s">
        <v>19</v>
      </c>
      <c r="F248" s="203" t="s">
        <v>714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177</v>
      </c>
      <c r="AU248" s="209" t="s">
        <v>81</v>
      </c>
      <c r="AV248" s="13" t="s">
        <v>79</v>
      </c>
      <c r="AW248" s="13" t="s">
        <v>33</v>
      </c>
      <c r="AX248" s="13" t="s">
        <v>71</v>
      </c>
      <c r="AY248" s="209" t="s">
        <v>166</v>
      </c>
    </row>
    <row r="249" spans="1:65" s="14" customFormat="1" ht="11.25" x14ac:dyDescent="0.2">
      <c r="B249" s="210"/>
      <c r="C249" s="211"/>
      <c r="D249" s="201" t="s">
        <v>177</v>
      </c>
      <c r="E249" s="212" t="s">
        <v>19</v>
      </c>
      <c r="F249" s="213" t="s">
        <v>1043</v>
      </c>
      <c r="G249" s="211"/>
      <c r="H249" s="214">
        <v>2E-3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177</v>
      </c>
      <c r="AU249" s="220" t="s">
        <v>81</v>
      </c>
      <c r="AV249" s="14" t="s">
        <v>81</v>
      </c>
      <c r="AW249" s="14" t="s">
        <v>33</v>
      </c>
      <c r="AX249" s="14" t="s">
        <v>71</v>
      </c>
      <c r="AY249" s="220" t="s">
        <v>166</v>
      </c>
    </row>
    <row r="250" spans="1:65" s="15" customFormat="1" ht="11.25" x14ac:dyDescent="0.2">
      <c r="B250" s="221"/>
      <c r="C250" s="222"/>
      <c r="D250" s="201" t="s">
        <v>177</v>
      </c>
      <c r="E250" s="223" t="s">
        <v>19</v>
      </c>
      <c r="F250" s="224" t="s">
        <v>180</v>
      </c>
      <c r="G250" s="222"/>
      <c r="H250" s="225">
        <v>2E-3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177</v>
      </c>
      <c r="AU250" s="231" t="s">
        <v>81</v>
      </c>
      <c r="AV250" s="15" t="s">
        <v>173</v>
      </c>
      <c r="AW250" s="15" t="s">
        <v>33</v>
      </c>
      <c r="AX250" s="15" t="s">
        <v>79</v>
      </c>
      <c r="AY250" s="231" t="s">
        <v>166</v>
      </c>
    </row>
    <row r="251" spans="1:65" s="2" customFormat="1" ht="24.2" customHeight="1" x14ac:dyDescent="0.2">
      <c r="A251" s="37"/>
      <c r="B251" s="38"/>
      <c r="C251" s="181" t="s">
        <v>605</v>
      </c>
      <c r="D251" s="181" t="s">
        <v>168</v>
      </c>
      <c r="E251" s="182" t="s">
        <v>402</v>
      </c>
      <c r="F251" s="183" t="s">
        <v>403</v>
      </c>
      <c r="G251" s="184" t="s">
        <v>234</v>
      </c>
      <c r="H251" s="185">
        <v>1.4999999999999999E-2</v>
      </c>
      <c r="I251" s="186"/>
      <c r="J251" s="187">
        <f>ROUND(I251*H251,2)</f>
        <v>0</v>
      </c>
      <c r="K251" s="183" t="s">
        <v>172</v>
      </c>
      <c r="L251" s="42"/>
      <c r="M251" s="188" t="s">
        <v>19</v>
      </c>
      <c r="N251" s="189" t="s">
        <v>42</v>
      </c>
      <c r="O251" s="67"/>
      <c r="P251" s="190">
        <f>O251*H251</f>
        <v>0</v>
      </c>
      <c r="Q251" s="190">
        <v>0</v>
      </c>
      <c r="R251" s="190">
        <f>Q251*H251</f>
        <v>0</v>
      </c>
      <c r="S251" s="190">
        <v>0</v>
      </c>
      <c r="T251" s="19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2" t="s">
        <v>315</v>
      </c>
      <c r="AT251" s="192" t="s">
        <v>168</v>
      </c>
      <c r="AU251" s="192" t="s">
        <v>81</v>
      </c>
      <c r="AY251" s="20" t="s">
        <v>166</v>
      </c>
      <c r="BE251" s="193">
        <f>IF(N251="základní",J251,0)</f>
        <v>0</v>
      </c>
      <c r="BF251" s="193">
        <f>IF(N251="snížená",J251,0)</f>
        <v>0</v>
      </c>
      <c r="BG251" s="193">
        <f>IF(N251="zákl. přenesená",J251,0)</f>
        <v>0</v>
      </c>
      <c r="BH251" s="193">
        <f>IF(N251="sníž. přenesená",J251,0)</f>
        <v>0</v>
      </c>
      <c r="BI251" s="193">
        <f>IF(N251="nulová",J251,0)</f>
        <v>0</v>
      </c>
      <c r="BJ251" s="20" t="s">
        <v>79</v>
      </c>
      <c r="BK251" s="193">
        <f>ROUND(I251*H251,2)</f>
        <v>0</v>
      </c>
      <c r="BL251" s="20" t="s">
        <v>315</v>
      </c>
      <c r="BM251" s="192" t="s">
        <v>646</v>
      </c>
    </row>
    <row r="252" spans="1:65" s="2" customFormat="1" ht="11.25" x14ac:dyDescent="0.2">
      <c r="A252" s="37"/>
      <c r="B252" s="38"/>
      <c r="C252" s="39"/>
      <c r="D252" s="194" t="s">
        <v>175</v>
      </c>
      <c r="E252" s="39"/>
      <c r="F252" s="195" t="s">
        <v>405</v>
      </c>
      <c r="G252" s="39"/>
      <c r="H252" s="39"/>
      <c r="I252" s="196"/>
      <c r="J252" s="39"/>
      <c r="K252" s="39"/>
      <c r="L252" s="42"/>
      <c r="M252" s="197"/>
      <c r="N252" s="198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175</v>
      </c>
      <c r="AU252" s="20" t="s">
        <v>81</v>
      </c>
    </row>
    <row r="253" spans="1:65" s="12" customFormat="1" ht="22.9" customHeight="1" x14ac:dyDescent="0.2">
      <c r="B253" s="165"/>
      <c r="C253" s="166"/>
      <c r="D253" s="167" t="s">
        <v>70</v>
      </c>
      <c r="E253" s="179" t="s">
        <v>406</v>
      </c>
      <c r="F253" s="179" t="s">
        <v>407</v>
      </c>
      <c r="G253" s="166"/>
      <c r="H253" s="166"/>
      <c r="I253" s="169"/>
      <c r="J253" s="180">
        <f>BK253</f>
        <v>0</v>
      </c>
      <c r="K253" s="166"/>
      <c r="L253" s="171"/>
      <c r="M253" s="172"/>
      <c r="N253" s="173"/>
      <c r="O253" s="173"/>
      <c r="P253" s="174">
        <f>SUM(P254:P260)</f>
        <v>0</v>
      </c>
      <c r="Q253" s="173"/>
      <c r="R253" s="174">
        <f>SUM(R254:R260)</f>
        <v>4.5000000000000003E-5</v>
      </c>
      <c r="S253" s="173"/>
      <c r="T253" s="175">
        <f>SUM(T254:T260)</f>
        <v>0</v>
      </c>
      <c r="AR253" s="176" t="s">
        <v>81</v>
      </c>
      <c r="AT253" s="177" t="s">
        <v>70</v>
      </c>
      <c r="AU253" s="177" t="s">
        <v>79</v>
      </c>
      <c r="AY253" s="176" t="s">
        <v>166</v>
      </c>
      <c r="BK253" s="178">
        <f>SUM(BK254:BK260)</f>
        <v>0</v>
      </c>
    </row>
    <row r="254" spans="1:65" s="2" customFormat="1" ht="16.5" customHeight="1" x14ac:dyDescent="0.2">
      <c r="A254" s="37"/>
      <c r="B254" s="38"/>
      <c r="C254" s="181" t="s">
        <v>610</v>
      </c>
      <c r="D254" s="181" t="s">
        <v>168</v>
      </c>
      <c r="E254" s="182" t="s">
        <v>408</v>
      </c>
      <c r="F254" s="183" t="s">
        <v>409</v>
      </c>
      <c r="G254" s="184" t="s">
        <v>188</v>
      </c>
      <c r="H254" s="185">
        <v>0.375</v>
      </c>
      <c r="I254" s="186"/>
      <c r="J254" s="187">
        <f>ROUND(I254*H254,2)</f>
        <v>0</v>
      </c>
      <c r="K254" s="183" t="s">
        <v>172</v>
      </c>
      <c r="L254" s="42"/>
      <c r="M254" s="188" t="s">
        <v>19</v>
      </c>
      <c r="N254" s="189" t="s">
        <v>42</v>
      </c>
      <c r="O254" s="67"/>
      <c r="P254" s="190">
        <f>O254*H254</f>
        <v>0</v>
      </c>
      <c r="Q254" s="190">
        <v>1.2E-4</v>
      </c>
      <c r="R254" s="190">
        <f>Q254*H254</f>
        <v>4.5000000000000003E-5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315</v>
      </c>
      <c r="AT254" s="192" t="s">
        <v>168</v>
      </c>
      <c r="AU254" s="192" t="s">
        <v>81</v>
      </c>
      <c r="AY254" s="20" t="s">
        <v>166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79</v>
      </c>
      <c r="BK254" s="193">
        <f>ROUND(I254*H254,2)</f>
        <v>0</v>
      </c>
      <c r="BL254" s="20" t="s">
        <v>315</v>
      </c>
      <c r="BM254" s="192" t="s">
        <v>647</v>
      </c>
    </row>
    <row r="255" spans="1:65" s="2" customFormat="1" ht="11.25" x14ac:dyDescent="0.2">
      <c r="A255" s="37"/>
      <c r="B255" s="38"/>
      <c r="C255" s="39"/>
      <c r="D255" s="194" t="s">
        <v>175</v>
      </c>
      <c r="E255" s="39"/>
      <c r="F255" s="195" t="s">
        <v>411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175</v>
      </c>
      <c r="AU255" s="20" t="s">
        <v>81</v>
      </c>
    </row>
    <row r="256" spans="1:65" s="13" customFormat="1" ht="11.25" x14ac:dyDescent="0.2">
      <c r="B256" s="199"/>
      <c r="C256" s="200"/>
      <c r="D256" s="201" t="s">
        <v>177</v>
      </c>
      <c r="E256" s="202" t="s">
        <v>19</v>
      </c>
      <c r="F256" s="203" t="s">
        <v>1002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177</v>
      </c>
      <c r="AU256" s="209" t="s">
        <v>81</v>
      </c>
      <c r="AV256" s="13" t="s">
        <v>79</v>
      </c>
      <c r="AW256" s="13" t="s">
        <v>33</v>
      </c>
      <c r="AX256" s="13" t="s">
        <v>71</v>
      </c>
      <c r="AY256" s="209" t="s">
        <v>166</v>
      </c>
    </row>
    <row r="257" spans="1:65" s="13" customFormat="1" ht="11.25" x14ac:dyDescent="0.2">
      <c r="B257" s="199"/>
      <c r="C257" s="200"/>
      <c r="D257" s="201" t="s">
        <v>177</v>
      </c>
      <c r="E257" s="202" t="s">
        <v>19</v>
      </c>
      <c r="F257" s="203" t="s">
        <v>709</v>
      </c>
      <c r="G257" s="200"/>
      <c r="H257" s="202" t="s">
        <v>19</v>
      </c>
      <c r="I257" s="204"/>
      <c r="J257" s="200"/>
      <c r="K257" s="200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177</v>
      </c>
      <c r="AU257" s="209" t="s">
        <v>81</v>
      </c>
      <c r="AV257" s="13" t="s">
        <v>79</v>
      </c>
      <c r="AW257" s="13" t="s">
        <v>33</v>
      </c>
      <c r="AX257" s="13" t="s">
        <v>71</v>
      </c>
      <c r="AY257" s="209" t="s">
        <v>166</v>
      </c>
    </row>
    <row r="258" spans="1:65" s="13" customFormat="1" ht="11.25" x14ac:dyDescent="0.2">
      <c r="B258" s="199"/>
      <c r="C258" s="200"/>
      <c r="D258" s="201" t="s">
        <v>177</v>
      </c>
      <c r="E258" s="202" t="s">
        <v>19</v>
      </c>
      <c r="F258" s="203" t="s">
        <v>710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177</v>
      </c>
      <c r="AU258" s="209" t="s">
        <v>81</v>
      </c>
      <c r="AV258" s="13" t="s">
        <v>79</v>
      </c>
      <c r="AW258" s="13" t="s">
        <v>33</v>
      </c>
      <c r="AX258" s="13" t="s">
        <v>71</v>
      </c>
      <c r="AY258" s="209" t="s">
        <v>166</v>
      </c>
    </row>
    <row r="259" spans="1:65" s="14" customFormat="1" ht="11.25" x14ac:dyDescent="0.2">
      <c r="B259" s="210"/>
      <c r="C259" s="211"/>
      <c r="D259" s="201" t="s">
        <v>177</v>
      </c>
      <c r="E259" s="212" t="s">
        <v>19</v>
      </c>
      <c r="F259" s="213" t="s">
        <v>1044</v>
      </c>
      <c r="G259" s="211"/>
      <c r="H259" s="214">
        <v>0.375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177</v>
      </c>
      <c r="AU259" s="220" t="s">
        <v>81</v>
      </c>
      <c r="AV259" s="14" t="s">
        <v>81</v>
      </c>
      <c r="AW259" s="14" t="s">
        <v>33</v>
      </c>
      <c r="AX259" s="14" t="s">
        <v>71</v>
      </c>
      <c r="AY259" s="220" t="s">
        <v>166</v>
      </c>
    </row>
    <row r="260" spans="1:65" s="15" customFormat="1" ht="11.25" x14ac:dyDescent="0.2">
      <c r="B260" s="221"/>
      <c r="C260" s="222"/>
      <c r="D260" s="201" t="s">
        <v>177</v>
      </c>
      <c r="E260" s="223" t="s">
        <v>19</v>
      </c>
      <c r="F260" s="224" t="s">
        <v>180</v>
      </c>
      <c r="G260" s="222"/>
      <c r="H260" s="225">
        <v>0.375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177</v>
      </c>
      <c r="AU260" s="231" t="s">
        <v>81</v>
      </c>
      <c r="AV260" s="15" t="s">
        <v>173</v>
      </c>
      <c r="AW260" s="15" t="s">
        <v>33</v>
      </c>
      <c r="AX260" s="15" t="s">
        <v>79</v>
      </c>
      <c r="AY260" s="231" t="s">
        <v>166</v>
      </c>
    </row>
    <row r="261" spans="1:65" s="12" customFormat="1" ht="22.9" customHeight="1" x14ac:dyDescent="0.2">
      <c r="B261" s="165"/>
      <c r="C261" s="166"/>
      <c r="D261" s="167" t="s">
        <v>70</v>
      </c>
      <c r="E261" s="179" t="s">
        <v>413</v>
      </c>
      <c r="F261" s="179" t="s">
        <v>414</v>
      </c>
      <c r="G261" s="166"/>
      <c r="H261" s="166"/>
      <c r="I261" s="169"/>
      <c r="J261" s="180">
        <f>BK261</f>
        <v>0</v>
      </c>
      <c r="K261" s="166"/>
      <c r="L261" s="171"/>
      <c r="M261" s="172"/>
      <c r="N261" s="173"/>
      <c r="O261" s="173"/>
      <c r="P261" s="174">
        <f>SUM(P262:P282)</f>
        <v>0</v>
      </c>
      <c r="Q261" s="173"/>
      <c r="R261" s="174">
        <f>SUM(R262:R282)</f>
        <v>7.2375E-4</v>
      </c>
      <c r="S261" s="173"/>
      <c r="T261" s="175">
        <f>SUM(T262:T282)</f>
        <v>0</v>
      </c>
      <c r="AR261" s="176" t="s">
        <v>81</v>
      </c>
      <c r="AT261" s="177" t="s">
        <v>70</v>
      </c>
      <c r="AU261" s="177" t="s">
        <v>79</v>
      </c>
      <c r="AY261" s="176" t="s">
        <v>166</v>
      </c>
      <c r="BK261" s="178">
        <f>SUM(BK262:BK282)</f>
        <v>0</v>
      </c>
    </row>
    <row r="262" spans="1:65" s="2" customFormat="1" ht="24.2" customHeight="1" x14ac:dyDescent="0.2">
      <c r="A262" s="37"/>
      <c r="B262" s="38"/>
      <c r="C262" s="181" t="s">
        <v>616</v>
      </c>
      <c r="D262" s="181" t="s">
        <v>168</v>
      </c>
      <c r="E262" s="182" t="s">
        <v>415</v>
      </c>
      <c r="F262" s="183" t="s">
        <v>416</v>
      </c>
      <c r="G262" s="184" t="s">
        <v>188</v>
      </c>
      <c r="H262" s="185">
        <v>0.375</v>
      </c>
      <c r="I262" s="186"/>
      <c r="J262" s="187">
        <f>ROUND(I262*H262,2)</f>
        <v>0</v>
      </c>
      <c r="K262" s="183" t="s">
        <v>172</v>
      </c>
      <c r="L262" s="42"/>
      <c r="M262" s="188" t="s">
        <v>19</v>
      </c>
      <c r="N262" s="189" t="s">
        <v>42</v>
      </c>
      <c r="O262" s="67"/>
      <c r="P262" s="190">
        <f>O262*H262</f>
        <v>0</v>
      </c>
      <c r="Q262" s="190">
        <v>0</v>
      </c>
      <c r="R262" s="190">
        <f>Q262*H262</f>
        <v>0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315</v>
      </c>
      <c r="AT262" s="192" t="s">
        <v>168</v>
      </c>
      <c r="AU262" s="192" t="s">
        <v>81</v>
      </c>
      <c r="AY262" s="20" t="s">
        <v>166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79</v>
      </c>
      <c r="BK262" s="193">
        <f>ROUND(I262*H262,2)</f>
        <v>0</v>
      </c>
      <c r="BL262" s="20" t="s">
        <v>315</v>
      </c>
      <c r="BM262" s="192" t="s">
        <v>652</v>
      </c>
    </row>
    <row r="263" spans="1:65" s="2" customFormat="1" ht="11.25" x14ac:dyDescent="0.2">
      <c r="A263" s="37"/>
      <c r="B263" s="38"/>
      <c r="C263" s="39"/>
      <c r="D263" s="194" t="s">
        <v>175</v>
      </c>
      <c r="E263" s="39"/>
      <c r="F263" s="195" t="s">
        <v>418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175</v>
      </c>
      <c r="AU263" s="20" t="s">
        <v>81</v>
      </c>
    </row>
    <row r="264" spans="1:65" s="13" customFormat="1" ht="11.25" x14ac:dyDescent="0.2">
      <c r="B264" s="199"/>
      <c r="C264" s="200"/>
      <c r="D264" s="201" t="s">
        <v>177</v>
      </c>
      <c r="E264" s="202" t="s">
        <v>19</v>
      </c>
      <c r="F264" s="203" t="s">
        <v>1002</v>
      </c>
      <c r="G264" s="200"/>
      <c r="H264" s="202" t="s">
        <v>19</v>
      </c>
      <c r="I264" s="204"/>
      <c r="J264" s="200"/>
      <c r="K264" s="200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177</v>
      </c>
      <c r="AU264" s="209" t="s">
        <v>81</v>
      </c>
      <c r="AV264" s="13" t="s">
        <v>79</v>
      </c>
      <c r="AW264" s="13" t="s">
        <v>33</v>
      </c>
      <c r="AX264" s="13" t="s">
        <v>71</v>
      </c>
      <c r="AY264" s="209" t="s">
        <v>166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709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710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4" customFormat="1" ht="11.25" x14ac:dyDescent="0.2">
      <c r="B267" s="210"/>
      <c r="C267" s="211"/>
      <c r="D267" s="201" t="s">
        <v>177</v>
      </c>
      <c r="E267" s="212" t="s">
        <v>19</v>
      </c>
      <c r="F267" s="213" t="s">
        <v>1044</v>
      </c>
      <c r="G267" s="211"/>
      <c r="H267" s="214">
        <v>0.375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177</v>
      </c>
      <c r="AU267" s="220" t="s">
        <v>81</v>
      </c>
      <c r="AV267" s="14" t="s">
        <v>81</v>
      </c>
      <c r="AW267" s="14" t="s">
        <v>33</v>
      </c>
      <c r="AX267" s="14" t="s">
        <v>71</v>
      </c>
      <c r="AY267" s="220" t="s">
        <v>166</v>
      </c>
    </row>
    <row r="268" spans="1:65" s="15" customFormat="1" ht="11.25" x14ac:dyDescent="0.2">
      <c r="B268" s="221"/>
      <c r="C268" s="222"/>
      <c r="D268" s="201" t="s">
        <v>177</v>
      </c>
      <c r="E268" s="223" t="s">
        <v>19</v>
      </c>
      <c r="F268" s="224" t="s">
        <v>180</v>
      </c>
      <c r="G268" s="222"/>
      <c r="H268" s="225">
        <v>0.375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177</v>
      </c>
      <c r="AU268" s="231" t="s">
        <v>81</v>
      </c>
      <c r="AV268" s="15" t="s">
        <v>173</v>
      </c>
      <c r="AW268" s="15" t="s">
        <v>33</v>
      </c>
      <c r="AX268" s="15" t="s">
        <v>79</v>
      </c>
      <c r="AY268" s="231" t="s">
        <v>166</v>
      </c>
    </row>
    <row r="269" spans="1:65" s="2" customFormat="1" ht="16.5" customHeight="1" x14ac:dyDescent="0.2">
      <c r="A269" s="37"/>
      <c r="B269" s="38"/>
      <c r="C269" s="181" t="s">
        <v>620</v>
      </c>
      <c r="D269" s="181" t="s">
        <v>168</v>
      </c>
      <c r="E269" s="182" t="s">
        <v>419</v>
      </c>
      <c r="F269" s="183" t="s">
        <v>420</v>
      </c>
      <c r="G269" s="184" t="s">
        <v>188</v>
      </c>
      <c r="H269" s="185">
        <v>0.375</v>
      </c>
      <c r="I269" s="186"/>
      <c r="J269" s="187">
        <f>ROUND(I269*H269,2)</f>
        <v>0</v>
      </c>
      <c r="K269" s="183" t="s">
        <v>172</v>
      </c>
      <c r="L269" s="42"/>
      <c r="M269" s="188" t="s">
        <v>19</v>
      </c>
      <c r="N269" s="189" t="s">
        <v>42</v>
      </c>
      <c r="O269" s="67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315</v>
      </c>
      <c r="AT269" s="192" t="s">
        <v>168</v>
      </c>
      <c r="AU269" s="192" t="s">
        <v>81</v>
      </c>
      <c r="AY269" s="20" t="s">
        <v>166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79</v>
      </c>
      <c r="BK269" s="193">
        <f>ROUND(I269*H269,2)</f>
        <v>0</v>
      </c>
      <c r="BL269" s="20" t="s">
        <v>315</v>
      </c>
      <c r="BM269" s="192" t="s">
        <v>654</v>
      </c>
    </row>
    <row r="270" spans="1:65" s="2" customFormat="1" ht="11.25" x14ac:dyDescent="0.2">
      <c r="A270" s="37"/>
      <c r="B270" s="38"/>
      <c r="C270" s="39"/>
      <c r="D270" s="194" t="s">
        <v>175</v>
      </c>
      <c r="E270" s="39"/>
      <c r="F270" s="195" t="s">
        <v>422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175</v>
      </c>
      <c r="AU270" s="20" t="s">
        <v>81</v>
      </c>
    </row>
    <row r="271" spans="1:65" s="13" customFormat="1" ht="11.25" x14ac:dyDescent="0.2">
      <c r="B271" s="199"/>
      <c r="C271" s="200"/>
      <c r="D271" s="201" t="s">
        <v>177</v>
      </c>
      <c r="E271" s="202" t="s">
        <v>19</v>
      </c>
      <c r="F271" s="203" t="s">
        <v>1002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177</v>
      </c>
      <c r="AU271" s="209" t="s">
        <v>81</v>
      </c>
      <c r="AV271" s="13" t="s">
        <v>79</v>
      </c>
      <c r="AW271" s="13" t="s">
        <v>33</v>
      </c>
      <c r="AX271" s="13" t="s">
        <v>71</v>
      </c>
      <c r="AY271" s="209" t="s">
        <v>166</v>
      </c>
    </row>
    <row r="272" spans="1:65" s="13" customFormat="1" ht="11.25" x14ac:dyDescent="0.2">
      <c r="B272" s="199"/>
      <c r="C272" s="200"/>
      <c r="D272" s="201" t="s">
        <v>177</v>
      </c>
      <c r="E272" s="202" t="s">
        <v>19</v>
      </c>
      <c r="F272" s="203" t="s">
        <v>709</v>
      </c>
      <c r="G272" s="200"/>
      <c r="H272" s="202" t="s">
        <v>19</v>
      </c>
      <c r="I272" s="204"/>
      <c r="J272" s="200"/>
      <c r="K272" s="200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177</v>
      </c>
      <c r="AU272" s="209" t="s">
        <v>81</v>
      </c>
      <c r="AV272" s="13" t="s">
        <v>79</v>
      </c>
      <c r="AW272" s="13" t="s">
        <v>33</v>
      </c>
      <c r="AX272" s="13" t="s">
        <v>71</v>
      </c>
      <c r="AY272" s="209" t="s">
        <v>166</v>
      </c>
    </row>
    <row r="273" spans="1:65" s="13" customFormat="1" ht="11.25" x14ac:dyDescent="0.2">
      <c r="B273" s="199"/>
      <c r="C273" s="200"/>
      <c r="D273" s="201" t="s">
        <v>177</v>
      </c>
      <c r="E273" s="202" t="s">
        <v>19</v>
      </c>
      <c r="F273" s="203" t="s">
        <v>710</v>
      </c>
      <c r="G273" s="200"/>
      <c r="H273" s="202" t="s">
        <v>19</v>
      </c>
      <c r="I273" s="204"/>
      <c r="J273" s="200"/>
      <c r="K273" s="200"/>
      <c r="L273" s="205"/>
      <c r="M273" s="206"/>
      <c r="N273" s="207"/>
      <c r="O273" s="207"/>
      <c r="P273" s="207"/>
      <c r="Q273" s="207"/>
      <c r="R273" s="207"/>
      <c r="S273" s="207"/>
      <c r="T273" s="208"/>
      <c r="AT273" s="209" t="s">
        <v>177</v>
      </c>
      <c r="AU273" s="209" t="s">
        <v>81</v>
      </c>
      <c r="AV273" s="13" t="s">
        <v>79</v>
      </c>
      <c r="AW273" s="13" t="s">
        <v>33</v>
      </c>
      <c r="AX273" s="13" t="s">
        <v>71</v>
      </c>
      <c r="AY273" s="209" t="s">
        <v>166</v>
      </c>
    </row>
    <row r="274" spans="1:65" s="14" customFormat="1" ht="11.25" x14ac:dyDescent="0.2">
      <c r="B274" s="210"/>
      <c r="C274" s="211"/>
      <c r="D274" s="201" t="s">
        <v>177</v>
      </c>
      <c r="E274" s="212" t="s">
        <v>19</v>
      </c>
      <c r="F274" s="213" t="s">
        <v>1044</v>
      </c>
      <c r="G274" s="211"/>
      <c r="H274" s="214">
        <v>0.375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177</v>
      </c>
      <c r="AU274" s="220" t="s">
        <v>81</v>
      </c>
      <c r="AV274" s="14" t="s">
        <v>81</v>
      </c>
      <c r="AW274" s="14" t="s">
        <v>33</v>
      </c>
      <c r="AX274" s="14" t="s">
        <v>71</v>
      </c>
      <c r="AY274" s="220" t="s">
        <v>166</v>
      </c>
    </row>
    <row r="275" spans="1:65" s="15" customFormat="1" ht="11.25" x14ac:dyDescent="0.2">
      <c r="B275" s="221"/>
      <c r="C275" s="222"/>
      <c r="D275" s="201" t="s">
        <v>177</v>
      </c>
      <c r="E275" s="223" t="s">
        <v>19</v>
      </c>
      <c r="F275" s="224" t="s">
        <v>180</v>
      </c>
      <c r="G275" s="222"/>
      <c r="H275" s="225">
        <v>0.375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177</v>
      </c>
      <c r="AU275" s="231" t="s">
        <v>81</v>
      </c>
      <c r="AV275" s="15" t="s">
        <v>173</v>
      </c>
      <c r="AW275" s="15" t="s">
        <v>33</v>
      </c>
      <c r="AX275" s="15" t="s">
        <v>79</v>
      </c>
      <c r="AY275" s="231" t="s">
        <v>166</v>
      </c>
    </row>
    <row r="276" spans="1:65" s="2" customFormat="1" ht="16.5" customHeight="1" x14ac:dyDescent="0.2">
      <c r="A276" s="37"/>
      <c r="B276" s="38"/>
      <c r="C276" s="181" t="s">
        <v>621</v>
      </c>
      <c r="D276" s="181" t="s">
        <v>168</v>
      </c>
      <c r="E276" s="182" t="s">
        <v>423</v>
      </c>
      <c r="F276" s="183" t="s">
        <v>424</v>
      </c>
      <c r="G276" s="184" t="s">
        <v>188</v>
      </c>
      <c r="H276" s="185">
        <v>0.375</v>
      </c>
      <c r="I276" s="186"/>
      <c r="J276" s="187">
        <f>ROUND(I276*H276,2)</f>
        <v>0</v>
      </c>
      <c r="K276" s="183" t="s">
        <v>172</v>
      </c>
      <c r="L276" s="42"/>
      <c r="M276" s="188" t="s">
        <v>19</v>
      </c>
      <c r="N276" s="189" t="s">
        <v>42</v>
      </c>
      <c r="O276" s="67"/>
      <c r="P276" s="190">
        <f>O276*H276</f>
        <v>0</v>
      </c>
      <c r="Q276" s="190">
        <v>1.9300000000000001E-3</v>
      </c>
      <c r="R276" s="190">
        <f>Q276*H276</f>
        <v>7.2375E-4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315</v>
      </c>
      <c r="AT276" s="192" t="s">
        <v>168</v>
      </c>
      <c r="AU276" s="192" t="s">
        <v>81</v>
      </c>
      <c r="AY276" s="20" t="s">
        <v>166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79</v>
      </c>
      <c r="BK276" s="193">
        <f>ROUND(I276*H276,2)</f>
        <v>0</v>
      </c>
      <c r="BL276" s="20" t="s">
        <v>315</v>
      </c>
      <c r="BM276" s="192" t="s">
        <v>656</v>
      </c>
    </row>
    <row r="277" spans="1:65" s="2" customFormat="1" ht="11.25" x14ac:dyDescent="0.2">
      <c r="A277" s="37"/>
      <c r="B277" s="38"/>
      <c r="C277" s="39"/>
      <c r="D277" s="194" t="s">
        <v>175</v>
      </c>
      <c r="E277" s="39"/>
      <c r="F277" s="195" t="s">
        <v>426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175</v>
      </c>
      <c r="AU277" s="20" t="s">
        <v>81</v>
      </c>
    </row>
    <row r="278" spans="1:65" s="13" customFormat="1" ht="11.25" x14ac:dyDescent="0.2">
      <c r="B278" s="199"/>
      <c r="C278" s="200"/>
      <c r="D278" s="201" t="s">
        <v>177</v>
      </c>
      <c r="E278" s="202" t="s">
        <v>19</v>
      </c>
      <c r="F278" s="203" t="s">
        <v>1002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177</v>
      </c>
      <c r="AU278" s="209" t="s">
        <v>81</v>
      </c>
      <c r="AV278" s="13" t="s">
        <v>79</v>
      </c>
      <c r="AW278" s="13" t="s">
        <v>33</v>
      </c>
      <c r="AX278" s="13" t="s">
        <v>71</v>
      </c>
      <c r="AY278" s="209" t="s">
        <v>166</v>
      </c>
    </row>
    <row r="279" spans="1:65" s="13" customFormat="1" ht="11.25" x14ac:dyDescent="0.2">
      <c r="B279" s="199"/>
      <c r="C279" s="200"/>
      <c r="D279" s="201" t="s">
        <v>177</v>
      </c>
      <c r="E279" s="202" t="s">
        <v>19</v>
      </c>
      <c r="F279" s="203" t="s">
        <v>709</v>
      </c>
      <c r="G279" s="200"/>
      <c r="H279" s="202" t="s">
        <v>19</v>
      </c>
      <c r="I279" s="204"/>
      <c r="J279" s="200"/>
      <c r="K279" s="200"/>
      <c r="L279" s="205"/>
      <c r="M279" s="206"/>
      <c r="N279" s="207"/>
      <c r="O279" s="207"/>
      <c r="P279" s="207"/>
      <c r="Q279" s="207"/>
      <c r="R279" s="207"/>
      <c r="S279" s="207"/>
      <c r="T279" s="208"/>
      <c r="AT279" s="209" t="s">
        <v>177</v>
      </c>
      <c r="AU279" s="209" t="s">
        <v>81</v>
      </c>
      <c r="AV279" s="13" t="s">
        <v>79</v>
      </c>
      <c r="AW279" s="13" t="s">
        <v>33</v>
      </c>
      <c r="AX279" s="13" t="s">
        <v>71</v>
      </c>
      <c r="AY279" s="209" t="s">
        <v>166</v>
      </c>
    </row>
    <row r="280" spans="1:65" s="13" customFormat="1" ht="11.25" x14ac:dyDescent="0.2">
      <c r="B280" s="199"/>
      <c r="C280" s="200"/>
      <c r="D280" s="201" t="s">
        <v>177</v>
      </c>
      <c r="E280" s="202" t="s">
        <v>19</v>
      </c>
      <c r="F280" s="203" t="s">
        <v>710</v>
      </c>
      <c r="G280" s="200"/>
      <c r="H280" s="202" t="s">
        <v>19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177</v>
      </c>
      <c r="AU280" s="209" t="s">
        <v>81</v>
      </c>
      <c r="AV280" s="13" t="s">
        <v>79</v>
      </c>
      <c r="AW280" s="13" t="s">
        <v>33</v>
      </c>
      <c r="AX280" s="13" t="s">
        <v>71</v>
      </c>
      <c r="AY280" s="209" t="s">
        <v>166</v>
      </c>
    </row>
    <row r="281" spans="1:65" s="14" customFormat="1" ht="11.25" x14ac:dyDescent="0.2">
      <c r="B281" s="210"/>
      <c r="C281" s="211"/>
      <c r="D281" s="201" t="s">
        <v>177</v>
      </c>
      <c r="E281" s="212" t="s">
        <v>19</v>
      </c>
      <c r="F281" s="213" t="s">
        <v>1044</v>
      </c>
      <c r="G281" s="211"/>
      <c r="H281" s="214">
        <v>0.375</v>
      </c>
      <c r="I281" s="215"/>
      <c r="J281" s="211"/>
      <c r="K281" s="211"/>
      <c r="L281" s="216"/>
      <c r="M281" s="217"/>
      <c r="N281" s="218"/>
      <c r="O281" s="218"/>
      <c r="P281" s="218"/>
      <c r="Q281" s="218"/>
      <c r="R281" s="218"/>
      <c r="S281" s="218"/>
      <c r="T281" s="219"/>
      <c r="AT281" s="220" t="s">
        <v>177</v>
      </c>
      <c r="AU281" s="220" t="s">
        <v>81</v>
      </c>
      <c r="AV281" s="14" t="s">
        <v>81</v>
      </c>
      <c r="AW281" s="14" t="s">
        <v>33</v>
      </c>
      <c r="AX281" s="14" t="s">
        <v>71</v>
      </c>
      <c r="AY281" s="220" t="s">
        <v>166</v>
      </c>
    </row>
    <row r="282" spans="1:65" s="15" customFormat="1" ht="11.25" x14ac:dyDescent="0.2">
      <c r="B282" s="221"/>
      <c r="C282" s="222"/>
      <c r="D282" s="201" t="s">
        <v>177</v>
      </c>
      <c r="E282" s="223" t="s">
        <v>19</v>
      </c>
      <c r="F282" s="224" t="s">
        <v>180</v>
      </c>
      <c r="G282" s="222"/>
      <c r="H282" s="225">
        <v>0.375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177</v>
      </c>
      <c r="AU282" s="231" t="s">
        <v>81</v>
      </c>
      <c r="AV282" s="15" t="s">
        <v>173</v>
      </c>
      <c r="AW282" s="15" t="s">
        <v>33</v>
      </c>
      <c r="AX282" s="15" t="s">
        <v>79</v>
      </c>
      <c r="AY282" s="231" t="s">
        <v>166</v>
      </c>
    </row>
    <row r="283" spans="1:65" s="12" customFormat="1" ht="25.9" customHeight="1" x14ac:dyDescent="0.2">
      <c r="B283" s="165"/>
      <c r="C283" s="166"/>
      <c r="D283" s="167" t="s">
        <v>70</v>
      </c>
      <c r="E283" s="168" t="s">
        <v>342</v>
      </c>
      <c r="F283" s="168" t="s">
        <v>343</v>
      </c>
      <c r="G283" s="166"/>
      <c r="H283" s="166"/>
      <c r="I283" s="169"/>
      <c r="J283" s="170">
        <f>BK283</f>
        <v>0</v>
      </c>
      <c r="K283" s="166"/>
      <c r="L283" s="171"/>
      <c r="M283" s="172"/>
      <c r="N283" s="173"/>
      <c r="O283" s="173"/>
      <c r="P283" s="174">
        <f>P284</f>
        <v>0</v>
      </c>
      <c r="Q283" s="173"/>
      <c r="R283" s="174">
        <f>R284</f>
        <v>0</v>
      </c>
      <c r="S283" s="173"/>
      <c r="T283" s="175">
        <f>T284</f>
        <v>0</v>
      </c>
      <c r="AR283" s="176" t="s">
        <v>198</v>
      </c>
      <c r="AT283" s="177" t="s">
        <v>70</v>
      </c>
      <c r="AU283" s="177" t="s">
        <v>71</v>
      </c>
      <c r="AY283" s="176" t="s">
        <v>166</v>
      </c>
      <c r="BK283" s="178">
        <f>BK284</f>
        <v>0</v>
      </c>
    </row>
    <row r="284" spans="1:65" s="2" customFormat="1" ht="16.5" customHeight="1" x14ac:dyDescent="0.2">
      <c r="A284" s="37"/>
      <c r="B284" s="38"/>
      <c r="C284" s="181" t="s">
        <v>627</v>
      </c>
      <c r="D284" s="181" t="s">
        <v>168</v>
      </c>
      <c r="E284" s="182" t="s">
        <v>345</v>
      </c>
      <c r="F284" s="183" t="s">
        <v>346</v>
      </c>
      <c r="G284" s="184" t="s">
        <v>347</v>
      </c>
      <c r="H284" s="243"/>
      <c r="I284" s="186"/>
      <c r="J284" s="187">
        <f>ROUND(I284*H284,2)</f>
        <v>0</v>
      </c>
      <c r="K284" s="183" t="s">
        <v>19</v>
      </c>
      <c r="L284" s="42"/>
      <c r="M284" s="244" t="s">
        <v>19</v>
      </c>
      <c r="N284" s="245" t="s">
        <v>42</v>
      </c>
      <c r="O284" s="246"/>
      <c r="P284" s="247">
        <f>O284*H284</f>
        <v>0</v>
      </c>
      <c r="Q284" s="247">
        <v>0</v>
      </c>
      <c r="R284" s="247">
        <f>Q284*H284</f>
        <v>0</v>
      </c>
      <c r="S284" s="247">
        <v>0</v>
      </c>
      <c r="T284" s="24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173</v>
      </c>
      <c r="AT284" s="192" t="s">
        <v>168</v>
      </c>
      <c r="AU284" s="192" t="s">
        <v>79</v>
      </c>
      <c r="AY284" s="20" t="s">
        <v>166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79</v>
      </c>
      <c r="BK284" s="193">
        <f>ROUND(I284*H284,2)</f>
        <v>0</v>
      </c>
      <c r="BL284" s="20" t="s">
        <v>173</v>
      </c>
      <c r="BM284" s="192" t="s">
        <v>532</v>
      </c>
    </row>
    <row r="285" spans="1:65" s="2" customFormat="1" ht="6.95" customHeight="1" x14ac:dyDescent="0.2">
      <c r="A285" s="37"/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42"/>
      <c r="M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</row>
  </sheetData>
  <sheetProtection algorithmName="SHA-512" hashValue="AIg8mlkKJSDPcxbRKBavSQwLgoVzbEVfQW3TuzdKRv/h5hrC+rq2+t7yjaNunQbrsRpkUEGlPEpvlGsxoLC5dw==" saltValue="X4xrzpAQ9v/7BFAREWv5nphNViKeTdPwya9qTPh6xTNGxm6BjdcrebbEWwGx/pAqpP+2KchEyQUSn+VBksAtZA==" spinCount="100000" sheet="1" objects="1" scenarios="1" formatColumns="0" formatRows="0" autoFilter="0"/>
  <autoFilter ref="C95:K284" xr:uid="{00000000-0009-0000-0000-00000D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D00-000000000000}"/>
    <hyperlink ref="F112" r:id="rId2" xr:uid="{00000000-0004-0000-0D00-000001000000}"/>
    <hyperlink ref="F121" r:id="rId3" xr:uid="{00000000-0004-0000-0D00-000002000000}"/>
    <hyperlink ref="F128" r:id="rId4" xr:uid="{00000000-0004-0000-0D00-000003000000}"/>
    <hyperlink ref="F135" r:id="rId5" xr:uid="{00000000-0004-0000-0D00-000004000000}"/>
    <hyperlink ref="F142" r:id="rId6" xr:uid="{00000000-0004-0000-0D00-000005000000}"/>
    <hyperlink ref="F149" r:id="rId7" xr:uid="{00000000-0004-0000-0D00-000006000000}"/>
    <hyperlink ref="F157" r:id="rId8" xr:uid="{00000000-0004-0000-0D00-000007000000}"/>
    <hyperlink ref="F171" r:id="rId9" xr:uid="{00000000-0004-0000-0D00-000008000000}"/>
    <hyperlink ref="F178" r:id="rId10" xr:uid="{00000000-0004-0000-0D00-000009000000}"/>
    <hyperlink ref="F184" r:id="rId11" xr:uid="{00000000-0004-0000-0D00-00000A000000}"/>
    <hyperlink ref="F190" r:id="rId12" xr:uid="{00000000-0004-0000-0D00-00000B000000}"/>
    <hyperlink ref="F197" r:id="rId13" xr:uid="{00000000-0004-0000-0D00-00000C000000}"/>
    <hyperlink ref="F204" r:id="rId14" xr:uid="{00000000-0004-0000-0D00-00000D000000}"/>
    <hyperlink ref="F212" r:id="rId15" xr:uid="{00000000-0004-0000-0D00-00000E000000}"/>
    <hyperlink ref="F227" r:id="rId16" xr:uid="{00000000-0004-0000-0D00-00000F000000}"/>
    <hyperlink ref="F231" r:id="rId17" xr:uid="{00000000-0004-0000-0D00-000010000000}"/>
    <hyperlink ref="F252" r:id="rId18" xr:uid="{00000000-0004-0000-0D00-000011000000}"/>
    <hyperlink ref="F255" r:id="rId19" xr:uid="{00000000-0004-0000-0D00-000012000000}"/>
    <hyperlink ref="F263" r:id="rId20" xr:uid="{00000000-0004-0000-0D00-000013000000}"/>
    <hyperlink ref="F270" r:id="rId21" xr:uid="{00000000-0004-0000-0D00-000014000000}"/>
    <hyperlink ref="F277" r:id="rId22" xr:uid="{00000000-0004-0000-0D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39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124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1045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ROUND((SUM(BE95:BE393)),  2)</f>
        <v>0</v>
      </c>
      <c r="G35" s="37"/>
      <c r="H35" s="37"/>
      <c r="I35" s="127">
        <v>0.21</v>
      </c>
      <c r="J35" s="126">
        <f>ROUND(((SUM(BE95:BE393))*I35),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ROUND((SUM(BF95:BF393)),  2)</f>
        <v>0</v>
      </c>
      <c r="G36" s="37"/>
      <c r="H36" s="37"/>
      <c r="I36" s="127">
        <v>0.12</v>
      </c>
      <c r="J36" s="126">
        <f>ROUND(((SUM(BF95:BF393))*I36),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ROUND((SUM(BG95:BG393)),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ROUND((SUM(BH95:BH393)),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ROUND((SUM(BI95:BI393)),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0213 - Překážka 13 - Rozjezdová radiusová sestava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430</v>
      </c>
      <c r="E66" s="151"/>
      <c r="F66" s="151"/>
      <c r="G66" s="151"/>
      <c r="H66" s="151"/>
      <c r="I66" s="151"/>
      <c r="J66" s="152">
        <f>J117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147</v>
      </c>
      <c r="E67" s="151"/>
      <c r="F67" s="151"/>
      <c r="G67" s="151"/>
      <c r="H67" s="151"/>
      <c r="I67" s="151"/>
      <c r="J67" s="152">
        <f>J219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148</v>
      </c>
      <c r="E68" s="151"/>
      <c r="F68" s="151"/>
      <c r="G68" s="151"/>
      <c r="H68" s="151"/>
      <c r="I68" s="151"/>
      <c r="J68" s="152">
        <f>J274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352</v>
      </c>
      <c r="E69" s="146"/>
      <c r="F69" s="146"/>
      <c r="G69" s="146"/>
      <c r="H69" s="146"/>
      <c r="I69" s="146"/>
      <c r="J69" s="147">
        <f>J277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353</v>
      </c>
      <c r="E70" s="151"/>
      <c r="F70" s="151"/>
      <c r="G70" s="151"/>
      <c r="H70" s="151"/>
      <c r="I70" s="151"/>
      <c r="J70" s="152">
        <f>J278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354</v>
      </c>
      <c r="E71" s="151"/>
      <c r="F71" s="151"/>
      <c r="G71" s="151"/>
      <c r="H71" s="151"/>
      <c r="I71" s="151"/>
      <c r="J71" s="152">
        <f>J326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355</v>
      </c>
      <c r="E72" s="151"/>
      <c r="F72" s="151"/>
      <c r="G72" s="151"/>
      <c r="H72" s="151"/>
      <c r="I72" s="151"/>
      <c r="J72" s="152">
        <f>J343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150</v>
      </c>
      <c r="E73" s="146"/>
      <c r="F73" s="146"/>
      <c r="G73" s="146"/>
      <c r="H73" s="146"/>
      <c r="I73" s="146"/>
      <c r="J73" s="147">
        <f>J392</f>
        <v>0</v>
      </c>
      <c r="K73" s="144"/>
      <c r="L73" s="148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151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400" t="str">
        <f>E7</f>
        <v>Novostavba skateparkového hřiště, Bystřice pod Hostýnem</v>
      </c>
      <c r="F83" s="401"/>
      <c r="G83" s="401"/>
      <c r="H83" s="401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138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400" t="s">
        <v>349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350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354" t="str">
        <f>E11</f>
        <v>0213 - Překážka 13 - Rozjezdová radiusová sestava</v>
      </c>
      <c r="F87" s="402"/>
      <c r="G87" s="402"/>
      <c r="H87" s="40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 xml:space="preserve"> </v>
      </c>
      <c r="G89" s="39"/>
      <c r="H89" s="39"/>
      <c r="I89" s="32" t="s">
        <v>23</v>
      </c>
      <c r="J89" s="62" t="str">
        <f>IF(J14="","",J14)</f>
        <v>31. 8. 2025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 x14ac:dyDescent="0.2">
      <c r="A91" s="37"/>
      <c r="B91" s="38"/>
      <c r="C91" s="32" t="s">
        <v>25</v>
      </c>
      <c r="D91" s="39"/>
      <c r="E91" s="39"/>
      <c r="F91" s="30" t="str">
        <f>E17</f>
        <v>Město Bystřice pod Hostýnem</v>
      </c>
      <c r="G91" s="39"/>
      <c r="H91" s="39"/>
      <c r="I91" s="32" t="s">
        <v>31</v>
      </c>
      <c r="J91" s="35" t="str">
        <f>E23</f>
        <v>Michal Langoš, Hranice na Moravě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29</v>
      </c>
      <c r="D92" s="39"/>
      <c r="E92" s="39"/>
      <c r="F92" s="30" t="str">
        <f>IF(E20="","",E20)</f>
        <v>Vyplň údaj</v>
      </c>
      <c r="G92" s="39"/>
      <c r="H92" s="39"/>
      <c r="I92" s="32" t="s">
        <v>34</v>
      </c>
      <c r="J92" s="35" t="str">
        <f>E26</f>
        <v xml:space="preserve">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152</v>
      </c>
      <c r="D94" s="157" t="s">
        <v>56</v>
      </c>
      <c r="E94" s="157" t="s">
        <v>52</v>
      </c>
      <c r="F94" s="157" t="s">
        <v>53</v>
      </c>
      <c r="G94" s="157" t="s">
        <v>153</v>
      </c>
      <c r="H94" s="157" t="s">
        <v>154</v>
      </c>
      <c r="I94" s="157" t="s">
        <v>155</v>
      </c>
      <c r="J94" s="157" t="s">
        <v>142</v>
      </c>
      <c r="K94" s="158" t="s">
        <v>156</v>
      </c>
      <c r="L94" s="159"/>
      <c r="M94" s="71" t="s">
        <v>19</v>
      </c>
      <c r="N94" s="72" t="s">
        <v>41</v>
      </c>
      <c r="O94" s="72" t="s">
        <v>157</v>
      </c>
      <c r="P94" s="72" t="s">
        <v>158</v>
      </c>
      <c r="Q94" s="72" t="s">
        <v>159</v>
      </c>
      <c r="R94" s="72" t="s">
        <v>160</v>
      </c>
      <c r="S94" s="72" t="s">
        <v>161</v>
      </c>
      <c r="T94" s="73" t="s">
        <v>162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163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P96+P277+P392</f>
        <v>0</v>
      </c>
      <c r="Q95" s="75"/>
      <c r="R95" s="162">
        <f>R96+R277+R392</f>
        <v>237.89537919000003</v>
      </c>
      <c r="S95" s="75"/>
      <c r="T95" s="163">
        <f>T96+T277+T392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70</v>
      </c>
      <c r="AU95" s="20" t="s">
        <v>143</v>
      </c>
      <c r="BK95" s="164">
        <f>BK96+BK277+BK392</f>
        <v>0</v>
      </c>
    </row>
    <row r="96" spans="1:63" s="12" customFormat="1" ht="25.9" customHeight="1" x14ac:dyDescent="0.2">
      <c r="B96" s="165"/>
      <c r="C96" s="166"/>
      <c r="D96" s="167" t="s">
        <v>70</v>
      </c>
      <c r="E96" s="168" t="s">
        <v>164</v>
      </c>
      <c r="F96" s="168" t="s">
        <v>165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P97+P117+P219+P274</f>
        <v>0</v>
      </c>
      <c r="Q96" s="173"/>
      <c r="R96" s="174">
        <f>R97+R117+R219+R274</f>
        <v>236.91661061000002</v>
      </c>
      <c r="S96" s="173"/>
      <c r="T96" s="175">
        <f>T97+T117+T219+T274</f>
        <v>0</v>
      </c>
      <c r="AR96" s="176" t="s">
        <v>79</v>
      </c>
      <c r="AT96" s="177" t="s">
        <v>70</v>
      </c>
      <c r="AU96" s="177" t="s">
        <v>71</v>
      </c>
      <c r="AY96" s="176" t="s">
        <v>166</v>
      </c>
      <c r="BK96" s="178">
        <f>BK97+BK117+BK219+BK274</f>
        <v>0</v>
      </c>
    </row>
    <row r="97" spans="1:65" s="12" customFormat="1" ht="22.9" customHeight="1" x14ac:dyDescent="0.2">
      <c r="B97" s="165"/>
      <c r="C97" s="166"/>
      <c r="D97" s="167" t="s">
        <v>70</v>
      </c>
      <c r="E97" s="179" t="s">
        <v>81</v>
      </c>
      <c r="F97" s="179" t="s">
        <v>248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SUM(P98:P116)</f>
        <v>0</v>
      </c>
      <c r="Q97" s="173"/>
      <c r="R97" s="174">
        <f>SUM(R98:R116)</f>
        <v>215.36589466000001</v>
      </c>
      <c r="S97" s="173"/>
      <c r="T97" s="175">
        <f>SUM(T98:T116)</f>
        <v>0</v>
      </c>
      <c r="AR97" s="176" t="s">
        <v>79</v>
      </c>
      <c r="AT97" s="177" t="s">
        <v>70</v>
      </c>
      <c r="AU97" s="177" t="s">
        <v>79</v>
      </c>
      <c r="AY97" s="176" t="s">
        <v>166</v>
      </c>
      <c r="BK97" s="178">
        <f>SUM(BK98:BK116)</f>
        <v>0</v>
      </c>
    </row>
    <row r="98" spans="1:65" s="2" customFormat="1" ht="24.2" customHeight="1" x14ac:dyDescent="0.2">
      <c r="A98" s="37"/>
      <c r="B98" s="38"/>
      <c r="C98" s="181" t="s">
        <v>79</v>
      </c>
      <c r="D98" s="181" t="s">
        <v>168</v>
      </c>
      <c r="E98" s="182" t="s">
        <v>431</v>
      </c>
      <c r="F98" s="183" t="s">
        <v>432</v>
      </c>
      <c r="G98" s="184" t="s">
        <v>188</v>
      </c>
      <c r="H98" s="185">
        <v>58.573999999999998</v>
      </c>
      <c r="I98" s="186"/>
      <c r="J98" s="187">
        <f>ROUND(I98*H98,2)</f>
        <v>0</v>
      </c>
      <c r="K98" s="183" t="s">
        <v>172</v>
      </c>
      <c r="L98" s="42"/>
      <c r="M98" s="188" t="s">
        <v>19</v>
      </c>
      <c r="N98" s="189" t="s">
        <v>42</v>
      </c>
      <c r="O98" s="67"/>
      <c r="P98" s="190">
        <f>O98*H98</f>
        <v>0</v>
      </c>
      <c r="Q98" s="190">
        <v>1.3999999999999999E-4</v>
      </c>
      <c r="R98" s="190">
        <f>Q98*H98</f>
        <v>8.2003599999999986E-3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173</v>
      </c>
      <c r="AT98" s="192" t="s">
        <v>168</v>
      </c>
      <c r="AU98" s="192" t="s">
        <v>81</v>
      </c>
      <c r="AY98" s="20" t="s">
        <v>166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79</v>
      </c>
      <c r="BK98" s="193">
        <f>ROUND(I98*H98,2)</f>
        <v>0</v>
      </c>
      <c r="BL98" s="20" t="s">
        <v>173</v>
      </c>
      <c r="BM98" s="192" t="s">
        <v>433</v>
      </c>
    </row>
    <row r="99" spans="1:65" s="2" customFormat="1" ht="11.25" x14ac:dyDescent="0.2">
      <c r="A99" s="37"/>
      <c r="B99" s="38"/>
      <c r="C99" s="39"/>
      <c r="D99" s="194" t="s">
        <v>175</v>
      </c>
      <c r="E99" s="39"/>
      <c r="F99" s="195" t="s">
        <v>434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175</v>
      </c>
      <c r="AU99" s="20" t="s">
        <v>81</v>
      </c>
    </row>
    <row r="100" spans="1:65" s="13" customFormat="1" ht="11.25" x14ac:dyDescent="0.2">
      <c r="B100" s="199"/>
      <c r="C100" s="200"/>
      <c r="D100" s="201" t="s">
        <v>177</v>
      </c>
      <c r="E100" s="202" t="s">
        <v>19</v>
      </c>
      <c r="F100" s="203" t="s">
        <v>1046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177</v>
      </c>
      <c r="AU100" s="209" t="s">
        <v>81</v>
      </c>
      <c r="AV100" s="13" t="s">
        <v>79</v>
      </c>
      <c r="AW100" s="13" t="s">
        <v>33</v>
      </c>
      <c r="AX100" s="13" t="s">
        <v>71</v>
      </c>
      <c r="AY100" s="209" t="s">
        <v>166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436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1047</v>
      </c>
      <c r="G102" s="211"/>
      <c r="H102" s="214">
        <v>58.573999999999998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5" customFormat="1" ht="11.25" x14ac:dyDescent="0.2">
      <c r="B103" s="221"/>
      <c r="C103" s="222"/>
      <c r="D103" s="201" t="s">
        <v>177</v>
      </c>
      <c r="E103" s="223" t="s">
        <v>19</v>
      </c>
      <c r="F103" s="224" t="s">
        <v>180</v>
      </c>
      <c r="G103" s="222"/>
      <c r="H103" s="225">
        <v>58.573999999999998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177</v>
      </c>
      <c r="AU103" s="231" t="s">
        <v>81</v>
      </c>
      <c r="AV103" s="15" t="s">
        <v>173</v>
      </c>
      <c r="AW103" s="15" t="s">
        <v>33</v>
      </c>
      <c r="AX103" s="15" t="s">
        <v>79</v>
      </c>
      <c r="AY103" s="231" t="s">
        <v>166</v>
      </c>
    </row>
    <row r="104" spans="1:65" s="2" customFormat="1" ht="16.5" customHeight="1" x14ac:dyDescent="0.2">
      <c r="A104" s="37"/>
      <c r="B104" s="38"/>
      <c r="C104" s="249" t="s">
        <v>81</v>
      </c>
      <c r="D104" s="249" t="s">
        <v>392</v>
      </c>
      <c r="E104" s="250" t="s">
        <v>438</v>
      </c>
      <c r="F104" s="251" t="s">
        <v>439</v>
      </c>
      <c r="G104" s="252" t="s">
        <v>188</v>
      </c>
      <c r="H104" s="253">
        <v>69.381</v>
      </c>
      <c r="I104" s="254"/>
      <c r="J104" s="255">
        <f>ROUND(I104*H104,2)</f>
        <v>0</v>
      </c>
      <c r="K104" s="251" t="s">
        <v>172</v>
      </c>
      <c r="L104" s="256"/>
      <c r="M104" s="257" t="s">
        <v>19</v>
      </c>
      <c r="N104" s="258" t="s">
        <v>42</v>
      </c>
      <c r="O104" s="67"/>
      <c r="P104" s="190">
        <f>O104*H104</f>
        <v>0</v>
      </c>
      <c r="Q104" s="190">
        <v>2.9999999999999997E-4</v>
      </c>
      <c r="R104" s="190">
        <f>Q104*H104</f>
        <v>2.0814299999999997E-2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226</v>
      </c>
      <c r="AT104" s="192" t="s">
        <v>392</v>
      </c>
      <c r="AU104" s="192" t="s">
        <v>81</v>
      </c>
      <c r="AY104" s="20" t="s">
        <v>166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79</v>
      </c>
      <c r="BK104" s="193">
        <f>ROUND(I104*H104,2)</f>
        <v>0</v>
      </c>
      <c r="BL104" s="20" t="s">
        <v>173</v>
      </c>
      <c r="BM104" s="192" t="s">
        <v>440</v>
      </c>
    </row>
    <row r="105" spans="1:65" s="13" customFormat="1" ht="11.25" x14ac:dyDescent="0.2">
      <c r="B105" s="199"/>
      <c r="C105" s="200"/>
      <c r="D105" s="201" t="s">
        <v>177</v>
      </c>
      <c r="E105" s="202" t="s">
        <v>19</v>
      </c>
      <c r="F105" s="203" t="s">
        <v>1046</v>
      </c>
      <c r="G105" s="200"/>
      <c r="H105" s="202" t="s">
        <v>19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177</v>
      </c>
      <c r="AU105" s="209" t="s">
        <v>81</v>
      </c>
      <c r="AV105" s="13" t="s">
        <v>79</v>
      </c>
      <c r="AW105" s="13" t="s">
        <v>33</v>
      </c>
      <c r="AX105" s="13" t="s">
        <v>71</v>
      </c>
      <c r="AY105" s="209" t="s">
        <v>166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436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1047</v>
      </c>
      <c r="G107" s="211"/>
      <c r="H107" s="214">
        <v>58.573999999999998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5" customFormat="1" ht="11.25" x14ac:dyDescent="0.2">
      <c r="B108" s="221"/>
      <c r="C108" s="222"/>
      <c r="D108" s="201" t="s">
        <v>177</v>
      </c>
      <c r="E108" s="223" t="s">
        <v>19</v>
      </c>
      <c r="F108" s="224" t="s">
        <v>180</v>
      </c>
      <c r="G108" s="222"/>
      <c r="H108" s="225">
        <v>58.573999999999998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177</v>
      </c>
      <c r="AU108" s="231" t="s">
        <v>81</v>
      </c>
      <c r="AV108" s="15" t="s">
        <v>173</v>
      </c>
      <c r="AW108" s="15" t="s">
        <v>33</v>
      </c>
      <c r="AX108" s="15" t="s">
        <v>79</v>
      </c>
      <c r="AY108" s="231" t="s">
        <v>166</v>
      </c>
    </row>
    <row r="109" spans="1:65" s="14" customFormat="1" ht="11.25" x14ac:dyDescent="0.2">
      <c r="B109" s="210"/>
      <c r="C109" s="211"/>
      <c r="D109" s="201" t="s">
        <v>177</v>
      </c>
      <c r="E109" s="211"/>
      <c r="F109" s="213" t="s">
        <v>1048</v>
      </c>
      <c r="G109" s="211"/>
      <c r="H109" s="214">
        <v>69.381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177</v>
      </c>
      <c r="AU109" s="220" t="s">
        <v>81</v>
      </c>
      <c r="AV109" s="14" t="s">
        <v>81</v>
      </c>
      <c r="AW109" s="14" t="s">
        <v>4</v>
      </c>
      <c r="AX109" s="14" t="s">
        <v>79</v>
      </c>
      <c r="AY109" s="220" t="s">
        <v>166</v>
      </c>
    </row>
    <row r="110" spans="1:65" s="2" customFormat="1" ht="16.5" customHeight="1" x14ac:dyDescent="0.2">
      <c r="A110" s="37"/>
      <c r="B110" s="38"/>
      <c r="C110" s="181" t="s">
        <v>185</v>
      </c>
      <c r="D110" s="181" t="s">
        <v>168</v>
      </c>
      <c r="E110" s="182" t="s">
        <v>442</v>
      </c>
      <c r="F110" s="183" t="s">
        <v>443</v>
      </c>
      <c r="G110" s="184" t="s">
        <v>194</v>
      </c>
      <c r="H110" s="185">
        <v>99.692999999999998</v>
      </c>
      <c r="I110" s="186"/>
      <c r="J110" s="187">
        <f>ROUND(I110*H110,2)</f>
        <v>0</v>
      </c>
      <c r="K110" s="183" t="s">
        <v>172</v>
      </c>
      <c r="L110" s="42"/>
      <c r="M110" s="188" t="s">
        <v>19</v>
      </c>
      <c r="N110" s="189" t="s">
        <v>42</v>
      </c>
      <c r="O110" s="67"/>
      <c r="P110" s="190">
        <f>O110*H110</f>
        <v>0</v>
      </c>
      <c r="Q110" s="190">
        <v>2.16</v>
      </c>
      <c r="R110" s="190">
        <f>Q110*H110</f>
        <v>215.33688000000001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173</v>
      </c>
      <c r="AT110" s="192" t="s">
        <v>168</v>
      </c>
      <c r="AU110" s="192" t="s">
        <v>81</v>
      </c>
      <c r="AY110" s="20" t="s">
        <v>166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79</v>
      </c>
      <c r="BK110" s="193">
        <f>ROUND(I110*H110,2)</f>
        <v>0</v>
      </c>
      <c r="BL110" s="20" t="s">
        <v>173</v>
      </c>
      <c r="BM110" s="192" t="s">
        <v>444</v>
      </c>
    </row>
    <row r="111" spans="1:65" s="2" customFormat="1" ht="11.25" x14ac:dyDescent="0.2">
      <c r="A111" s="37"/>
      <c r="B111" s="38"/>
      <c r="C111" s="39"/>
      <c r="D111" s="194" t="s">
        <v>175</v>
      </c>
      <c r="E111" s="39"/>
      <c r="F111" s="195" t="s">
        <v>445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175</v>
      </c>
      <c r="AU111" s="20" t="s">
        <v>81</v>
      </c>
    </row>
    <row r="112" spans="1:65" s="13" customFormat="1" ht="11.25" x14ac:dyDescent="0.2">
      <c r="B112" s="199"/>
      <c r="C112" s="200"/>
      <c r="D112" s="201" t="s">
        <v>177</v>
      </c>
      <c r="E112" s="202" t="s">
        <v>19</v>
      </c>
      <c r="F112" s="203" t="s">
        <v>1046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177</v>
      </c>
      <c r="AU112" s="209" t="s">
        <v>81</v>
      </c>
      <c r="AV112" s="13" t="s">
        <v>79</v>
      </c>
      <c r="AW112" s="13" t="s">
        <v>33</v>
      </c>
      <c r="AX112" s="13" t="s">
        <v>71</v>
      </c>
      <c r="AY112" s="209" t="s">
        <v>166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436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1049</v>
      </c>
      <c r="G114" s="211"/>
      <c r="H114" s="214">
        <v>39.500999999999998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1050</v>
      </c>
      <c r="G115" s="211"/>
      <c r="H115" s="214">
        <v>60.192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5" customFormat="1" ht="11.25" x14ac:dyDescent="0.2">
      <c r="B116" s="221"/>
      <c r="C116" s="222"/>
      <c r="D116" s="201" t="s">
        <v>177</v>
      </c>
      <c r="E116" s="223" t="s">
        <v>19</v>
      </c>
      <c r="F116" s="224" t="s">
        <v>180</v>
      </c>
      <c r="G116" s="222"/>
      <c r="H116" s="225">
        <v>99.692999999999998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177</v>
      </c>
      <c r="AU116" s="231" t="s">
        <v>81</v>
      </c>
      <c r="AV116" s="15" t="s">
        <v>173</v>
      </c>
      <c r="AW116" s="15" t="s">
        <v>33</v>
      </c>
      <c r="AX116" s="15" t="s">
        <v>79</v>
      </c>
      <c r="AY116" s="231" t="s">
        <v>166</v>
      </c>
    </row>
    <row r="117" spans="1:65" s="12" customFormat="1" ht="22.9" customHeight="1" x14ac:dyDescent="0.2">
      <c r="B117" s="165"/>
      <c r="C117" s="166"/>
      <c r="D117" s="167" t="s">
        <v>70</v>
      </c>
      <c r="E117" s="179" t="s">
        <v>213</v>
      </c>
      <c r="F117" s="179" t="s">
        <v>462</v>
      </c>
      <c r="G117" s="166"/>
      <c r="H117" s="166"/>
      <c r="I117" s="169"/>
      <c r="J117" s="180">
        <f>BK117</f>
        <v>0</v>
      </c>
      <c r="K117" s="166"/>
      <c r="L117" s="171"/>
      <c r="M117" s="172"/>
      <c r="N117" s="173"/>
      <c r="O117" s="173"/>
      <c r="P117" s="174">
        <f>SUM(P118:P218)</f>
        <v>0</v>
      </c>
      <c r="Q117" s="173"/>
      <c r="R117" s="174">
        <f>SUM(R118:R218)</f>
        <v>21.514054349999999</v>
      </c>
      <c r="S117" s="173"/>
      <c r="T117" s="175">
        <f>SUM(T118:T218)</f>
        <v>0</v>
      </c>
      <c r="AR117" s="176" t="s">
        <v>79</v>
      </c>
      <c r="AT117" s="177" t="s">
        <v>70</v>
      </c>
      <c r="AU117" s="177" t="s">
        <v>79</v>
      </c>
      <c r="AY117" s="176" t="s">
        <v>166</v>
      </c>
      <c r="BK117" s="178">
        <f>SUM(BK118:BK218)</f>
        <v>0</v>
      </c>
    </row>
    <row r="118" spans="1:65" s="2" customFormat="1" ht="21.75" customHeight="1" x14ac:dyDescent="0.2">
      <c r="A118" s="37"/>
      <c r="B118" s="38"/>
      <c r="C118" s="181" t="s">
        <v>173</v>
      </c>
      <c r="D118" s="181" t="s">
        <v>168</v>
      </c>
      <c r="E118" s="182" t="s">
        <v>463</v>
      </c>
      <c r="F118" s="183" t="s">
        <v>464</v>
      </c>
      <c r="G118" s="184" t="s">
        <v>194</v>
      </c>
      <c r="H118" s="185">
        <v>8.3800000000000008</v>
      </c>
      <c r="I118" s="186"/>
      <c r="J118" s="187">
        <f>ROUND(I118*H118,2)</f>
        <v>0</v>
      </c>
      <c r="K118" s="183" t="s">
        <v>172</v>
      </c>
      <c r="L118" s="42"/>
      <c r="M118" s="188" t="s">
        <v>19</v>
      </c>
      <c r="N118" s="189" t="s">
        <v>42</v>
      </c>
      <c r="O118" s="67"/>
      <c r="P118" s="190">
        <f>O118*H118</f>
        <v>0</v>
      </c>
      <c r="Q118" s="190">
        <v>2.5018699999999998</v>
      </c>
      <c r="R118" s="190">
        <f>Q118*H118</f>
        <v>20.965670599999999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173</v>
      </c>
      <c r="AT118" s="192" t="s">
        <v>168</v>
      </c>
      <c r="AU118" s="192" t="s">
        <v>81</v>
      </c>
      <c r="AY118" s="20" t="s">
        <v>166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79</v>
      </c>
      <c r="BK118" s="193">
        <f>ROUND(I118*H118,2)</f>
        <v>0</v>
      </c>
      <c r="BL118" s="20" t="s">
        <v>173</v>
      </c>
      <c r="BM118" s="192" t="s">
        <v>465</v>
      </c>
    </row>
    <row r="119" spans="1:65" s="2" customFormat="1" ht="11.25" x14ac:dyDescent="0.2">
      <c r="A119" s="37"/>
      <c r="B119" s="38"/>
      <c r="C119" s="39"/>
      <c r="D119" s="194" t="s">
        <v>175</v>
      </c>
      <c r="E119" s="39"/>
      <c r="F119" s="195" t="s">
        <v>466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175</v>
      </c>
      <c r="AU119" s="20" t="s">
        <v>81</v>
      </c>
    </row>
    <row r="120" spans="1:65" s="13" customFormat="1" ht="11.25" x14ac:dyDescent="0.2">
      <c r="B120" s="199"/>
      <c r="C120" s="200"/>
      <c r="D120" s="201" t="s">
        <v>177</v>
      </c>
      <c r="E120" s="202" t="s">
        <v>19</v>
      </c>
      <c r="F120" s="203" t="s">
        <v>1046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177</v>
      </c>
      <c r="AU120" s="209" t="s">
        <v>81</v>
      </c>
      <c r="AV120" s="13" t="s">
        <v>79</v>
      </c>
      <c r="AW120" s="13" t="s">
        <v>33</v>
      </c>
      <c r="AX120" s="13" t="s">
        <v>71</v>
      </c>
      <c r="AY120" s="209" t="s">
        <v>166</v>
      </c>
    </row>
    <row r="121" spans="1:65" s="13" customFormat="1" ht="11.25" x14ac:dyDescent="0.2">
      <c r="B121" s="199"/>
      <c r="C121" s="200"/>
      <c r="D121" s="201" t="s">
        <v>177</v>
      </c>
      <c r="E121" s="202" t="s">
        <v>19</v>
      </c>
      <c r="F121" s="203" t="s">
        <v>446</v>
      </c>
      <c r="G121" s="200"/>
      <c r="H121" s="202" t="s">
        <v>19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177</v>
      </c>
      <c r="AU121" s="209" t="s">
        <v>81</v>
      </c>
      <c r="AV121" s="13" t="s">
        <v>79</v>
      </c>
      <c r="AW121" s="13" t="s">
        <v>33</v>
      </c>
      <c r="AX121" s="13" t="s">
        <v>71</v>
      </c>
      <c r="AY121" s="209" t="s">
        <v>166</v>
      </c>
    </row>
    <row r="122" spans="1:65" s="13" customFormat="1" ht="11.25" x14ac:dyDescent="0.2">
      <c r="B122" s="199"/>
      <c r="C122" s="200"/>
      <c r="D122" s="201" t="s">
        <v>177</v>
      </c>
      <c r="E122" s="202" t="s">
        <v>19</v>
      </c>
      <c r="F122" s="203" t="s">
        <v>1051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177</v>
      </c>
      <c r="AU122" s="209" t="s">
        <v>81</v>
      </c>
      <c r="AV122" s="13" t="s">
        <v>79</v>
      </c>
      <c r="AW122" s="13" t="s">
        <v>33</v>
      </c>
      <c r="AX122" s="13" t="s">
        <v>71</v>
      </c>
      <c r="AY122" s="209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1052</v>
      </c>
      <c r="G123" s="211"/>
      <c r="H123" s="214">
        <v>3.72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1053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4" customFormat="1" ht="11.25" x14ac:dyDescent="0.2">
      <c r="B125" s="210"/>
      <c r="C125" s="211"/>
      <c r="D125" s="201" t="s">
        <v>177</v>
      </c>
      <c r="E125" s="212" t="s">
        <v>19</v>
      </c>
      <c r="F125" s="213" t="s">
        <v>1054</v>
      </c>
      <c r="G125" s="211"/>
      <c r="H125" s="214">
        <v>2.09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177</v>
      </c>
      <c r="AU125" s="220" t="s">
        <v>81</v>
      </c>
      <c r="AV125" s="14" t="s">
        <v>81</v>
      </c>
      <c r="AW125" s="14" t="s">
        <v>33</v>
      </c>
      <c r="AX125" s="14" t="s">
        <v>71</v>
      </c>
      <c r="AY125" s="220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1055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1056</v>
      </c>
      <c r="G127" s="211"/>
      <c r="H127" s="214">
        <v>1.06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3" customFormat="1" ht="11.25" x14ac:dyDescent="0.2">
      <c r="B128" s="199"/>
      <c r="C128" s="200"/>
      <c r="D128" s="201" t="s">
        <v>177</v>
      </c>
      <c r="E128" s="202" t="s">
        <v>19</v>
      </c>
      <c r="F128" s="203" t="s">
        <v>1057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177</v>
      </c>
      <c r="AU128" s="209" t="s">
        <v>81</v>
      </c>
      <c r="AV128" s="13" t="s">
        <v>79</v>
      </c>
      <c r="AW128" s="13" t="s">
        <v>33</v>
      </c>
      <c r="AX128" s="13" t="s">
        <v>71</v>
      </c>
      <c r="AY128" s="209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1058</v>
      </c>
      <c r="G129" s="211"/>
      <c r="H129" s="214">
        <v>1.51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5" customFormat="1" ht="11.25" x14ac:dyDescent="0.2">
      <c r="B130" s="221"/>
      <c r="C130" s="222"/>
      <c r="D130" s="201" t="s">
        <v>177</v>
      </c>
      <c r="E130" s="223" t="s">
        <v>19</v>
      </c>
      <c r="F130" s="224" t="s">
        <v>180</v>
      </c>
      <c r="G130" s="222"/>
      <c r="H130" s="225">
        <v>8.3800000000000008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177</v>
      </c>
      <c r="AU130" s="231" t="s">
        <v>81</v>
      </c>
      <c r="AV130" s="15" t="s">
        <v>173</v>
      </c>
      <c r="AW130" s="15" t="s">
        <v>33</v>
      </c>
      <c r="AX130" s="15" t="s">
        <v>79</v>
      </c>
      <c r="AY130" s="231" t="s">
        <v>166</v>
      </c>
    </row>
    <row r="131" spans="1:65" s="2" customFormat="1" ht="16.5" customHeight="1" x14ac:dyDescent="0.2">
      <c r="A131" s="37"/>
      <c r="B131" s="38"/>
      <c r="C131" s="249" t="s">
        <v>198</v>
      </c>
      <c r="D131" s="249" t="s">
        <v>392</v>
      </c>
      <c r="E131" s="250" t="s">
        <v>474</v>
      </c>
      <c r="F131" s="251" t="s">
        <v>475</v>
      </c>
      <c r="G131" s="252" t="s">
        <v>385</v>
      </c>
      <c r="H131" s="253">
        <v>116.5</v>
      </c>
      <c r="I131" s="254"/>
      <c r="J131" s="255">
        <f>ROUND(I131*H131,2)</f>
        <v>0</v>
      </c>
      <c r="K131" s="251" t="s">
        <v>476</v>
      </c>
      <c r="L131" s="256"/>
      <c r="M131" s="257" t="s">
        <v>19</v>
      </c>
      <c r="N131" s="258" t="s">
        <v>42</v>
      </c>
      <c r="O131" s="67"/>
      <c r="P131" s="190">
        <f>O131*H131</f>
        <v>0</v>
      </c>
      <c r="Q131" s="190">
        <v>1E-3</v>
      </c>
      <c r="R131" s="190">
        <f>Q131*H131</f>
        <v>0.11650000000000001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226</v>
      </c>
      <c r="AT131" s="192" t="s">
        <v>392</v>
      </c>
      <c r="AU131" s="192" t="s">
        <v>81</v>
      </c>
      <c r="AY131" s="20" t="s">
        <v>166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79</v>
      </c>
      <c r="BK131" s="193">
        <f>ROUND(I131*H131,2)</f>
        <v>0</v>
      </c>
      <c r="BL131" s="20" t="s">
        <v>173</v>
      </c>
      <c r="BM131" s="192" t="s">
        <v>577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1046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446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3" customFormat="1" ht="11.25" x14ac:dyDescent="0.2">
      <c r="B134" s="199"/>
      <c r="C134" s="200"/>
      <c r="D134" s="201" t="s">
        <v>177</v>
      </c>
      <c r="E134" s="202" t="s">
        <v>19</v>
      </c>
      <c r="F134" s="203" t="s">
        <v>1053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177</v>
      </c>
      <c r="AU134" s="209" t="s">
        <v>81</v>
      </c>
      <c r="AV134" s="13" t="s">
        <v>79</v>
      </c>
      <c r="AW134" s="13" t="s">
        <v>33</v>
      </c>
      <c r="AX134" s="13" t="s">
        <v>71</v>
      </c>
      <c r="AY134" s="209" t="s">
        <v>166</v>
      </c>
    </row>
    <row r="135" spans="1:65" s="14" customFormat="1" ht="11.25" x14ac:dyDescent="0.2">
      <c r="B135" s="210"/>
      <c r="C135" s="211"/>
      <c r="D135" s="201" t="s">
        <v>177</v>
      </c>
      <c r="E135" s="212" t="s">
        <v>19</v>
      </c>
      <c r="F135" s="213" t="s">
        <v>1054</v>
      </c>
      <c r="G135" s="211"/>
      <c r="H135" s="214">
        <v>2.09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177</v>
      </c>
      <c r="AU135" s="220" t="s">
        <v>81</v>
      </c>
      <c r="AV135" s="14" t="s">
        <v>81</v>
      </c>
      <c r="AW135" s="14" t="s">
        <v>33</v>
      </c>
      <c r="AX135" s="14" t="s">
        <v>71</v>
      </c>
      <c r="AY135" s="220" t="s">
        <v>166</v>
      </c>
    </row>
    <row r="136" spans="1:65" s="13" customFormat="1" ht="11.25" x14ac:dyDescent="0.2">
      <c r="B136" s="199"/>
      <c r="C136" s="200"/>
      <c r="D136" s="201" t="s">
        <v>177</v>
      </c>
      <c r="E136" s="202" t="s">
        <v>19</v>
      </c>
      <c r="F136" s="203" t="s">
        <v>1055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177</v>
      </c>
      <c r="AU136" s="209" t="s">
        <v>81</v>
      </c>
      <c r="AV136" s="13" t="s">
        <v>79</v>
      </c>
      <c r="AW136" s="13" t="s">
        <v>33</v>
      </c>
      <c r="AX136" s="13" t="s">
        <v>71</v>
      </c>
      <c r="AY136" s="209" t="s">
        <v>166</v>
      </c>
    </row>
    <row r="137" spans="1:65" s="14" customFormat="1" ht="11.25" x14ac:dyDescent="0.2">
      <c r="B137" s="210"/>
      <c r="C137" s="211"/>
      <c r="D137" s="201" t="s">
        <v>177</v>
      </c>
      <c r="E137" s="212" t="s">
        <v>19</v>
      </c>
      <c r="F137" s="213" t="s">
        <v>1056</v>
      </c>
      <c r="G137" s="211"/>
      <c r="H137" s="214">
        <v>1.06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177</v>
      </c>
      <c r="AU137" s="220" t="s">
        <v>81</v>
      </c>
      <c r="AV137" s="14" t="s">
        <v>81</v>
      </c>
      <c r="AW137" s="14" t="s">
        <v>33</v>
      </c>
      <c r="AX137" s="14" t="s">
        <v>71</v>
      </c>
      <c r="AY137" s="220" t="s">
        <v>166</v>
      </c>
    </row>
    <row r="138" spans="1:65" s="13" customFormat="1" ht="11.25" x14ac:dyDescent="0.2">
      <c r="B138" s="199"/>
      <c r="C138" s="200"/>
      <c r="D138" s="201" t="s">
        <v>177</v>
      </c>
      <c r="E138" s="202" t="s">
        <v>19</v>
      </c>
      <c r="F138" s="203" t="s">
        <v>1057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177</v>
      </c>
      <c r="AU138" s="209" t="s">
        <v>81</v>
      </c>
      <c r="AV138" s="13" t="s">
        <v>79</v>
      </c>
      <c r="AW138" s="13" t="s">
        <v>33</v>
      </c>
      <c r="AX138" s="13" t="s">
        <v>71</v>
      </c>
      <c r="AY138" s="209" t="s">
        <v>166</v>
      </c>
    </row>
    <row r="139" spans="1:65" s="14" customFormat="1" ht="11.25" x14ac:dyDescent="0.2">
      <c r="B139" s="210"/>
      <c r="C139" s="211"/>
      <c r="D139" s="201" t="s">
        <v>177</v>
      </c>
      <c r="E139" s="212" t="s">
        <v>19</v>
      </c>
      <c r="F139" s="213" t="s">
        <v>1058</v>
      </c>
      <c r="G139" s="211"/>
      <c r="H139" s="214">
        <v>1.51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177</v>
      </c>
      <c r="AU139" s="220" t="s">
        <v>81</v>
      </c>
      <c r="AV139" s="14" t="s">
        <v>81</v>
      </c>
      <c r="AW139" s="14" t="s">
        <v>33</v>
      </c>
      <c r="AX139" s="14" t="s">
        <v>71</v>
      </c>
      <c r="AY139" s="220" t="s">
        <v>166</v>
      </c>
    </row>
    <row r="140" spans="1:65" s="15" customFormat="1" ht="11.25" x14ac:dyDescent="0.2">
      <c r="B140" s="221"/>
      <c r="C140" s="222"/>
      <c r="D140" s="201" t="s">
        <v>177</v>
      </c>
      <c r="E140" s="223" t="s">
        <v>19</v>
      </c>
      <c r="F140" s="224" t="s">
        <v>180</v>
      </c>
      <c r="G140" s="222"/>
      <c r="H140" s="225">
        <v>4.66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177</v>
      </c>
      <c r="AU140" s="231" t="s">
        <v>81</v>
      </c>
      <c r="AV140" s="15" t="s">
        <v>173</v>
      </c>
      <c r="AW140" s="15" t="s">
        <v>33</v>
      </c>
      <c r="AX140" s="15" t="s">
        <v>79</v>
      </c>
      <c r="AY140" s="231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1"/>
      <c r="F141" s="213" t="s">
        <v>1059</v>
      </c>
      <c r="G141" s="211"/>
      <c r="H141" s="214">
        <v>116.5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4</v>
      </c>
      <c r="AX141" s="14" t="s">
        <v>79</v>
      </c>
      <c r="AY141" s="220" t="s">
        <v>166</v>
      </c>
    </row>
    <row r="142" spans="1:65" s="2" customFormat="1" ht="24.2" customHeight="1" x14ac:dyDescent="0.2">
      <c r="A142" s="37"/>
      <c r="B142" s="38"/>
      <c r="C142" s="181" t="s">
        <v>213</v>
      </c>
      <c r="D142" s="181" t="s">
        <v>168</v>
      </c>
      <c r="E142" s="182" t="s">
        <v>479</v>
      </c>
      <c r="F142" s="183" t="s">
        <v>480</v>
      </c>
      <c r="G142" s="184" t="s">
        <v>194</v>
      </c>
      <c r="H142" s="185">
        <v>8.3800000000000008</v>
      </c>
      <c r="I142" s="186"/>
      <c r="J142" s="187">
        <f>ROUND(I142*H142,2)</f>
        <v>0</v>
      </c>
      <c r="K142" s="183" t="s">
        <v>172</v>
      </c>
      <c r="L142" s="42"/>
      <c r="M142" s="188" t="s">
        <v>19</v>
      </c>
      <c r="N142" s="189" t="s">
        <v>42</v>
      </c>
      <c r="O142" s="6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173</v>
      </c>
      <c r="AT142" s="192" t="s">
        <v>168</v>
      </c>
      <c r="AU142" s="192" t="s">
        <v>81</v>
      </c>
      <c r="AY142" s="20" t="s">
        <v>166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79</v>
      </c>
      <c r="BK142" s="193">
        <f>ROUND(I142*H142,2)</f>
        <v>0</v>
      </c>
      <c r="BL142" s="20" t="s">
        <v>173</v>
      </c>
      <c r="BM142" s="192" t="s">
        <v>481</v>
      </c>
    </row>
    <row r="143" spans="1:65" s="2" customFormat="1" ht="11.25" x14ac:dyDescent="0.2">
      <c r="A143" s="37"/>
      <c r="B143" s="38"/>
      <c r="C143" s="39"/>
      <c r="D143" s="194" t="s">
        <v>175</v>
      </c>
      <c r="E143" s="39"/>
      <c r="F143" s="195" t="s">
        <v>482</v>
      </c>
      <c r="G143" s="39"/>
      <c r="H143" s="39"/>
      <c r="I143" s="196"/>
      <c r="J143" s="39"/>
      <c r="K143" s="39"/>
      <c r="L143" s="42"/>
      <c r="M143" s="197"/>
      <c r="N143" s="198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20" t="s">
        <v>175</v>
      </c>
      <c r="AU143" s="20" t="s">
        <v>81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1046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446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1051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4" customFormat="1" ht="11.25" x14ac:dyDescent="0.2">
      <c r="B147" s="210"/>
      <c r="C147" s="211"/>
      <c r="D147" s="201" t="s">
        <v>177</v>
      </c>
      <c r="E147" s="212" t="s">
        <v>19</v>
      </c>
      <c r="F147" s="213" t="s">
        <v>1052</v>
      </c>
      <c r="G147" s="211"/>
      <c r="H147" s="214">
        <v>3.72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177</v>
      </c>
      <c r="AU147" s="220" t="s">
        <v>81</v>
      </c>
      <c r="AV147" s="14" t="s">
        <v>81</v>
      </c>
      <c r="AW147" s="14" t="s">
        <v>33</v>
      </c>
      <c r="AX147" s="14" t="s">
        <v>71</v>
      </c>
      <c r="AY147" s="220" t="s">
        <v>166</v>
      </c>
    </row>
    <row r="148" spans="1:65" s="13" customFormat="1" ht="11.25" x14ac:dyDescent="0.2">
      <c r="B148" s="199"/>
      <c r="C148" s="200"/>
      <c r="D148" s="201" t="s">
        <v>177</v>
      </c>
      <c r="E148" s="202" t="s">
        <v>19</v>
      </c>
      <c r="F148" s="203" t="s">
        <v>1053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177</v>
      </c>
      <c r="AU148" s="209" t="s">
        <v>81</v>
      </c>
      <c r="AV148" s="13" t="s">
        <v>79</v>
      </c>
      <c r="AW148" s="13" t="s">
        <v>33</v>
      </c>
      <c r="AX148" s="13" t="s">
        <v>71</v>
      </c>
      <c r="AY148" s="209" t="s">
        <v>166</v>
      </c>
    </row>
    <row r="149" spans="1:65" s="14" customFormat="1" ht="11.25" x14ac:dyDescent="0.2">
      <c r="B149" s="210"/>
      <c r="C149" s="211"/>
      <c r="D149" s="201" t="s">
        <v>177</v>
      </c>
      <c r="E149" s="212" t="s">
        <v>19</v>
      </c>
      <c r="F149" s="213" t="s">
        <v>1054</v>
      </c>
      <c r="G149" s="211"/>
      <c r="H149" s="214">
        <v>2.09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177</v>
      </c>
      <c r="AU149" s="220" t="s">
        <v>81</v>
      </c>
      <c r="AV149" s="14" t="s">
        <v>81</v>
      </c>
      <c r="AW149" s="14" t="s">
        <v>33</v>
      </c>
      <c r="AX149" s="14" t="s">
        <v>71</v>
      </c>
      <c r="AY149" s="220" t="s">
        <v>166</v>
      </c>
    </row>
    <row r="150" spans="1:65" s="13" customFormat="1" ht="11.25" x14ac:dyDescent="0.2">
      <c r="B150" s="199"/>
      <c r="C150" s="200"/>
      <c r="D150" s="201" t="s">
        <v>177</v>
      </c>
      <c r="E150" s="202" t="s">
        <v>19</v>
      </c>
      <c r="F150" s="203" t="s">
        <v>1055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177</v>
      </c>
      <c r="AU150" s="209" t="s">
        <v>81</v>
      </c>
      <c r="AV150" s="13" t="s">
        <v>79</v>
      </c>
      <c r="AW150" s="13" t="s">
        <v>33</v>
      </c>
      <c r="AX150" s="13" t="s">
        <v>71</v>
      </c>
      <c r="AY150" s="209" t="s">
        <v>166</v>
      </c>
    </row>
    <row r="151" spans="1:65" s="14" customFormat="1" ht="11.25" x14ac:dyDescent="0.2">
      <c r="B151" s="210"/>
      <c r="C151" s="211"/>
      <c r="D151" s="201" t="s">
        <v>177</v>
      </c>
      <c r="E151" s="212" t="s">
        <v>19</v>
      </c>
      <c r="F151" s="213" t="s">
        <v>1056</v>
      </c>
      <c r="G151" s="211"/>
      <c r="H151" s="214">
        <v>1.06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177</v>
      </c>
      <c r="AU151" s="220" t="s">
        <v>81</v>
      </c>
      <c r="AV151" s="14" t="s">
        <v>81</v>
      </c>
      <c r="AW151" s="14" t="s">
        <v>33</v>
      </c>
      <c r="AX151" s="14" t="s">
        <v>71</v>
      </c>
      <c r="AY151" s="220" t="s">
        <v>166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1057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1058</v>
      </c>
      <c r="G153" s="211"/>
      <c r="H153" s="214">
        <v>1.51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5" customFormat="1" ht="11.25" x14ac:dyDescent="0.2">
      <c r="B154" s="221"/>
      <c r="C154" s="222"/>
      <c r="D154" s="201" t="s">
        <v>177</v>
      </c>
      <c r="E154" s="223" t="s">
        <v>19</v>
      </c>
      <c r="F154" s="224" t="s">
        <v>180</v>
      </c>
      <c r="G154" s="222"/>
      <c r="H154" s="225">
        <v>8.3800000000000008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177</v>
      </c>
      <c r="AU154" s="231" t="s">
        <v>81</v>
      </c>
      <c r="AV154" s="15" t="s">
        <v>173</v>
      </c>
      <c r="AW154" s="15" t="s">
        <v>33</v>
      </c>
      <c r="AX154" s="15" t="s">
        <v>79</v>
      </c>
      <c r="AY154" s="231" t="s">
        <v>166</v>
      </c>
    </row>
    <row r="155" spans="1:65" s="2" customFormat="1" ht="21.75" customHeight="1" x14ac:dyDescent="0.2">
      <c r="A155" s="37"/>
      <c r="B155" s="38"/>
      <c r="C155" s="181" t="s">
        <v>179</v>
      </c>
      <c r="D155" s="181" t="s">
        <v>168</v>
      </c>
      <c r="E155" s="182" t="s">
        <v>483</v>
      </c>
      <c r="F155" s="183" t="s">
        <v>484</v>
      </c>
      <c r="G155" s="184" t="s">
        <v>194</v>
      </c>
      <c r="H155" s="185">
        <v>4.66</v>
      </c>
      <c r="I155" s="186"/>
      <c r="J155" s="187">
        <f>ROUND(I155*H155,2)</f>
        <v>0</v>
      </c>
      <c r="K155" s="183" t="s">
        <v>172</v>
      </c>
      <c r="L155" s="42"/>
      <c r="M155" s="188" t="s">
        <v>19</v>
      </c>
      <c r="N155" s="189" t="s">
        <v>42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173</v>
      </c>
      <c r="AT155" s="192" t="s">
        <v>168</v>
      </c>
      <c r="AU155" s="192" t="s">
        <v>81</v>
      </c>
      <c r="AY155" s="20" t="s">
        <v>166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79</v>
      </c>
      <c r="BK155" s="193">
        <f>ROUND(I155*H155,2)</f>
        <v>0</v>
      </c>
      <c r="BL155" s="20" t="s">
        <v>173</v>
      </c>
      <c r="BM155" s="192" t="s">
        <v>485</v>
      </c>
    </row>
    <row r="156" spans="1:65" s="2" customFormat="1" ht="11.25" x14ac:dyDescent="0.2">
      <c r="A156" s="37"/>
      <c r="B156" s="38"/>
      <c r="C156" s="39"/>
      <c r="D156" s="194" t="s">
        <v>175</v>
      </c>
      <c r="E156" s="39"/>
      <c r="F156" s="195" t="s">
        <v>486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175</v>
      </c>
      <c r="AU156" s="20" t="s">
        <v>81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1046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446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1053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1054</v>
      </c>
      <c r="G160" s="211"/>
      <c r="H160" s="214">
        <v>2.09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1055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1056</v>
      </c>
      <c r="G162" s="211"/>
      <c r="H162" s="214">
        <v>1.06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1057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4" customFormat="1" ht="11.25" x14ac:dyDescent="0.2">
      <c r="B164" s="210"/>
      <c r="C164" s="211"/>
      <c r="D164" s="201" t="s">
        <v>177</v>
      </c>
      <c r="E164" s="212" t="s">
        <v>19</v>
      </c>
      <c r="F164" s="213" t="s">
        <v>1058</v>
      </c>
      <c r="G164" s="211"/>
      <c r="H164" s="214">
        <v>1.51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177</v>
      </c>
      <c r="AU164" s="220" t="s">
        <v>81</v>
      </c>
      <c r="AV164" s="14" t="s">
        <v>81</v>
      </c>
      <c r="AW164" s="14" t="s">
        <v>33</v>
      </c>
      <c r="AX164" s="14" t="s">
        <v>71</v>
      </c>
      <c r="AY164" s="220" t="s">
        <v>166</v>
      </c>
    </row>
    <row r="165" spans="1:65" s="15" customFormat="1" ht="11.25" x14ac:dyDescent="0.2">
      <c r="B165" s="221"/>
      <c r="C165" s="222"/>
      <c r="D165" s="201" t="s">
        <v>177</v>
      </c>
      <c r="E165" s="223" t="s">
        <v>19</v>
      </c>
      <c r="F165" s="224" t="s">
        <v>180</v>
      </c>
      <c r="G165" s="222"/>
      <c r="H165" s="225">
        <v>4.66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177</v>
      </c>
      <c r="AU165" s="231" t="s">
        <v>81</v>
      </c>
      <c r="AV165" s="15" t="s">
        <v>173</v>
      </c>
      <c r="AW165" s="15" t="s">
        <v>33</v>
      </c>
      <c r="AX165" s="15" t="s">
        <v>79</v>
      </c>
      <c r="AY165" s="231" t="s">
        <v>166</v>
      </c>
    </row>
    <row r="166" spans="1:65" s="2" customFormat="1" ht="16.5" customHeight="1" x14ac:dyDescent="0.2">
      <c r="A166" s="37"/>
      <c r="B166" s="38"/>
      <c r="C166" s="181" t="s">
        <v>226</v>
      </c>
      <c r="D166" s="181" t="s">
        <v>168</v>
      </c>
      <c r="E166" s="182" t="s">
        <v>487</v>
      </c>
      <c r="F166" s="183" t="s">
        <v>488</v>
      </c>
      <c r="G166" s="184" t="s">
        <v>188</v>
      </c>
      <c r="H166" s="185">
        <v>3.7120000000000002</v>
      </c>
      <c r="I166" s="186"/>
      <c r="J166" s="187">
        <f>ROUND(I166*H166,2)</f>
        <v>0</v>
      </c>
      <c r="K166" s="183" t="s">
        <v>172</v>
      </c>
      <c r="L166" s="42"/>
      <c r="M166" s="188" t="s">
        <v>19</v>
      </c>
      <c r="N166" s="189" t="s">
        <v>42</v>
      </c>
      <c r="O166" s="67"/>
      <c r="P166" s="190">
        <f>O166*H166</f>
        <v>0</v>
      </c>
      <c r="Q166" s="190">
        <v>1.6070000000000001E-2</v>
      </c>
      <c r="R166" s="190">
        <f>Q166*H166</f>
        <v>5.9651840000000005E-2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173</v>
      </c>
      <c r="AT166" s="192" t="s">
        <v>168</v>
      </c>
      <c r="AU166" s="192" t="s">
        <v>81</v>
      </c>
      <c r="AY166" s="20" t="s">
        <v>166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79</v>
      </c>
      <c r="BK166" s="193">
        <f>ROUND(I166*H166,2)</f>
        <v>0</v>
      </c>
      <c r="BL166" s="20" t="s">
        <v>173</v>
      </c>
      <c r="BM166" s="192" t="s">
        <v>489</v>
      </c>
    </row>
    <row r="167" spans="1:65" s="2" customFormat="1" ht="11.25" x14ac:dyDescent="0.2">
      <c r="A167" s="37"/>
      <c r="B167" s="38"/>
      <c r="C167" s="39"/>
      <c r="D167" s="194" t="s">
        <v>175</v>
      </c>
      <c r="E167" s="39"/>
      <c r="F167" s="195" t="s">
        <v>490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175</v>
      </c>
      <c r="AU167" s="20" t="s">
        <v>81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1046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446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1060</v>
      </c>
      <c r="G170" s="211"/>
      <c r="H170" s="214">
        <v>1.8560000000000001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1060</v>
      </c>
      <c r="G171" s="211"/>
      <c r="H171" s="214">
        <v>1.8560000000000001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5" customFormat="1" ht="11.25" x14ac:dyDescent="0.2">
      <c r="B172" s="221"/>
      <c r="C172" s="222"/>
      <c r="D172" s="201" t="s">
        <v>177</v>
      </c>
      <c r="E172" s="223" t="s">
        <v>19</v>
      </c>
      <c r="F172" s="224" t="s">
        <v>180</v>
      </c>
      <c r="G172" s="222"/>
      <c r="H172" s="225">
        <v>3.7120000000000002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177</v>
      </c>
      <c r="AU172" s="231" t="s">
        <v>81</v>
      </c>
      <c r="AV172" s="15" t="s">
        <v>173</v>
      </c>
      <c r="AW172" s="15" t="s">
        <v>33</v>
      </c>
      <c r="AX172" s="15" t="s">
        <v>79</v>
      </c>
      <c r="AY172" s="231" t="s">
        <v>166</v>
      </c>
    </row>
    <row r="173" spans="1:65" s="2" customFormat="1" ht="16.5" customHeight="1" x14ac:dyDescent="0.2">
      <c r="A173" s="37"/>
      <c r="B173" s="38"/>
      <c r="C173" s="181" t="s">
        <v>231</v>
      </c>
      <c r="D173" s="181" t="s">
        <v>168</v>
      </c>
      <c r="E173" s="182" t="s">
        <v>492</v>
      </c>
      <c r="F173" s="183" t="s">
        <v>493</v>
      </c>
      <c r="G173" s="184" t="s">
        <v>188</v>
      </c>
      <c r="H173" s="185">
        <v>3.7120000000000002</v>
      </c>
      <c r="I173" s="186"/>
      <c r="J173" s="187">
        <f>ROUND(I173*H173,2)</f>
        <v>0</v>
      </c>
      <c r="K173" s="183" t="s">
        <v>172</v>
      </c>
      <c r="L173" s="42"/>
      <c r="M173" s="188" t="s">
        <v>19</v>
      </c>
      <c r="N173" s="189" t="s">
        <v>42</v>
      </c>
      <c r="O173" s="6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173</v>
      </c>
      <c r="AT173" s="192" t="s">
        <v>168</v>
      </c>
      <c r="AU173" s="192" t="s">
        <v>81</v>
      </c>
      <c r="AY173" s="20" t="s">
        <v>166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79</v>
      </c>
      <c r="BK173" s="193">
        <f>ROUND(I173*H173,2)</f>
        <v>0</v>
      </c>
      <c r="BL173" s="20" t="s">
        <v>173</v>
      </c>
      <c r="BM173" s="192" t="s">
        <v>494</v>
      </c>
    </row>
    <row r="174" spans="1:65" s="2" customFormat="1" ht="11.25" x14ac:dyDescent="0.2">
      <c r="A174" s="37"/>
      <c r="B174" s="38"/>
      <c r="C174" s="39"/>
      <c r="D174" s="194" t="s">
        <v>175</v>
      </c>
      <c r="E174" s="39"/>
      <c r="F174" s="195" t="s">
        <v>495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175</v>
      </c>
      <c r="AU174" s="20" t="s">
        <v>81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1046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446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1060</v>
      </c>
      <c r="G177" s="211"/>
      <c r="H177" s="214">
        <v>1.8560000000000001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4" customFormat="1" ht="11.25" x14ac:dyDescent="0.2">
      <c r="B178" s="210"/>
      <c r="C178" s="211"/>
      <c r="D178" s="201" t="s">
        <v>177</v>
      </c>
      <c r="E178" s="212" t="s">
        <v>19</v>
      </c>
      <c r="F178" s="213" t="s">
        <v>1060</v>
      </c>
      <c r="G178" s="211"/>
      <c r="H178" s="214">
        <v>1.8560000000000001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81</v>
      </c>
      <c r="AV178" s="14" t="s">
        <v>81</v>
      </c>
      <c r="AW178" s="14" t="s">
        <v>33</v>
      </c>
      <c r="AX178" s="14" t="s">
        <v>71</v>
      </c>
      <c r="AY178" s="220" t="s">
        <v>166</v>
      </c>
    </row>
    <row r="179" spans="1:65" s="15" customFormat="1" ht="11.25" x14ac:dyDescent="0.2">
      <c r="B179" s="221"/>
      <c r="C179" s="222"/>
      <c r="D179" s="201" t="s">
        <v>177</v>
      </c>
      <c r="E179" s="223" t="s">
        <v>19</v>
      </c>
      <c r="F179" s="224" t="s">
        <v>180</v>
      </c>
      <c r="G179" s="222"/>
      <c r="H179" s="225">
        <v>3.7120000000000002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177</v>
      </c>
      <c r="AU179" s="231" t="s">
        <v>81</v>
      </c>
      <c r="AV179" s="15" t="s">
        <v>173</v>
      </c>
      <c r="AW179" s="15" t="s">
        <v>33</v>
      </c>
      <c r="AX179" s="15" t="s">
        <v>79</v>
      </c>
      <c r="AY179" s="231" t="s">
        <v>166</v>
      </c>
    </row>
    <row r="180" spans="1:65" s="2" customFormat="1" ht="16.5" customHeight="1" x14ac:dyDescent="0.2">
      <c r="A180" s="37"/>
      <c r="B180" s="38"/>
      <c r="C180" s="181" t="s">
        <v>238</v>
      </c>
      <c r="D180" s="181" t="s">
        <v>168</v>
      </c>
      <c r="E180" s="182" t="s">
        <v>496</v>
      </c>
      <c r="F180" s="183" t="s">
        <v>497</v>
      </c>
      <c r="G180" s="184" t="s">
        <v>234</v>
      </c>
      <c r="H180" s="185">
        <v>0.33300000000000002</v>
      </c>
      <c r="I180" s="186"/>
      <c r="J180" s="187">
        <f>ROUND(I180*H180,2)</f>
        <v>0</v>
      </c>
      <c r="K180" s="183" t="s">
        <v>172</v>
      </c>
      <c r="L180" s="42"/>
      <c r="M180" s="188" t="s">
        <v>19</v>
      </c>
      <c r="N180" s="189" t="s">
        <v>42</v>
      </c>
      <c r="O180" s="67"/>
      <c r="P180" s="190">
        <f>O180*H180</f>
        <v>0</v>
      </c>
      <c r="Q180" s="190">
        <v>1.06277</v>
      </c>
      <c r="R180" s="190">
        <f>Q180*H180</f>
        <v>0.35390241</v>
      </c>
      <c r="S180" s="190">
        <v>0</v>
      </c>
      <c r="T180" s="19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2" t="s">
        <v>173</v>
      </c>
      <c r="AT180" s="192" t="s">
        <v>168</v>
      </c>
      <c r="AU180" s="192" t="s">
        <v>81</v>
      </c>
      <c r="AY180" s="20" t="s">
        <v>166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20" t="s">
        <v>79</v>
      </c>
      <c r="BK180" s="193">
        <f>ROUND(I180*H180,2)</f>
        <v>0</v>
      </c>
      <c r="BL180" s="20" t="s">
        <v>173</v>
      </c>
      <c r="BM180" s="192" t="s">
        <v>498</v>
      </c>
    </row>
    <row r="181" spans="1:65" s="2" customFormat="1" ht="11.25" x14ac:dyDescent="0.2">
      <c r="A181" s="37"/>
      <c r="B181" s="38"/>
      <c r="C181" s="39"/>
      <c r="D181" s="194" t="s">
        <v>175</v>
      </c>
      <c r="E181" s="39"/>
      <c r="F181" s="195" t="s">
        <v>499</v>
      </c>
      <c r="G181" s="39"/>
      <c r="H181" s="39"/>
      <c r="I181" s="196"/>
      <c r="J181" s="39"/>
      <c r="K181" s="39"/>
      <c r="L181" s="42"/>
      <c r="M181" s="197"/>
      <c r="N181" s="19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175</v>
      </c>
      <c r="AU181" s="20" t="s">
        <v>81</v>
      </c>
    </row>
    <row r="182" spans="1:65" s="13" customFormat="1" ht="11.25" x14ac:dyDescent="0.2">
      <c r="B182" s="199"/>
      <c r="C182" s="200"/>
      <c r="D182" s="201" t="s">
        <v>177</v>
      </c>
      <c r="E182" s="202" t="s">
        <v>19</v>
      </c>
      <c r="F182" s="203" t="s">
        <v>1046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177</v>
      </c>
      <c r="AU182" s="209" t="s">
        <v>81</v>
      </c>
      <c r="AV182" s="13" t="s">
        <v>79</v>
      </c>
      <c r="AW182" s="13" t="s">
        <v>33</v>
      </c>
      <c r="AX182" s="13" t="s">
        <v>71</v>
      </c>
      <c r="AY182" s="209" t="s">
        <v>166</v>
      </c>
    </row>
    <row r="183" spans="1:65" s="13" customFormat="1" ht="11.25" x14ac:dyDescent="0.2">
      <c r="B183" s="199"/>
      <c r="C183" s="200"/>
      <c r="D183" s="201" t="s">
        <v>177</v>
      </c>
      <c r="E183" s="202" t="s">
        <v>19</v>
      </c>
      <c r="F183" s="203" t="s">
        <v>446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177</v>
      </c>
      <c r="AU183" s="209" t="s">
        <v>81</v>
      </c>
      <c r="AV183" s="13" t="s">
        <v>79</v>
      </c>
      <c r="AW183" s="13" t="s">
        <v>33</v>
      </c>
      <c r="AX183" s="13" t="s">
        <v>71</v>
      </c>
      <c r="AY183" s="209" t="s">
        <v>166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1051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4" customFormat="1" ht="11.25" x14ac:dyDescent="0.2">
      <c r="B185" s="210"/>
      <c r="C185" s="211"/>
      <c r="D185" s="201" t="s">
        <v>177</v>
      </c>
      <c r="E185" s="212" t="s">
        <v>19</v>
      </c>
      <c r="F185" s="213" t="s">
        <v>1061</v>
      </c>
      <c r="G185" s="211"/>
      <c r="H185" s="214">
        <v>0.14799999999999999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177</v>
      </c>
      <c r="AU185" s="220" t="s">
        <v>81</v>
      </c>
      <c r="AV185" s="14" t="s">
        <v>81</v>
      </c>
      <c r="AW185" s="14" t="s">
        <v>33</v>
      </c>
      <c r="AX185" s="14" t="s">
        <v>71</v>
      </c>
      <c r="AY185" s="220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1053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1062</v>
      </c>
      <c r="G187" s="211"/>
      <c r="H187" s="214">
        <v>8.3000000000000004E-2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1055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1063</v>
      </c>
      <c r="G189" s="211"/>
      <c r="H189" s="214">
        <v>4.2000000000000003E-2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3" customFormat="1" ht="11.25" x14ac:dyDescent="0.2">
      <c r="B190" s="199"/>
      <c r="C190" s="200"/>
      <c r="D190" s="201" t="s">
        <v>177</v>
      </c>
      <c r="E190" s="202" t="s">
        <v>19</v>
      </c>
      <c r="F190" s="203" t="s">
        <v>1057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177</v>
      </c>
      <c r="AU190" s="209" t="s">
        <v>81</v>
      </c>
      <c r="AV190" s="13" t="s">
        <v>79</v>
      </c>
      <c r="AW190" s="13" t="s">
        <v>33</v>
      </c>
      <c r="AX190" s="13" t="s">
        <v>71</v>
      </c>
      <c r="AY190" s="209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2" t="s">
        <v>19</v>
      </c>
      <c r="F191" s="213" t="s">
        <v>1064</v>
      </c>
      <c r="G191" s="211"/>
      <c r="H191" s="214">
        <v>0.06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33</v>
      </c>
      <c r="AX191" s="14" t="s">
        <v>71</v>
      </c>
      <c r="AY191" s="220" t="s">
        <v>166</v>
      </c>
    </row>
    <row r="192" spans="1:65" s="15" customFormat="1" ht="11.25" x14ac:dyDescent="0.2">
      <c r="B192" s="221"/>
      <c r="C192" s="222"/>
      <c r="D192" s="201" t="s">
        <v>177</v>
      </c>
      <c r="E192" s="223" t="s">
        <v>19</v>
      </c>
      <c r="F192" s="224" t="s">
        <v>180</v>
      </c>
      <c r="G192" s="222"/>
      <c r="H192" s="225">
        <v>0.33299999999999996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177</v>
      </c>
      <c r="AU192" s="231" t="s">
        <v>81</v>
      </c>
      <c r="AV192" s="15" t="s">
        <v>173</v>
      </c>
      <c r="AW192" s="15" t="s">
        <v>33</v>
      </c>
      <c r="AX192" s="15" t="s">
        <v>79</v>
      </c>
      <c r="AY192" s="231" t="s">
        <v>166</v>
      </c>
    </row>
    <row r="193" spans="1:65" s="2" customFormat="1" ht="16.5" customHeight="1" x14ac:dyDescent="0.2">
      <c r="A193" s="37"/>
      <c r="B193" s="38"/>
      <c r="C193" s="181" t="s">
        <v>243</v>
      </c>
      <c r="D193" s="181" t="s">
        <v>168</v>
      </c>
      <c r="E193" s="182" t="s">
        <v>503</v>
      </c>
      <c r="F193" s="183" t="s">
        <v>504</v>
      </c>
      <c r="G193" s="184" t="s">
        <v>188</v>
      </c>
      <c r="H193" s="185">
        <v>52.37</v>
      </c>
      <c r="I193" s="186"/>
      <c r="J193" s="187">
        <f>ROUND(I193*H193,2)</f>
        <v>0</v>
      </c>
      <c r="K193" s="183" t="s">
        <v>172</v>
      </c>
      <c r="L193" s="42"/>
      <c r="M193" s="188" t="s">
        <v>19</v>
      </c>
      <c r="N193" s="189" t="s">
        <v>42</v>
      </c>
      <c r="O193" s="67"/>
      <c r="P193" s="190">
        <f>O193*H193</f>
        <v>0</v>
      </c>
      <c r="Q193" s="190">
        <v>1.2999999999999999E-4</v>
      </c>
      <c r="R193" s="190">
        <f>Q193*H193</f>
        <v>6.8080999999999992E-3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173</v>
      </c>
      <c r="AT193" s="192" t="s">
        <v>168</v>
      </c>
      <c r="AU193" s="192" t="s">
        <v>81</v>
      </c>
      <c r="AY193" s="20" t="s">
        <v>166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79</v>
      </c>
      <c r="BK193" s="193">
        <f>ROUND(I193*H193,2)</f>
        <v>0</v>
      </c>
      <c r="BL193" s="20" t="s">
        <v>173</v>
      </c>
      <c r="BM193" s="192" t="s">
        <v>505</v>
      </c>
    </row>
    <row r="194" spans="1:65" s="2" customFormat="1" ht="11.25" x14ac:dyDescent="0.2">
      <c r="A194" s="37"/>
      <c r="B194" s="38"/>
      <c r="C194" s="39"/>
      <c r="D194" s="194" t="s">
        <v>175</v>
      </c>
      <c r="E194" s="39"/>
      <c r="F194" s="195" t="s">
        <v>506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175</v>
      </c>
      <c r="AU194" s="20" t="s">
        <v>81</v>
      </c>
    </row>
    <row r="195" spans="1:65" s="13" customFormat="1" ht="11.25" x14ac:dyDescent="0.2">
      <c r="B195" s="199"/>
      <c r="C195" s="200"/>
      <c r="D195" s="201" t="s">
        <v>177</v>
      </c>
      <c r="E195" s="202" t="s">
        <v>19</v>
      </c>
      <c r="F195" s="203" t="s">
        <v>1046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177</v>
      </c>
      <c r="AU195" s="209" t="s">
        <v>81</v>
      </c>
      <c r="AV195" s="13" t="s">
        <v>79</v>
      </c>
      <c r="AW195" s="13" t="s">
        <v>33</v>
      </c>
      <c r="AX195" s="13" t="s">
        <v>71</v>
      </c>
      <c r="AY195" s="209" t="s">
        <v>166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446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3" customFormat="1" ht="11.25" x14ac:dyDescent="0.2">
      <c r="B197" s="199"/>
      <c r="C197" s="200"/>
      <c r="D197" s="201" t="s">
        <v>177</v>
      </c>
      <c r="E197" s="202" t="s">
        <v>19</v>
      </c>
      <c r="F197" s="203" t="s">
        <v>1051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177</v>
      </c>
      <c r="AU197" s="209" t="s">
        <v>81</v>
      </c>
      <c r="AV197" s="13" t="s">
        <v>79</v>
      </c>
      <c r="AW197" s="13" t="s">
        <v>33</v>
      </c>
      <c r="AX197" s="13" t="s">
        <v>71</v>
      </c>
      <c r="AY197" s="209" t="s">
        <v>166</v>
      </c>
    </row>
    <row r="198" spans="1:65" s="14" customFormat="1" ht="11.25" x14ac:dyDescent="0.2">
      <c r="B198" s="210"/>
      <c r="C198" s="211"/>
      <c r="D198" s="201" t="s">
        <v>177</v>
      </c>
      <c r="E198" s="212" t="s">
        <v>19</v>
      </c>
      <c r="F198" s="213" t="s">
        <v>1065</v>
      </c>
      <c r="G198" s="211"/>
      <c r="H198" s="214">
        <v>23.27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81</v>
      </c>
      <c r="AV198" s="14" t="s">
        <v>81</v>
      </c>
      <c r="AW198" s="14" t="s">
        <v>33</v>
      </c>
      <c r="AX198" s="14" t="s">
        <v>71</v>
      </c>
      <c r="AY198" s="220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1053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4" customFormat="1" ht="11.25" x14ac:dyDescent="0.2">
      <c r="B200" s="210"/>
      <c r="C200" s="211"/>
      <c r="D200" s="201" t="s">
        <v>177</v>
      </c>
      <c r="E200" s="212" t="s">
        <v>19</v>
      </c>
      <c r="F200" s="213" t="s">
        <v>1066</v>
      </c>
      <c r="G200" s="211"/>
      <c r="H200" s="214">
        <v>13.08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177</v>
      </c>
      <c r="AU200" s="220" t="s">
        <v>81</v>
      </c>
      <c r="AV200" s="14" t="s">
        <v>81</v>
      </c>
      <c r="AW200" s="14" t="s">
        <v>33</v>
      </c>
      <c r="AX200" s="14" t="s">
        <v>71</v>
      </c>
      <c r="AY200" s="220" t="s">
        <v>166</v>
      </c>
    </row>
    <row r="201" spans="1:65" s="13" customFormat="1" ht="11.25" x14ac:dyDescent="0.2">
      <c r="B201" s="199"/>
      <c r="C201" s="200"/>
      <c r="D201" s="201" t="s">
        <v>177</v>
      </c>
      <c r="E201" s="202" t="s">
        <v>19</v>
      </c>
      <c r="F201" s="203" t="s">
        <v>1055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177</v>
      </c>
      <c r="AU201" s="209" t="s">
        <v>81</v>
      </c>
      <c r="AV201" s="13" t="s">
        <v>79</v>
      </c>
      <c r="AW201" s="13" t="s">
        <v>33</v>
      </c>
      <c r="AX201" s="13" t="s">
        <v>71</v>
      </c>
      <c r="AY201" s="209" t="s">
        <v>166</v>
      </c>
    </row>
    <row r="202" spans="1:65" s="14" customFormat="1" ht="11.25" x14ac:dyDescent="0.2">
      <c r="B202" s="210"/>
      <c r="C202" s="211"/>
      <c r="D202" s="201" t="s">
        <v>177</v>
      </c>
      <c r="E202" s="212" t="s">
        <v>19</v>
      </c>
      <c r="F202" s="213" t="s">
        <v>1067</v>
      </c>
      <c r="G202" s="211"/>
      <c r="H202" s="214">
        <v>6.6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177</v>
      </c>
      <c r="AU202" s="220" t="s">
        <v>81</v>
      </c>
      <c r="AV202" s="14" t="s">
        <v>81</v>
      </c>
      <c r="AW202" s="14" t="s">
        <v>33</v>
      </c>
      <c r="AX202" s="14" t="s">
        <v>71</v>
      </c>
      <c r="AY202" s="220" t="s">
        <v>166</v>
      </c>
    </row>
    <row r="203" spans="1:65" s="13" customFormat="1" ht="11.25" x14ac:dyDescent="0.2">
      <c r="B203" s="199"/>
      <c r="C203" s="200"/>
      <c r="D203" s="201" t="s">
        <v>177</v>
      </c>
      <c r="E203" s="202" t="s">
        <v>19</v>
      </c>
      <c r="F203" s="203" t="s">
        <v>1057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177</v>
      </c>
      <c r="AU203" s="209" t="s">
        <v>81</v>
      </c>
      <c r="AV203" s="13" t="s">
        <v>79</v>
      </c>
      <c r="AW203" s="13" t="s">
        <v>33</v>
      </c>
      <c r="AX203" s="13" t="s">
        <v>71</v>
      </c>
      <c r="AY203" s="209" t="s">
        <v>166</v>
      </c>
    </row>
    <row r="204" spans="1:65" s="14" customFormat="1" ht="11.25" x14ac:dyDescent="0.2">
      <c r="B204" s="210"/>
      <c r="C204" s="211"/>
      <c r="D204" s="201" t="s">
        <v>177</v>
      </c>
      <c r="E204" s="212" t="s">
        <v>19</v>
      </c>
      <c r="F204" s="213" t="s">
        <v>1068</v>
      </c>
      <c r="G204" s="211"/>
      <c r="H204" s="214">
        <v>9.42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177</v>
      </c>
      <c r="AU204" s="220" t="s">
        <v>81</v>
      </c>
      <c r="AV204" s="14" t="s">
        <v>81</v>
      </c>
      <c r="AW204" s="14" t="s">
        <v>33</v>
      </c>
      <c r="AX204" s="14" t="s">
        <v>71</v>
      </c>
      <c r="AY204" s="220" t="s">
        <v>166</v>
      </c>
    </row>
    <row r="205" spans="1:65" s="15" customFormat="1" ht="11.25" x14ac:dyDescent="0.2">
      <c r="B205" s="221"/>
      <c r="C205" s="222"/>
      <c r="D205" s="201" t="s">
        <v>177</v>
      </c>
      <c r="E205" s="223" t="s">
        <v>19</v>
      </c>
      <c r="F205" s="224" t="s">
        <v>180</v>
      </c>
      <c r="G205" s="222"/>
      <c r="H205" s="225">
        <v>52.370000000000005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177</v>
      </c>
      <c r="AU205" s="231" t="s">
        <v>81</v>
      </c>
      <c r="AV205" s="15" t="s">
        <v>173</v>
      </c>
      <c r="AW205" s="15" t="s">
        <v>33</v>
      </c>
      <c r="AX205" s="15" t="s">
        <v>79</v>
      </c>
      <c r="AY205" s="231" t="s">
        <v>166</v>
      </c>
    </row>
    <row r="206" spans="1:65" s="2" customFormat="1" ht="16.5" customHeight="1" x14ac:dyDescent="0.2">
      <c r="A206" s="37"/>
      <c r="B206" s="38"/>
      <c r="C206" s="181" t="s">
        <v>8</v>
      </c>
      <c r="D206" s="181" t="s">
        <v>168</v>
      </c>
      <c r="E206" s="182" t="s">
        <v>510</v>
      </c>
      <c r="F206" s="183" t="s">
        <v>511</v>
      </c>
      <c r="G206" s="184" t="s">
        <v>188</v>
      </c>
      <c r="H206" s="185">
        <v>52.37</v>
      </c>
      <c r="I206" s="186"/>
      <c r="J206" s="187">
        <f>ROUND(I206*H206,2)</f>
        <v>0</v>
      </c>
      <c r="K206" s="183" t="s">
        <v>172</v>
      </c>
      <c r="L206" s="42"/>
      <c r="M206" s="188" t="s">
        <v>19</v>
      </c>
      <c r="N206" s="189" t="s">
        <v>42</v>
      </c>
      <c r="O206" s="67"/>
      <c r="P206" s="190">
        <f>O206*H206</f>
        <v>0</v>
      </c>
      <c r="Q206" s="190">
        <v>2.2000000000000001E-4</v>
      </c>
      <c r="R206" s="190">
        <f>Q206*H206</f>
        <v>1.1521399999999999E-2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173</v>
      </c>
      <c r="AT206" s="192" t="s">
        <v>168</v>
      </c>
      <c r="AU206" s="192" t="s">
        <v>81</v>
      </c>
      <c r="AY206" s="20" t="s">
        <v>166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79</v>
      </c>
      <c r="BK206" s="193">
        <f>ROUND(I206*H206,2)</f>
        <v>0</v>
      </c>
      <c r="BL206" s="20" t="s">
        <v>173</v>
      </c>
      <c r="BM206" s="192" t="s">
        <v>512</v>
      </c>
    </row>
    <row r="207" spans="1:65" s="2" customFormat="1" ht="11.25" x14ac:dyDescent="0.2">
      <c r="A207" s="37"/>
      <c r="B207" s="38"/>
      <c r="C207" s="39"/>
      <c r="D207" s="194" t="s">
        <v>175</v>
      </c>
      <c r="E207" s="39"/>
      <c r="F207" s="195" t="s">
        <v>513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175</v>
      </c>
      <c r="AU207" s="20" t="s">
        <v>81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1046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446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1051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4" customFormat="1" ht="11.25" x14ac:dyDescent="0.2">
      <c r="B211" s="210"/>
      <c r="C211" s="211"/>
      <c r="D211" s="201" t="s">
        <v>177</v>
      </c>
      <c r="E211" s="212" t="s">
        <v>19</v>
      </c>
      <c r="F211" s="213" t="s">
        <v>1065</v>
      </c>
      <c r="G211" s="211"/>
      <c r="H211" s="214">
        <v>23.27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177</v>
      </c>
      <c r="AU211" s="220" t="s">
        <v>81</v>
      </c>
      <c r="AV211" s="14" t="s">
        <v>81</v>
      </c>
      <c r="AW211" s="14" t="s">
        <v>33</v>
      </c>
      <c r="AX211" s="14" t="s">
        <v>71</v>
      </c>
      <c r="AY211" s="220" t="s">
        <v>166</v>
      </c>
    </row>
    <row r="212" spans="1:65" s="13" customFormat="1" ht="11.25" x14ac:dyDescent="0.2">
      <c r="B212" s="199"/>
      <c r="C212" s="200"/>
      <c r="D212" s="201" t="s">
        <v>177</v>
      </c>
      <c r="E212" s="202" t="s">
        <v>19</v>
      </c>
      <c r="F212" s="203" t="s">
        <v>1053</v>
      </c>
      <c r="G212" s="200"/>
      <c r="H212" s="202" t="s">
        <v>19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177</v>
      </c>
      <c r="AU212" s="209" t="s">
        <v>81</v>
      </c>
      <c r="AV212" s="13" t="s">
        <v>79</v>
      </c>
      <c r="AW212" s="13" t="s">
        <v>33</v>
      </c>
      <c r="AX212" s="13" t="s">
        <v>71</v>
      </c>
      <c r="AY212" s="209" t="s">
        <v>166</v>
      </c>
    </row>
    <row r="213" spans="1:65" s="14" customFormat="1" ht="11.25" x14ac:dyDescent="0.2">
      <c r="B213" s="210"/>
      <c r="C213" s="211"/>
      <c r="D213" s="201" t="s">
        <v>177</v>
      </c>
      <c r="E213" s="212" t="s">
        <v>19</v>
      </c>
      <c r="F213" s="213" t="s">
        <v>1066</v>
      </c>
      <c r="G213" s="211"/>
      <c r="H213" s="214">
        <v>13.08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177</v>
      </c>
      <c r="AU213" s="220" t="s">
        <v>81</v>
      </c>
      <c r="AV213" s="14" t="s">
        <v>81</v>
      </c>
      <c r="AW213" s="14" t="s">
        <v>33</v>
      </c>
      <c r="AX213" s="14" t="s">
        <v>71</v>
      </c>
      <c r="AY213" s="220" t="s">
        <v>166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1055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4" customFormat="1" ht="11.25" x14ac:dyDescent="0.2">
      <c r="B215" s="210"/>
      <c r="C215" s="211"/>
      <c r="D215" s="201" t="s">
        <v>177</v>
      </c>
      <c r="E215" s="212" t="s">
        <v>19</v>
      </c>
      <c r="F215" s="213" t="s">
        <v>1067</v>
      </c>
      <c r="G215" s="211"/>
      <c r="H215" s="214">
        <v>6.6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81</v>
      </c>
      <c r="AV215" s="14" t="s">
        <v>81</v>
      </c>
      <c r="AW215" s="14" t="s">
        <v>33</v>
      </c>
      <c r="AX215" s="14" t="s">
        <v>71</v>
      </c>
      <c r="AY215" s="220" t="s">
        <v>166</v>
      </c>
    </row>
    <row r="216" spans="1:65" s="13" customFormat="1" ht="11.25" x14ac:dyDescent="0.2">
      <c r="B216" s="199"/>
      <c r="C216" s="200"/>
      <c r="D216" s="201" t="s">
        <v>177</v>
      </c>
      <c r="E216" s="202" t="s">
        <v>19</v>
      </c>
      <c r="F216" s="203" t="s">
        <v>1057</v>
      </c>
      <c r="G216" s="200"/>
      <c r="H216" s="202" t="s">
        <v>19</v>
      </c>
      <c r="I216" s="204"/>
      <c r="J216" s="200"/>
      <c r="K216" s="200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177</v>
      </c>
      <c r="AU216" s="209" t="s">
        <v>81</v>
      </c>
      <c r="AV216" s="13" t="s">
        <v>79</v>
      </c>
      <c r="AW216" s="13" t="s">
        <v>33</v>
      </c>
      <c r="AX216" s="13" t="s">
        <v>71</v>
      </c>
      <c r="AY216" s="209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1068</v>
      </c>
      <c r="G217" s="211"/>
      <c r="H217" s="214">
        <v>9.42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5" customFormat="1" ht="11.25" x14ac:dyDescent="0.2">
      <c r="B218" s="221"/>
      <c r="C218" s="222"/>
      <c r="D218" s="201" t="s">
        <v>177</v>
      </c>
      <c r="E218" s="223" t="s">
        <v>19</v>
      </c>
      <c r="F218" s="224" t="s">
        <v>180</v>
      </c>
      <c r="G218" s="222"/>
      <c r="H218" s="225">
        <v>52.370000000000005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177</v>
      </c>
      <c r="AU218" s="231" t="s">
        <v>81</v>
      </c>
      <c r="AV218" s="15" t="s">
        <v>173</v>
      </c>
      <c r="AW218" s="15" t="s">
        <v>33</v>
      </c>
      <c r="AX218" s="15" t="s">
        <v>79</v>
      </c>
      <c r="AY218" s="231" t="s">
        <v>166</v>
      </c>
    </row>
    <row r="219" spans="1:65" s="12" customFormat="1" ht="22.9" customHeight="1" x14ac:dyDescent="0.2">
      <c r="B219" s="165"/>
      <c r="C219" s="166"/>
      <c r="D219" s="167" t="s">
        <v>70</v>
      </c>
      <c r="E219" s="179" t="s">
        <v>231</v>
      </c>
      <c r="F219" s="179" t="s">
        <v>314</v>
      </c>
      <c r="G219" s="166"/>
      <c r="H219" s="166"/>
      <c r="I219" s="169"/>
      <c r="J219" s="180">
        <f>BK219</f>
        <v>0</v>
      </c>
      <c r="K219" s="166"/>
      <c r="L219" s="171"/>
      <c r="M219" s="172"/>
      <c r="N219" s="173"/>
      <c r="O219" s="173"/>
      <c r="P219" s="174">
        <f>SUM(P220:P273)</f>
        <v>0</v>
      </c>
      <c r="Q219" s="173"/>
      <c r="R219" s="174">
        <f>SUM(R220:R273)</f>
        <v>3.6661600000000003E-2</v>
      </c>
      <c r="S219" s="173"/>
      <c r="T219" s="175">
        <f>SUM(T220:T273)</f>
        <v>0</v>
      </c>
      <c r="AR219" s="176" t="s">
        <v>79</v>
      </c>
      <c r="AT219" s="177" t="s">
        <v>70</v>
      </c>
      <c r="AU219" s="177" t="s">
        <v>79</v>
      </c>
      <c r="AY219" s="176" t="s">
        <v>166</v>
      </c>
      <c r="BK219" s="178">
        <f>SUM(BK220:BK273)</f>
        <v>0</v>
      </c>
    </row>
    <row r="220" spans="1:65" s="2" customFormat="1" ht="24.2" customHeight="1" x14ac:dyDescent="0.2">
      <c r="A220" s="37"/>
      <c r="B220" s="38"/>
      <c r="C220" s="181" t="s">
        <v>263</v>
      </c>
      <c r="D220" s="181" t="s">
        <v>168</v>
      </c>
      <c r="E220" s="182" t="s">
        <v>316</v>
      </c>
      <c r="F220" s="183" t="s">
        <v>317</v>
      </c>
      <c r="G220" s="184" t="s">
        <v>188</v>
      </c>
      <c r="H220" s="185">
        <v>25.332999999999998</v>
      </c>
      <c r="I220" s="186"/>
      <c r="J220" s="187">
        <f>ROUND(I220*H220,2)</f>
        <v>0</v>
      </c>
      <c r="K220" s="183" t="s">
        <v>172</v>
      </c>
      <c r="L220" s="42"/>
      <c r="M220" s="188" t="s">
        <v>19</v>
      </c>
      <c r="N220" s="189" t="s">
        <v>42</v>
      </c>
      <c r="O220" s="67"/>
      <c r="P220" s="190">
        <f>O220*H220</f>
        <v>0</v>
      </c>
      <c r="Q220" s="190">
        <v>0</v>
      </c>
      <c r="R220" s="190">
        <f>Q220*H220</f>
        <v>0</v>
      </c>
      <c r="S220" s="190">
        <v>0</v>
      </c>
      <c r="T220" s="19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2" t="s">
        <v>173</v>
      </c>
      <c r="AT220" s="192" t="s">
        <v>168</v>
      </c>
      <c r="AU220" s="192" t="s">
        <v>81</v>
      </c>
      <c r="AY220" s="20" t="s">
        <v>166</v>
      </c>
      <c r="BE220" s="193">
        <f>IF(N220="základní",J220,0)</f>
        <v>0</v>
      </c>
      <c r="BF220" s="193">
        <f>IF(N220="snížená",J220,0)</f>
        <v>0</v>
      </c>
      <c r="BG220" s="193">
        <f>IF(N220="zákl. přenesená",J220,0)</f>
        <v>0</v>
      </c>
      <c r="BH220" s="193">
        <f>IF(N220="sníž. přenesená",J220,0)</f>
        <v>0</v>
      </c>
      <c r="BI220" s="193">
        <f>IF(N220="nulová",J220,0)</f>
        <v>0</v>
      </c>
      <c r="BJ220" s="20" t="s">
        <v>79</v>
      </c>
      <c r="BK220" s="193">
        <f>ROUND(I220*H220,2)</f>
        <v>0</v>
      </c>
      <c r="BL220" s="20" t="s">
        <v>173</v>
      </c>
      <c r="BM220" s="192" t="s">
        <v>588</v>
      </c>
    </row>
    <row r="221" spans="1:65" s="2" customFormat="1" ht="11.25" x14ac:dyDescent="0.2">
      <c r="A221" s="37"/>
      <c r="B221" s="38"/>
      <c r="C221" s="39"/>
      <c r="D221" s="194" t="s">
        <v>175</v>
      </c>
      <c r="E221" s="39"/>
      <c r="F221" s="195" t="s">
        <v>319</v>
      </c>
      <c r="G221" s="39"/>
      <c r="H221" s="39"/>
      <c r="I221" s="196"/>
      <c r="J221" s="39"/>
      <c r="K221" s="39"/>
      <c r="L221" s="42"/>
      <c r="M221" s="197"/>
      <c r="N221" s="19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175</v>
      </c>
      <c r="AU221" s="20" t="s">
        <v>81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659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3" customFormat="1" ht="11.25" x14ac:dyDescent="0.2">
      <c r="B223" s="199"/>
      <c r="C223" s="200"/>
      <c r="D223" s="201" t="s">
        <v>177</v>
      </c>
      <c r="E223" s="202" t="s">
        <v>19</v>
      </c>
      <c r="F223" s="203" t="s">
        <v>1069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177</v>
      </c>
      <c r="AU223" s="209" t="s">
        <v>81</v>
      </c>
      <c r="AV223" s="13" t="s">
        <v>79</v>
      </c>
      <c r="AW223" s="13" t="s">
        <v>33</v>
      </c>
      <c r="AX223" s="13" t="s">
        <v>71</v>
      </c>
      <c r="AY223" s="209" t="s">
        <v>166</v>
      </c>
    </row>
    <row r="224" spans="1:65" s="14" customFormat="1" ht="11.25" x14ac:dyDescent="0.2">
      <c r="B224" s="210"/>
      <c r="C224" s="211"/>
      <c r="D224" s="201" t="s">
        <v>177</v>
      </c>
      <c r="E224" s="212" t="s">
        <v>19</v>
      </c>
      <c r="F224" s="213" t="s">
        <v>1070</v>
      </c>
      <c r="G224" s="211"/>
      <c r="H224" s="214">
        <v>25.332999999999998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177</v>
      </c>
      <c r="AU224" s="220" t="s">
        <v>81</v>
      </c>
      <c r="AV224" s="14" t="s">
        <v>81</v>
      </c>
      <c r="AW224" s="14" t="s">
        <v>33</v>
      </c>
      <c r="AX224" s="14" t="s">
        <v>71</v>
      </c>
      <c r="AY224" s="220" t="s">
        <v>166</v>
      </c>
    </row>
    <row r="225" spans="1:65" s="15" customFormat="1" ht="11.25" x14ac:dyDescent="0.2">
      <c r="B225" s="221"/>
      <c r="C225" s="222"/>
      <c r="D225" s="201" t="s">
        <v>177</v>
      </c>
      <c r="E225" s="223" t="s">
        <v>19</v>
      </c>
      <c r="F225" s="224" t="s">
        <v>180</v>
      </c>
      <c r="G225" s="222"/>
      <c r="H225" s="225">
        <v>25.332999999999998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177</v>
      </c>
      <c r="AU225" s="231" t="s">
        <v>81</v>
      </c>
      <c r="AV225" s="15" t="s">
        <v>173</v>
      </c>
      <c r="AW225" s="15" t="s">
        <v>33</v>
      </c>
      <c r="AX225" s="15" t="s">
        <v>79</v>
      </c>
      <c r="AY225" s="231" t="s">
        <v>166</v>
      </c>
    </row>
    <row r="226" spans="1:65" s="2" customFormat="1" ht="24.2" customHeight="1" x14ac:dyDescent="0.2">
      <c r="A226" s="37"/>
      <c r="B226" s="38"/>
      <c r="C226" s="181" t="s">
        <v>274</v>
      </c>
      <c r="D226" s="181" t="s">
        <v>168</v>
      </c>
      <c r="E226" s="182" t="s">
        <v>514</v>
      </c>
      <c r="F226" s="183" t="s">
        <v>515</v>
      </c>
      <c r="G226" s="184" t="s">
        <v>171</v>
      </c>
      <c r="H226" s="185">
        <v>38.979999999999997</v>
      </c>
      <c r="I226" s="186"/>
      <c r="J226" s="187">
        <f>ROUND(I226*H226,2)</f>
        <v>0</v>
      </c>
      <c r="K226" s="183" t="s">
        <v>172</v>
      </c>
      <c r="L226" s="42"/>
      <c r="M226" s="188" t="s">
        <v>19</v>
      </c>
      <c r="N226" s="189" t="s">
        <v>42</v>
      </c>
      <c r="O226" s="67"/>
      <c r="P226" s="190">
        <f>O226*H226</f>
        <v>0</v>
      </c>
      <c r="Q226" s="190">
        <v>8.0000000000000007E-5</v>
      </c>
      <c r="R226" s="190">
        <f>Q226*H226</f>
        <v>3.1183999999999999E-3</v>
      </c>
      <c r="S226" s="190">
        <v>0</v>
      </c>
      <c r="T226" s="191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2" t="s">
        <v>173</v>
      </c>
      <c r="AT226" s="192" t="s">
        <v>168</v>
      </c>
      <c r="AU226" s="192" t="s">
        <v>81</v>
      </c>
      <c r="AY226" s="20" t="s">
        <v>166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20" t="s">
        <v>79</v>
      </c>
      <c r="BK226" s="193">
        <f>ROUND(I226*H226,2)</f>
        <v>0</v>
      </c>
      <c r="BL226" s="20" t="s">
        <v>173</v>
      </c>
      <c r="BM226" s="192" t="s">
        <v>516</v>
      </c>
    </row>
    <row r="227" spans="1:65" s="2" customFormat="1" ht="11.25" x14ac:dyDescent="0.2">
      <c r="A227" s="37"/>
      <c r="B227" s="38"/>
      <c r="C227" s="39"/>
      <c r="D227" s="194" t="s">
        <v>175</v>
      </c>
      <c r="E227" s="39"/>
      <c r="F227" s="195" t="s">
        <v>517</v>
      </c>
      <c r="G227" s="39"/>
      <c r="H227" s="39"/>
      <c r="I227" s="196"/>
      <c r="J227" s="39"/>
      <c r="K227" s="39"/>
      <c r="L227" s="42"/>
      <c r="M227" s="197"/>
      <c r="N227" s="198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175</v>
      </c>
      <c r="AU227" s="20" t="s">
        <v>81</v>
      </c>
    </row>
    <row r="228" spans="1:65" s="13" customFormat="1" ht="11.25" x14ac:dyDescent="0.2">
      <c r="B228" s="199"/>
      <c r="C228" s="200"/>
      <c r="D228" s="201" t="s">
        <v>177</v>
      </c>
      <c r="E228" s="202" t="s">
        <v>19</v>
      </c>
      <c r="F228" s="203" t="s">
        <v>1046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177</v>
      </c>
      <c r="AU228" s="209" t="s">
        <v>81</v>
      </c>
      <c r="AV228" s="13" t="s">
        <v>79</v>
      </c>
      <c r="AW228" s="13" t="s">
        <v>33</v>
      </c>
      <c r="AX228" s="13" t="s">
        <v>71</v>
      </c>
      <c r="AY228" s="209" t="s">
        <v>166</v>
      </c>
    </row>
    <row r="229" spans="1:65" s="13" customFormat="1" ht="11.25" x14ac:dyDescent="0.2">
      <c r="B229" s="199"/>
      <c r="C229" s="200"/>
      <c r="D229" s="201" t="s">
        <v>177</v>
      </c>
      <c r="E229" s="202" t="s">
        <v>19</v>
      </c>
      <c r="F229" s="203" t="s">
        <v>446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177</v>
      </c>
      <c r="AU229" s="209" t="s">
        <v>81</v>
      </c>
      <c r="AV229" s="13" t="s">
        <v>79</v>
      </c>
      <c r="AW229" s="13" t="s">
        <v>33</v>
      </c>
      <c r="AX229" s="13" t="s">
        <v>71</v>
      </c>
      <c r="AY229" s="209" t="s">
        <v>166</v>
      </c>
    </row>
    <row r="230" spans="1:65" s="13" customFormat="1" ht="11.25" x14ac:dyDescent="0.2">
      <c r="B230" s="199"/>
      <c r="C230" s="200"/>
      <c r="D230" s="201" t="s">
        <v>177</v>
      </c>
      <c r="E230" s="202" t="s">
        <v>19</v>
      </c>
      <c r="F230" s="203" t="s">
        <v>1051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177</v>
      </c>
      <c r="AU230" s="209" t="s">
        <v>81</v>
      </c>
      <c r="AV230" s="13" t="s">
        <v>79</v>
      </c>
      <c r="AW230" s="13" t="s">
        <v>33</v>
      </c>
      <c r="AX230" s="13" t="s">
        <v>71</v>
      </c>
      <c r="AY230" s="209" t="s">
        <v>166</v>
      </c>
    </row>
    <row r="231" spans="1:65" s="14" customFormat="1" ht="11.25" x14ac:dyDescent="0.2">
      <c r="B231" s="210"/>
      <c r="C231" s="211"/>
      <c r="D231" s="201" t="s">
        <v>177</v>
      </c>
      <c r="E231" s="212" t="s">
        <v>19</v>
      </c>
      <c r="F231" s="213" t="s">
        <v>1071</v>
      </c>
      <c r="G231" s="211"/>
      <c r="H231" s="214">
        <v>17.454999999999998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177</v>
      </c>
      <c r="AU231" s="220" t="s">
        <v>81</v>
      </c>
      <c r="AV231" s="14" t="s">
        <v>81</v>
      </c>
      <c r="AW231" s="14" t="s">
        <v>33</v>
      </c>
      <c r="AX231" s="14" t="s">
        <v>71</v>
      </c>
      <c r="AY231" s="220" t="s">
        <v>166</v>
      </c>
    </row>
    <row r="232" spans="1:65" s="13" customFormat="1" ht="11.25" x14ac:dyDescent="0.2">
      <c r="B232" s="199"/>
      <c r="C232" s="200"/>
      <c r="D232" s="201" t="s">
        <v>177</v>
      </c>
      <c r="E232" s="202" t="s">
        <v>19</v>
      </c>
      <c r="F232" s="203" t="s">
        <v>1053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177</v>
      </c>
      <c r="AU232" s="209" t="s">
        <v>81</v>
      </c>
      <c r="AV232" s="13" t="s">
        <v>79</v>
      </c>
      <c r="AW232" s="13" t="s">
        <v>33</v>
      </c>
      <c r="AX232" s="13" t="s">
        <v>71</v>
      </c>
      <c r="AY232" s="209" t="s">
        <v>166</v>
      </c>
    </row>
    <row r="233" spans="1:65" s="14" customFormat="1" ht="11.25" x14ac:dyDescent="0.2">
      <c r="B233" s="210"/>
      <c r="C233" s="211"/>
      <c r="D233" s="201" t="s">
        <v>177</v>
      </c>
      <c r="E233" s="212" t="s">
        <v>19</v>
      </c>
      <c r="F233" s="213" t="s">
        <v>1072</v>
      </c>
      <c r="G233" s="211"/>
      <c r="H233" s="214">
        <v>9.51</v>
      </c>
      <c r="I233" s="215"/>
      <c r="J233" s="211"/>
      <c r="K233" s="211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177</v>
      </c>
      <c r="AU233" s="220" t="s">
        <v>81</v>
      </c>
      <c r="AV233" s="14" t="s">
        <v>81</v>
      </c>
      <c r="AW233" s="14" t="s">
        <v>33</v>
      </c>
      <c r="AX233" s="14" t="s">
        <v>71</v>
      </c>
      <c r="AY233" s="220" t="s">
        <v>166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1055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4" customFormat="1" ht="11.25" x14ac:dyDescent="0.2">
      <c r="B235" s="210"/>
      <c r="C235" s="211"/>
      <c r="D235" s="201" t="s">
        <v>177</v>
      </c>
      <c r="E235" s="212" t="s">
        <v>19</v>
      </c>
      <c r="F235" s="213" t="s">
        <v>1073</v>
      </c>
      <c r="G235" s="211"/>
      <c r="H235" s="214">
        <v>4.95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177</v>
      </c>
      <c r="AU235" s="220" t="s">
        <v>81</v>
      </c>
      <c r="AV235" s="14" t="s">
        <v>81</v>
      </c>
      <c r="AW235" s="14" t="s">
        <v>33</v>
      </c>
      <c r="AX235" s="14" t="s">
        <v>71</v>
      </c>
      <c r="AY235" s="220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1057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1074</v>
      </c>
      <c r="G237" s="211"/>
      <c r="H237" s="214">
        <v>7.0650000000000004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5" customFormat="1" ht="11.25" x14ac:dyDescent="0.2">
      <c r="B238" s="221"/>
      <c r="C238" s="222"/>
      <c r="D238" s="201" t="s">
        <v>177</v>
      </c>
      <c r="E238" s="223" t="s">
        <v>19</v>
      </c>
      <c r="F238" s="224" t="s">
        <v>180</v>
      </c>
      <c r="G238" s="222"/>
      <c r="H238" s="225">
        <v>38.979999999999997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177</v>
      </c>
      <c r="AU238" s="231" t="s">
        <v>81</v>
      </c>
      <c r="AV238" s="15" t="s">
        <v>173</v>
      </c>
      <c r="AW238" s="15" t="s">
        <v>33</v>
      </c>
      <c r="AX238" s="15" t="s">
        <v>79</v>
      </c>
      <c r="AY238" s="231" t="s">
        <v>166</v>
      </c>
    </row>
    <row r="239" spans="1:65" s="2" customFormat="1" ht="16.5" customHeight="1" x14ac:dyDescent="0.2">
      <c r="A239" s="37"/>
      <c r="B239" s="38"/>
      <c r="C239" s="249" t="s">
        <v>299</v>
      </c>
      <c r="D239" s="249" t="s">
        <v>392</v>
      </c>
      <c r="E239" s="250" t="s">
        <v>522</v>
      </c>
      <c r="F239" s="251" t="s">
        <v>523</v>
      </c>
      <c r="G239" s="252" t="s">
        <v>524</v>
      </c>
      <c r="H239" s="253">
        <v>85.756</v>
      </c>
      <c r="I239" s="254"/>
      <c r="J239" s="255">
        <f>ROUND(I239*H239,2)</f>
        <v>0</v>
      </c>
      <c r="K239" s="251" t="s">
        <v>476</v>
      </c>
      <c r="L239" s="256"/>
      <c r="M239" s="257" t="s">
        <v>19</v>
      </c>
      <c r="N239" s="258" t="s">
        <v>42</v>
      </c>
      <c r="O239" s="67"/>
      <c r="P239" s="190">
        <f>O239*H239</f>
        <v>0</v>
      </c>
      <c r="Q239" s="190">
        <v>0</v>
      </c>
      <c r="R239" s="190">
        <f>Q239*H239</f>
        <v>0</v>
      </c>
      <c r="S239" s="190">
        <v>0</v>
      </c>
      <c r="T239" s="19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2" t="s">
        <v>226</v>
      </c>
      <c r="AT239" s="192" t="s">
        <v>392</v>
      </c>
      <c r="AU239" s="192" t="s">
        <v>81</v>
      </c>
      <c r="AY239" s="20" t="s">
        <v>166</v>
      </c>
      <c r="BE239" s="193">
        <f>IF(N239="základní",J239,0)</f>
        <v>0</v>
      </c>
      <c r="BF239" s="193">
        <f>IF(N239="snížená",J239,0)</f>
        <v>0</v>
      </c>
      <c r="BG239" s="193">
        <f>IF(N239="zákl. přenesená",J239,0)</f>
        <v>0</v>
      </c>
      <c r="BH239" s="193">
        <f>IF(N239="sníž. přenesená",J239,0)</f>
        <v>0</v>
      </c>
      <c r="BI239" s="193">
        <f>IF(N239="nulová",J239,0)</f>
        <v>0</v>
      </c>
      <c r="BJ239" s="20" t="s">
        <v>79</v>
      </c>
      <c r="BK239" s="193">
        <f>ROUND(I239*H239,2)</f>
        <v>0</v>
      </c>
      <c r="BL239" s="20" t="s">
        <v>173</v>
      </c>
      <c r="BM239" s="192" t="s">
        <v>525</v>
      </c>
    </row>
    <row r="240" spans="1:65" s="13" customFormat="1" ht="11.25" x14ac:dyDescent="0.2">
      <c r="B240" s="199"/>
      <c r="C240" s="200"/>
      <c r="D240" s="201" t="s">
        <v>177</v>
      </c>
      <c r="E240" s="202" t="s">
        <v>19</v>
      </c>
      <c r="F240" s="203" t="s">
        <v>1046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177</v>
      </c>
      <c r="AU240" s="209" t="s">
        <v>81</v>
      </c>
      <c r="AV240" s="13" t="s">
        <v>79</v>
      </c>
      <c r="AW240" s="13" t="s">
        <v>33</v>
      </c>
      <c r="AX240" s="13" t="s">
        <v>71</v>
      </c>
      <c r="AY240" s="209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446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3" customFormat="1" ht="11.25" x14ac:dyDescent="0.2">
      <c r="B242" s="199"/>
      <c r="C242" s="200"/>
      <c r="D242" s="201" t="s">
        <v>177</v>
      </c>
      <c r="E242" s="202" t="s">
        <v>19</v>
      </c>
      <c r="F242" s="203" t="s">
        <v>1051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177</v>
      </c>
      <c r="AU242" s="209" t="s">
        <v>81</v>
      </c>
      <c r="AV242" s="13" t="s">
        <v>79</v>
      </c>
      <c r="AW242" s="13" t="s">
        <v>33</v>
      </c>
      <c r="AX242" s="13" t="s">
        <v>71</v>
      </c>
      <c r="AY242" s="209" t="s">
        <v>166</v>
      </c>
    </row>
    <row r="243" spans="1:65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1075</v>
      </c>
      <c r="G243" s="211"/>
      <c r="H243" s="214">
        <v>34.909999999999997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1053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1076</v>
      </c>
      <c r="G245" s="211"/>
      <c r="H245" s="214">
        <v>19.02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1055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1077</v>
      </c>
      <c r="G247" s="211"/>
      <c r="H247" s="214">
        <v>9.9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1:65" s="13" customFormat="1" ht="11.25" x14ac:dyDescent="0.2">
      <c r="B248" s="199"/>
      <c r="C248" s="200"/>
      <c r="D248" s="201" t="s">
        <v>177</v>
      </c>
      <c r="E248" s="202" t="s">
        <v>19</v>
      </c>
      <c r="F248" s="203" t="s">
        <v>1057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177</v>
      </c>
      <c r="AU248" s="209" t="s">
        <v>81</v>
      </c>
      <c r="AV248" s="13" t="s">
        <v>79</v>
      </c>
      <c r="AW248" s="13" t="s">
        <v>33</v>
      </c>
      <c r="AX248" s="13" t="s">
        <v>71</v>
      </c>
      <c r="AY248" s="209" t="s">
        <v>166</v>
      </c>
    </row>
    <row r="249" spans="1:65" s="14" customFormat="1" ht="11.25" x14ac:dyDescent="0.2">
      <c r="B249" s="210"/>
      <c r="C249" s="211"/>
      <c r="D249" s="201" t="s">
        <v>177</v>
      </c>
      <c r="E249" s="212" t="s">
        <v>19</v>
      </c>
      <c r="F249" s="213" t="s">
        <v>1078</v>
      </c>
      <c r="G249" s="211"/>
      <c r="H249" s="214">
        <v>14.13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177</v>
      </c>
      <c r="AU249" s="220" t="s">
        <v>81</v>
      </c>
      <c r="AV249" s="14" t="s">
        <v>81</v>
      </c>
      <c r="AW249" s="14" t="s">
        <v>33</v>
      </c>
      <c r="AX249" s="14" t="s">
        <v>71</v>
      </c>
      <c r="AY249" s="220" t="s">
        <v>166</v>
      </c>
    </row>
    <row r="250" spans="1:65" s="15" customFormat="1" ht="11.25" x14ac:dyDescent="0.2">
      <c r="B250" s="221"/>
      <c r="C250" s="222"/>
      <c r="D250" s="201" t="s">
        <v>177</v>
      </c>
      <c r="E250" s="223" t="s">
        <v>19</v>
      </c>
      <c r="F250" s="224" t="s">
        <v>180</v>
      </c>
      <c r="G250" s="222"/>
      <c r="H250" s="225">
        <v>77.959999999999994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177</v>
      </c>
      <c r="AU250" s="231" t="s">
        <v>81</v>
      </c>
      <c r="AV250" s="15" t="s">
        <v>173</v>
      </c>
      <c r="AW250" s="15" t="s">
        <v>33</v>
      </c>
      <c r="AX250" s="15" t="s">
        <v>79</v>
      </c>
      <c r="AY250" s="231" t="s">
        <v>166</v>
      </c>
    </row>
    <row r="251" spans="1:65" s="14" customFormat="1" ht="11.25" x14ac:dyDescent="0.2">
      <c r="B251" s="210"/>
      <c r="C251" s="211"/>
      <c r="D251" s="201" t="s">
        <v>177</v>
      </c>
      <c r="E251" s="211"/>
      <c r="F251" s="213" t="s">
        <v>1079</v>
      </c>
      <c r="G251" s="211"/>
      <c r="H251" s="214">
        <v>85.756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177</v>
      </c>
      <c r="AU251" s="220" t="s">
        <v>81</v>
      </c>
      <c r="AV251" s="14" t="s">
        <v>81</v>
      </c>
      <c r="AW251" s="14" t="s">
        <v>4</v>
      </c>
      <c r="AX251" s="14" t="s">
        <v>79</v>
      </c>
      <c r="AY251" s="220" t="s">
        <v>166</v>
      </c>
    </row>
    <row r="252" spans="1:65" s="2" customFormat="1" ht="24.2" customHeight="1" x14ac:dyDescent="0.2">
      <c r="A252" s="37"/>
      <c r="B252" s="38"/>
      <c r="C252" s="181" t="s">
        <v>315</v>
      </c>
      <c r="D252" s="181" t="s">
        <v>168</v>
      </c>
      <c r="E252" s="182" t="s">
        <v>601</v>
      </c>
      <c r="F252" s="183" t="s">
        <v>602</v>
      </c>
      <c r="G252" s="184" t="s">
        <v>171</v>
      </c>
      <c r="H252" s="185">
        <v>92</v>
      </c>
      <c r="I252" s="186"/>
      <c r="J252" s="187">
        <f>ROUND(I252*H252,2)</f>
        <v>0</v>
      </c>
      <c r="K252" s="183" t="s">
        <v>172</v>
      </c>
      <c r="L252" s="42"/>
      <c r="M252" s="188" t="s">
        <v>19</v>
      </c>
      <c r="N252" s="189" t="s">
        <v>42</v>
      </c>
      <c r="O252" s="67"/>
      <c r="P252" s="190">
        <f>O252*H252</f>
        <v>0</v>
      </c>
      <c r="Q252" s="190">
        <v>4.0000000000000003E-5</v>
      </c>
      <c r="R252" s="190">
        <f>Q252*H252</f>
        <v>3.6800000000000001E-3</v>
      </c>
      <c r="S252" s="190">
        <v>0</v>
      </c>
      <c r="T252" s="19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2" t="s">
        <v>173</v>
      </c>
      <c r="AT252" s="192" t="s">
        <v>168</v>
      </c>
      <c r="AU252" s="192" t="s">
        <v>81</v>
      </c>
      <c r="AY252" s="20" t="s">
        <v>166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20" t="s">
        <v>79</v>
      </c>
      <c r="BK252" s="193">
        <f>ROUND(I252*H252,2)</f>
        <v>0</v>
      </c>
      <c r="BL252" s="20" t="s">
        <v>173</v>
      </c>
      <c r="BM252" s="192" t="s">
        <v>603</v>
      </c>
    </row>
    <row r="253" spans="1:65" s="2" customFormat="1" ht="11.25" x14ac:dyDescent="0.2">
      <c r="A253" s="37"/>
      <c r="B253" s="38"/>
      <c r="C253" s="39"/>
      <c r="D253" s="194" t="s">
        <v>175</v>
      </c>
      <c r="E253" s="39"/>
      <c r="F253" s="195" t="s">
        <v>604</v>
      </c>
      <c r="G253" s="39"/>
      <c r="H253" s="39"/>
      <c r="I253" s="196"/>
      <c r="J253" s="39"/>
      <c r="K253" s="39"/>
      <c r="L253" s="42"/>
      <c r="M253" s="197"/>
      <c r="N253" s="198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20" t="s">
        <v>175</v>
      </c>
      <c r="AU253" s="20" t="s">
        <v>81</v>
      </c>
    </row>
    <row r="254" spans="1:65" s="13" customFormat="1" ht="11.25" x14ac:dyDescent="0.2">
      <c r="B254" s="199"/>
      <c r="C254" s="200"/>
      <c r="D254" s="201" t="s">
        <v>177</v>
      </c>
      <c r="E254" s="202" t="s">
        <v>19</v>
      </c>
      <c r="F254" s="203" t="s">
        <v>1046</v>
      </c>
      <c r="G254" s="200"/>
      <c r="H254" s="202" t="s">
        <v>19</v>
      </c>
      <c r="I254" s="204"/>
      <c r="J254" s="200"/>
      <c r="K254" s="200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177</v>
      </c>
      <c r="AU254" s="209" t="s">
        <v>81</v>
      </c>
      <c r="AV254" s="13" t="s">
        <v>79</v>
      </c>
      <c r="AW254" s="13" t="s">
        <v>33</v>
      </c>
      <c r="AX254" s="13" t="s">
        <v>71</v>
      </c>
      <c r="AY254" s="209" t="s">
        <v>166</v>
      </c>
    </row>
    <row r="255" spans="1:65" s="13" customFormat="1" ht="11.25" x14ac:dyDescent="0.2">
      <c r="B255" s="199"/>
      <c r="C255" s="200"/>
      <c r="D255" s="201" t="s">
        <v>177</v>
      </c>
      <c r="E255" s="202" t="s">
        <v>19</v>
      </c>
      <c r="F255" s="203" t="s">
        <v>1069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177</v>
      </c>
      <c r="AU255" s="209" t="s">
        <v>81</v>
      </c>
      <c r="AV255" s="13" t="s">
        <v>79</v>
      </c>
      <c r="AW255" s="13" t="s">
        <v>33</v>
      </c>
      <c r="AX255" s="13" t="s">
        <v>71</v>
      </c>
      <c r="AY255" s="209" t="s">
        <v>166</v>
      </c>
    </row>
    <row r="256" spans="1:65" s="14" customFormat="1" ht="11.25" x14ac:dyDescent="0.2">
      <c r="B256" s="210"/>
      <c r="C256" s="211"/>
      <c r="D256" s="201" t="s">
        <v>177</v>
      </c>
      <c r="E256" s="212" t="s">
        <v>19</v>
      </c>
      <c r="F256" s="213" t="s">
        <v>1080</v>
      </c>
      <c r="G256" s="211"/>
      <c r="H256" s="214">
        <v>92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81</v>
      </c>
      <c r="AV256" s="14" t="s">
        <v>81</v>
      </c>
      <c r="AW256" s="14" t="s">
        <v>33</v>
      </c>
      <c r="AX256" s="14" t="s">
        <v>71</v>
      </c>
      <c r="AY256" s="220" t="s">
        <v>166</v>
      </c>
    </row>
    <row r="257" spans="1:65" s="15" customFormat="1" ht="11.25" x14ac:dyDescent="0.2">
      <c r="B257" s="221"/>
      <c r="C257" s="222"/>
      <c r="D257" s="201" t="s">
        <v>177</v>
      </c>
      <c r="E257" s="223" t="s">
        <v>19</v>
      </c>
      <c r="F257" s="224" t="s">
        <v>180</v>
      </c>
      <c r="G257" s="222"/>
      <c r="H257" s="225">
        <v>92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177</v>
      </c>
      <c r="AU257" s="231" t="s">
        <v>81</v>
      </c>
      <c r="AV257" s="15" t="s">
        <v>173</v>
      </c>
      <c r="AW257" s="15" t="s">
        <v>33</v>
      </c>
      <c r="AX257" s="15" t="s">
        <v>79</v>
      </c>
      <c r="AY257" s="231" t="s">
        <v>166</v>
      </c>
    </row>
    <row r="258" spans="1:65" s="2" customFormat="1" ht="21.75" customHeight="1" x14ac:dyDescent="0.2">
      <c r="A258" s="37"/>
      <c r="B258" s="38"/>
      <c r="C258" s="181" t="s">
        <v>325</v>
      </c>
      <c r="D258" s="181" t="s">
        <v>168</v>
      </c>
      <c r="E258" s="182" t="s">
        <v>606</v>
      </c>
      <c r="F258" s="183" t="s">
        <v>607</v>
      </c>
      <c r="G258" s="184" t="s">
        <v>171</v>
      </c>
      <c r="H258" s="185">
        <v>92</v>
      </c>
      <c r="I258" s="186"/>
      <c r="J258" s="187">
        <f>ROUND(I258*H258,2)</f>
        <v>0</v>
      </c>
      <c r="K258" s="183" t="s">
        <v>172</v>
      </c>
      <c r="L258" s="42"/>
      <c r="M258" s="188" t="s">
        <v>19</v>
      </c>
      <c r="N258" s="189" t="s">
        <v>42</v>
      </c>
      <c r="O258" s="67"/>
      <c r="P258" s="190">
        <f>O258*H258</f>
        <v>0</v>
      </c>
      <c r="Q258" s="190">
        <v>2.7999999999999998E-4</v>
      </c>
      <c r="R258" s="190">
        <f>Q258*H258</f>
        <v>2.5759999999999998E-2</v>
      </c>
      <c r="S258" s="190">
        <v>0</v>
      </c>
      <c r="T258" s="19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2" t="s">
        <v>173</v>
      </c>
      <c r="AT258" s="192" t="s">
        <v>168</v>
      </c>
      <c r="AU258" s="192" t="s">
        <v>81</v>
      </c>
      <c r="AY258" s="20" t="s">
        <v>166</v>
      </c>
      <c r="BE258" s="193">
        <f>IF(N258="základní",J258,0)</f>
        <v>0</v>
      </c>
      <c r="BF258" s="193">
        <f>IF(N258="snížená",J258,0)</f>
        <v>0</v>
      </c>
      <c r="BG258" s="193">
        <f>IF(N258="zákl. přenesená",J258,0)</f>
        <v>0</v>
      </c>
      <c r="BH258" s="193">
        <f>IF(N258="sníž. přenesená",J258,0)</f>
        <v>0</v>
      </c>
      <c r="BI258" s="193">
        <f>IF(N258="nulová",J258,0)</f>
        <v>0</v>
      </c>
      <c r="BJ258" s="20" t="s">
        <v>79</v>
      </c>
      <c r="BK258" s="193">
        <f>ROUND(I258*H258,2)</f>
        <v>0</v>
      </c>
      <c r="BL258" s="20" t="s">
        <v>173</v>
      </c>
      <c r="BM258" s="192" t="s">
        <v>608</v>
      </c>
    </row>
    <row r="259" spans="1:65" s="2" customFormat="1" ht="11.25" x14ac:dyDescent="0.2">
      <c r="A259" s="37"/>
      <c r="B259" s="38"/>
      <c r="C259" s="39"/>
      <c r="D259" s="194" t="s">
        <v>175</v>
      </c>
      <c r="E259" s="39"/>
      <c r="F259" s="195" t="s">
        <v>609</v>
      </c>
      <c r="G259" s="39"/>
      <c r="H259" s="39"/>
      <c r="I259" s="196"/>
      <c r="J259" s="39"/>
      <c r="K259" s="39"/>
      <c r="L259" s="42"/>
      <c r="M259" s="197"/>
      <c r="N259" s="198"/>
      <c r="O259" s="67"/>
      <c r="P259" s="67"/>
      <c r="Q259" s="67"/>
      <c r="R259" s="67"/>
      <c r="S259" s="67"/>
      <c r="T259" s="68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20" t="s">
        <v>175</v>
      </c>
      <c r="AU259" s="20" t="s">
        <v>81</v>
      </c>
    </row>
    <row r="260" spans="1:65" s="13" customFormat="1" ht="11.25" x14ac:dyDescent="0.2">
      <c r="B260" s="199"/>
      <c r="C260" s="200"/>
      <c r="D260" s="201" t="s">
        <v>177</v>
      </c>
      <c r="E260" s="202" t="s">
        <v>19</v>
      </c>
      <c r="F260" s="203" t="s">
        <v>1046</v>
      </c>
      <c r="G260" s="200"/>
      <c r="H260" s="202" t="s">
        <v>19</v>
      </c>
      <c r="I260" s="204"/>
      <c r="J260" s="200"/>
      <c r="K260" s="200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177</v>
      </c>
      <c r="AU260" s="209" t="s">
        <v>81</v>
      </c>
      <c r="AV260" s="13" t="s">
        <v>79</v>
      </c>
      <c r="AW260" s="13" t="s">
        <v>33</v>
      </c>
      <c r="AX260" s="13" t="s">
        <v>71</v>
      </c>
      <c r="AY260" s="209" t="s">
        <v>166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1069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4" customFormat="1" ht="11.25" x14ac:dyDescent="0.2">
      <c r="B262" s="210"/>
      <c r="C262" s="211"/>
      <c r="D262" s="201" t="s">
        <v>177</v>
      </c>
      <c r="E262" s="212" t="s">
        <v>19</v>
      </c>
      <c r="F262" s="213" t="s">
        <v>1080</v>
      </c>
      <c r="G262" s="211"/>
      <c r="H262" s="214">
        <v>92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177</v>
      </c>
      <c r="AU262" s="220" t="s">
        <v>81</v>
      </c>
      <c r="AV262" s="14" t="s">
        <v>81</v>
      </c>
      <c r="AW262" s="14" t="s">
        <v>33</v>
      </c>
      <c r="AX262" s="14" t="s">
        <v>71</v>
      </c>
      <c r="AY262" s="220" t="s">
        <v>166</v>
      </c>
    </row>
    <row r="263" spans="1:65" s="15" customFormat="1" ht="11.25" x14ac:dyDescent="0.2">
      <c r="B263" s="221"/>
      <c r="C263" s="222"/>
      <c r="D263" s="201" t="s">
        <v>177</v>
      </c>
      <c r="E263" s="223" t="s">
        <v>19</v>
      </c>
      <c r="F263" s="224" t="s">
        <v>180</v>
      </c>
      <c r="G263" s="222"/>
      <c r="H263" s="225">
        <v>92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177</v>
      </c>
      <c r="AU263" s="231" t="s">
        <v>81</v>
      </c>
      <c r="AV263" s="15" t="s">
        <v>173</v>
      </c>
      <c r="AW263" s="15" t="s">
        <v>33</v>
      </c>
      <c r="AX263" s="15" t="s">
        <v>79</v>
      </c>
      <c r="AY263" s="231" t="s">
        <v>166</v>
      </c>
    </row>
    <row r="264" spans="1:65" s="2" customFormat="1" ht="24.2" customHeight="1" x14ac:dyDescent="0.2">
      <c r="A264" s="37"/>
      <c r="B264" s="38"/>
      <c r="C264" s="249" t="s">
        <v>332</v>
      </c>
      <c r="D264" s="249" t="s">
        <v>392</v>
      </c>
      <c r="E264" s="250" t="s">
        <v>611</v>
      </c>
      <c r="F264" s="251" t="s">
        <v>612</v>
      </c>
      <c r="G264" s="252" t="s">
        <v>613</v>
      </c>
      <c r="H264" s="253">
        <v>0.92</v>
      </c>
      <c r="I264" s="254"/>
      <c r="J264" s="255">
        <f>ROUND(I264*H264,2)</f>
        <v>0</v>
      </c>
      <c r="K264" s="251" t="s">
        <v>172</v>
      </c>
      <c r="L264" s="256"/>
      <c r="M264" s="257" t="s">
        <v>19</v>
      </c>
      <c r="N264" s="258" t="s">
        <v>42</v>
      </c>
      <c r="O264" s="67"/>
      <c r="P264" s="190">
        <f>O264*H264</f>
        <v>0</v>
      </c>
      <c r="Q264" s="190">
        <v>3.3300000000000001E-3</v>
      </c>
      <c r="R264" s="190">
        <f>Q264*H264</f>
        <v>3.0636000000000001E-3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226</v>
      </c>
      <c r="AT264" s="192" t="s">
        <v>392</v>
      </c>
      <c r="AU264" s="192" t="s">
        <v>81</v>
      </c>
      <c r="AY264" s="20" t="s">
        <v>166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79</v>
      </c>
      <c r="BK264" s="193">
        <f>ROUND(I264*H264,2)</f>
        <v>0</v>
      </c>
      <c r="BL264" s="20" t="s">
        <v>173</v>
      </c>
      <c r="BM264" s="192" t="s">
        <v>614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1046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1069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4" customFormat="1" ht="11.25" x14ac:dyDescent="0.2">
      <c r="B267" s="210"/>
      <c r="C267" s="211"/>
      <c r="D267" s="201" t="s">
        <v>177</v>
      </c>
      <c r="E267" s="212" t="s">
        <v>19</v>
      </c>
      <c r="F267" s="213" t="s">
        <v>1081</v>
      </c>
      <c r="G267" s="211"/>
      <c r="H267" s="214">
        <v>0.92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177</v>
      </c>
      <c r="AU267" s="220" t="s">
        <v>81</v>
      </c>
      <c r="AV267" s="14" t="s">
        <v>81</v>
      </c>
      <c r="AW267" s="14" t="s">
        <v>33</v>
      </c>
      <c r="AX267" s="14" t="s">
        <v>71</v>
      </c>
      <c r="AY267" s="220" t="s">
        <v>166</v>
      </c>
    </row>
    <row r="268" spans="1:65" s="15" customFormat="1" ht="11.25" x14ac:dyDescent="0.2">
      <c r="B268" s="221"/>
      <c r="C268" s="222"/>
      <c r="D268" s="201" t="s">
        <v>177</v>
      </c>
      <c r="E268" s="223" t="s">
        <v>19</v>
      </c>
      <c r="F268" s="224" t="s">
        <v>180</v>
      </c>
      <c r="G268" s="222"/>
      <c r="H268" s="225">
        <v>0.92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177</v>
      </c>
      <c r="AU268" s="231" t="s">
        <v>81</v>
      </c>
      <c r="AV268" s="15" t="s">
        <v>173</v>
      </c>
      <c r="AW268" s="15" t="s">
        <v>33</v>
      </c>
      <c r="AX268" s="15" t="s">
        <v>79</v>
      </c>
      <c r="AY268" s="231" t="s">
        <v>166</v>
      </c>
    </row>
    <row r="269" spans="1:65" s="2" customFormat="1" ht="24.2" customHeight="1" x14ac:dyDescent="0.2">
      <c r="A269" s="37"/>
      <c r="B269" s="38"/>
      <c r="C269" s="249" t="s">
        <v>338</v>
      </c>
      <c r="D269" s="249" t="s">
        <v>392</v>
      </c>
      <c r="E269" s="250" t="s">
        <v>617</v>
      </c>
      <c r="F269" s="251" t="s">
        <v>618</v>
      </c>
      <c r="G269" s="252" t="s">
        <v>613</v>
      </c>
      <c r="H269" s="253">
        <v>0.92</v>
      </c>
      <c r="I269" s="254"/>
      <c r="J269" s="255">
        <f>ROUND(I269*H269,2)</f>
        <v>0</v>
      </c>
      <c r="K269" s="251" t="s">
        <v>172</v>
      </c>
      <c r="L269" s="256"/>
      <c r="M269" s="257" t="s">
        <v>19</v>
      </c>
      <c r="N269" s="258" t="s">
        <v>42</v>
      </c>
      <c r="O269" s="67"/>
      <c r="P269" s="190">
        <f>O269*H269</f>
        <v>0</v>
      </c>
      <c r="Q269" s="190">
        <v>1.1299999999999999E-3</v>
      </c>
      <c r="R269" s="190">
        <f>Q269*H269</f>
        <v>1.0395999999999999E-3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226</v>
      </c>
      <c r="AT269" s="192" t="s">
        <v>392</v>
      </c>
      <c r="AU269" s="192" t="s">
        <v>81</v>
      </c>
      <c r="AY269" s="20" t="s">
        <v>166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79</v>
      </c>
      <c r="BK269" s="193">
        <f>ROUND(I269*H269,2)</f>
        <v>0</v>
      </c>
      <c r="BL269" s="20" t="s">
        <v>173</v>
      </c>
      <c r="BM269" s="192" t="s">
        <v>619</v>
      </c>
    </row>
    <row r="270" spans="1:65" s="13" customFormat="1" ht="11.25" x14ac:dyDescent="0.2">
      <c r="B270" s="199"/>
      <c r="C270" s="200"/>
      <c r="D270" s="201" t="s">
        <v>177</v>
      </c>
      <c r="E270" s="202" t="s">
        <v>19</v>
      </c>
      <c r="F270" s="203" t="s">
        <v>1046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177</v>
      </c>
      <c r="AU270" s="209" t="s">
        <v>81</v>
      </c>
      <c r="AV270" s="13" t="s">
        <v>79</v>
      </c>
      <c r="AW270" s="13" t="s">
        <v>33</v>
      </c>
      <c r="AX270" s="13" t="s">
        <v>71</v>
      </c>
      <c r="AY270" s="209" t="s">
        <v>166</v>
      </c>
    </row>
    <row r="271" spans="1:65" s="13" customFormat="1" ht="11.25" x14ac:dyDescent="0.2">
      <c r="B271" s="199"/>
      <c r="C271" s="200"/>
      <c r="D271" s="201" t="s">
        <v>177</v>
      </c>
      <c r="E271" s="202" t="s">
        <v>19</v>
      </c>
      <c r="F271" s="203" t="s">
        <v>1069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177</v>
      </c>
      <c r="AU271" s="209" t="s">
        <v>81</v>
      </c>
      <c r="AV271" s="13" t="s">
        <v>79</v>
      </c>
      <c r="AW271" s="13" t="s">
        <v>33</v>
      </c>
      <c r="AX271" s="13" t="s">
        <v>71</v>
      </c>
      <c r="AY271" s="209" t="s">
        <v>166</v>
      </c>
    </row>
    <row r="272" spans="1:65" s="14" customFormat="1" ht="11.25" x14ac:dyDescent="0.2">
      <c r="B272" s="210"/>
      <c r="C272" s="211"/>
      <c r="D272" s="201" t="s">
        <v>177</v>
      </c>
      <c r="E272" s="212" t="s">
        <v>19</v>
      </c>
      <c r="F272" s="213" t="s">
        <v>1081</v>
      </c>
      <c r="G272" s="211"/>
      <c r="H272" s="214">
        <v>0.92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177</v>
      </c>
      <c r="AU272" s="220" t="s">
        <v>81</v>
      </c>
      <c r="AV272" s="14" t="s">
        <v>81</v>
      </c>
      <c r="AW272" s="14" t="s">
        <v>33</v>
      </c>
      <c r="AX272" s="14" t="s">
        <v>71</v>
      </c>
      <c r="AY272" s="220" t="s">
        <v>166</v>
      </c>
    </row>
    <row r="273" spans="1:65" s="15" customFormat="1" ht="11.25" x14ac:dyDescent="0.2">
      <c r="B273" s="221"/>
      <c r="C273" s="222"/>
      <c r="D273" s="201" t="s">
        <v>177</v>
      </c>
      <c r="E273" s="223" t="s">
        <v>19</v>
      </c>
      <c r="F273" s="224" t="s">
        <v>180</v>
      </c>
      <c r="G273" s="222"/>
      <c r="H273" s="225">
        <v>0.92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177</v>
      </c>
      <c r="AU273" s="231" t="s">
        <v>81</v>
      </c>
      <c r="AV273" s="15" t="s">
        <v>173</v>
      </c>
      <c r="AW273" s="15" t="s">
        <v>33</v>
      </c>
      <c r="AX273" s="15" t="s">
        <v>79</v>
      </c>
      <c r="AY273" s="231" t="s">
        <v>166</v>
      </c>
    </row>
    <row r="274" spans="1:65" s="12" customFormat="1" ht="22.9" customHeight="1" x14ac:dyDescent="0.2">
      <c r="B274" s="165"/>
      <c r="C274" s="166"/>
      <c r="D274" s="167" t="s">
        <v>70</v>
      </c>
      <c r="E274" s="179" t="s">
        <v>323</v>
      </c>
      <c r="F274" s="179" t="s">
        <v>324</v>
      </c>
      <c r="G274" s="166"/>
      <c r="H274" s="166"/>
      <c r="I274" s="169"/>
      <c r="J274" s="180">
        <f>BK274</f>
        <v>0</v>
      </c>
      <c r="K274" s="166"/>
      <c r="L274" s="171"/>
      <c r="M274" s="172"/>
      <c r="N274" s="173"/>
      <c r="O274" s="173"/>
      <c r="P274" s="174">
        <f>SUM(P275:P276)</f>
        <v>0</v>
      </c>
      <c r="Q274" s="173"/>
      <c r="R274" s="174">
        <f>SUM(R275:R276)</f>
        <v>0</v>
      </c>
      <c r="S274" s="173"/>
      <c r="T274" s="175">
        <f>SUM(T275:T276)</f>
        <v>0</v>
      </c>
      <c r="AR274" s="176" t="s">
        <v>79</v>
      </c>
      <c r="AT274" s="177" t="s">
        <v>70</v>
      </c>
      <c r="AU274" s="177" t="s">
        <v>79</v>
      </c>
      <c r="AY274" s="176" t="s">
        <v>166</v>
      </c>
      <c r="BK274" s="178">
        <f>SUM(BK275:BK276)</f>
        <v>0</v>
      </c>
    </row>
    <row r="275" spans="1:65" s="2" customFormat="1" ht="37.9" customHeight="1" x14ac:dyDescent="0.2">
      <c r="A275" s="37"/>
      <c r="B275" s="38"/>
      <c r="C275" s="181" t="s">
        <v>344</v>
      </c>
      <c r="D275" s="181" t="s">
        <v>168</v>
      </c>
      <c r="E275" s="182" t="s">
        <v>326</v>
      </c>
      <c r="F275" s="183" t="s">
        <v>327</v>
      </c>
      <c r="G275" s="184" t="s">
        <v>234</v>
      </c>
      <c r="H275" s="185">
        <v>236.917</v>
      </c>
      <c r="I275" s="186"/>
      <c r="J275" s="187">
        <f>ROUND(I275*H275,2)</f>
        <v>0</v>
      </c>
      <c r="K275" s="183" t="s">
        <v>172</v>
      </c>
      <c r="L275" s="42"/>
      <c r="M275" s="188" t="s">
        <v>19</v>
      </c>
      <c r="N275" s="189" t="s">
        <v>42</v>
      </c>
      <c r="O275" s="67"/>
      <c r="P275" s="190">
        <f>O275*H275</f>
        <v>0</v>
      </c>
      <c r="Q275" s="190">
        <v>0</v>
      </c>
      <c r="R275" s="190">
        <f>Q275*H275</f>
        <v>0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173</v>
      </c>
      <c r="AT275" s="192" t="s">
        <v>168</v>
      </c>
      <c r="AU275" s="192" t="s">
        <v>81</v>
      </c>
      <c r="AY275" s="20" t="s">
        <v>166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79</v>
      </c>
      <c r="BK275" s="193">
        <f>ROUND(I275*H275,2)</f>
        <v>0</v>
      </c>
      <c r="BL275" s="20" t="s">
        <v>173</v>
      </c>
      <c r="BM275" s="192" t="s">
        <v>531</v>
      </c>
    </row>
    <row r="276" spans="1:65" s="2" customFormat="1" ht="11.25" x14ac:dyDescent="0.2">
      <c r="A276" s="37"/>
      <c r="B276" s="38"/>
      <c r="C276" s="39"/>
      <c r="D276" s="194" t="s">
        <v>175</v>
      </c>
      <c r="E276" s="39"/>
      <c r="F276" s="195" t="s">
        <v>329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175</v>
      </c>
      <c r="AU276" s="20" t="s">
        <v>81</v>
      </c>
    </row>
    <row r="277" spans="1:65" s="12" customFormat="1" ht="25.9" customHeight="1" x14ac:dyDescent="0.2">
      <c r="B277" s="165"/>
      <c r="C277" s="166"/>
      <c r="D277" s="167" t="s">
        <v>70</v>
      </c>
      <c r="E277" s="168" t="s">
        <v>379</v>
      </c>
      <c r="F277" s="168" t="s">
        <v>380</v>
      </c>
      <c r="G277" s="166"/>
      <c r="H277" s="166"/>
      <c r="I277" s="169"/>
      <c r="J277" s="170">
        <f>BK277</f>
        <v>0</v>
      </c>
      <c r="K277" s="166"/>
      <c r="L277" s="171"/>
      <c r="M277" s="172"/>
      <c r="N277" s="173"/>
      <c r="O277" s="173"/>
      <c r="P277" s="174">
        <f>P278+P326+P343</f>
        <v>0</v>
      </c>
      <c r="Q277" s="173"/>
      <c r="R277" s="174">
        <f>R278+R326+R343</f>
        <v>0.97876858000000011</v>
      </c>
      <c r="S277" s="173"/>
      <c r="T277" s="175">
        <f>T278+T326+T343</f>
        <v>0</v>
      </c>
      <c r="AR277" s="176" t="s">
        <v>81</v>
      </c>
      <c r="AT277" s="177" t="s">
        <v>70</v>
      </c>
      <c r="AU277" s="177" t="s">
        <v>71</v>
      </c>
      <c r="AY277" s="176" t="s">
        <v>166</v>
      </c>
      <c r="BK277" s="178">
        <f>BK278+BK326+BK343</f>
        <v>0</v>
      </c>
    </row>
    <row r="278" spans="1:65" s="12" customFormat="1" ht="22.9" customHeight="1" x14ac:dyDescent="0.2">
      <c r="B278" s="165"/>
      <c r="C278" s="166"/>
      <c r="D278" s="167" t="s">
        <v>70</v>
      </c>
      <c r="E278" s="179" t="s">
        <v>381</v>
      </c>
      <c r="F278" s="179" t="s">
        <v>382</v>
      </c>
      <c r="G278" s="166"/>
      <c r="H278" s="166"/>
      <c r="I278" s="169"/>
      <c r="J278" s="180">
        <f>BK278</f>
        <v>0</v>
      </c>
      <c r="K278" s="166"/>
      <c r="L278" s="171"/>
      <c r="M278" s="172"/>
      <c r="N278" s="173"/>
      <c r="O278" s="173"/>
      <c r="P278" s="174">
        <f>SUM(P279:P325)</f>
        <v>0</v>
      </c>
      <c r="Q278" s="173"/>
      <c r="R278" s="174">
        <f>SUM(R279:R325)</f>
        <v>0.89216428000000003</v>
      </c>
      <c r="S278" s="173"/>
      <c r="T278" s="175">
        <f>SUM(T279:T325)</f>
        <v>0</v>
      </c>
      <c r="AR278" s="176" t="s">
        <v>81</v>
      </c>
      <c r="AT278" s="177" t="s">
        <v>70</v>
      </c>
      <c r="AU278" s="177" t="s">
        <v>79</v>
      </c>
      <c r="AY278" s="176" t="s">
        <v>166</v>
      </c>
      <c r="BK278" s="178">
        <f>SUM(BK279:BK325)</f>
        <v>0</v>
      </c>
    </row>
    <row r="279" spans="1:65" s="2" customFormat="1" ht="16.5" customHeight="1" x14ac:dyDescent="0.2">
      <c r="A279" s="37"/>
      <c r="B279" s="38"/>
      <c r="C279" s="181" t="s">
        <v>7</v>
      </c>
      <c r="D279" s="181" t="s">
        <v>168</v>
      </c>
      <c r="E279" s="182" t="s">
        <v>622</v>
      </c>
      <c r="F279" s="183" t="s">
        <v>623</v>
      </c>
      <c r="G279" s="184" t="s">
        <v>524</v>
      </c>
      <c r="H279" s="185">
        <v>21.111000000000001</v>
      </c>
      <c r="I279" s="186"/>
      <c r="J279" s="187">
        <f>ROUND(I279*H279,2)</f>
        <v>0</v>
      </c>
      <c r="K279" s="183" t="s">
        <v>172</v>
      </c>
      <c r="L279" s="42"/>
      <c r="M279" s="188" t="s">
        <v>19</v>
      </c>
      <c r="N279" s="189" t="s">
        <v>42</v>
      </c>
      <c r="O279" s="67"/>
      <c r="P279" s="190">
        <f>O279*H279</f>
        <v>0</v>
      </c>
      <c r="Q279" s="190">
        <v>7.2000000000000005E-4</v>
      </c>
      <c r="R279" s="190">
        <f>Q279*H279</f>
        <v>1.5199920000000002E-2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315</v>
      </c>
      <c r="AT279" s="192" t="s">
        <v>168</v>
      </c>
      <c r="AU279" s="192" t="s">
        <v>81</v>
      </c>
      <c r="AY279" s="20" t="s">
        <v>166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79</v>
      </c>
      <c r="BK279" s="193">
        <f>ROUND(I279*H279,2)</f>
        <v>0</v>
      </c>
      <c r="BL279" s="20" t="s">
        <v>315</v>
      </c>
      <c r="BM279" s="192" t="s">
        <v>624</v>
      </c>
    </row>
    <row r="280" spans="1:65" s="2" customFormat="1" ht="11.25" x14ac:dyDescent="0.2">
      <c r="A280" s="37"/>
      <c r="B280" s="38"/>
      <c r="C280" s="39"/>
      <c r="D280" s="194" t="s">
        <v>175</v>
      </c>
      <c r="E280" s="39"/>
      <c r="F280" s="195" t="s">
        <v>625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175</v>
      </c>
      <c r="AU280" s="20" t="s">
        <v>81</v>
      </c>
    </row>
    <row r="281" spans="1:65" s="13" customFormat="1" ht="11.25" x14ac:dyDescent="0.2">
      <c r="B281" s="199"/>
      <c r="C281" s="200"/>
      <c r="D281" s="201" t="s">
        <v>177</v>
      </c>
      <c r="E281" s="202" t="s">
        <v>19</v>
      </c>
      <c r="F281" s="203" t="s">
        <v>1046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177</v>
      </c>
      <c r="AU281" s="209" t="s">
        <v>81</v>
      </c>
      <c r="AV281" s="13" t="s">
        <v>79</v>
      </c>
      <c r="AW281" s="13" t="s">
        <v>33</v>
      </c>
      <c r="AX281" s="13" t="s">
        <v>71</v>
      </c>
      <c r="AY281" s="209" t="s">
        <v>166</v>
      </c>
    </row>
    <row r="282" spans="1:65" s="13" customFormat="1" ht="11.25" x14ac:dyDescent="0.2">
      <c r="B282" s="199"/>
      <c r="C282" s="200"/>
      <c r="D282" s="201" t="s">
        <v>177</v>
      </c>
      <c r="E282" s="202" t="s">
        <v>19</v>
      </c>
      <c r="F282" s="203" t="s">
        <v>1069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177</v>
      </c>
      <c r="AU282" s="209" t="s">
        <v>81</v>
      </c>
      <c r="AV282" s="13" t="s">
        <v>79</v>
      </c>
      <c r="AW282" s="13" t="s">
        <v>33</v>
      </c>
      <c r="AX282" s="13" t="s">
        <v>71</v>
      </c>
      <c r="AY282" s="209" t="s">
        <v>166</v>
      </c>
    </row>
    <row r="283" spans="1:65" s="14" customFormat="1" ht="11.25" x14ac:dyDescent="0.2">
      <c r="B283" s="210"/>
      <c r="C283" s="211"/>
      <c r="D283" s="201" t="s">
        <v>177</v>
      </c>
      <c r="E283" s="212" t="s">
        <v>19</v>
      </c>
      <c r="F283" s="213" t="s">
        <v>1082</v>
      </c>
      <c r="G283" s="211"/>
      <c r="H283" s="214">
        <v>21.111000000000001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177</v>
      </c>
      <c r="AU283" s="220" t="s">
        <v>81</v>
      </c>
      <c r="AV283" s="14" t="s">
        <v>81</v>
      </c>
      <c r="AW283" s="14" t="s">
        <v>33</v>
      </c>
      <c r="AX283" s="14" t="s">
        <v>71</v>
      </c>
      <c r="AY283" s="220" t="s">
        <v>166</v>
      </c>
    </row>
    <row r="284" spans="1:65" s="15" customFormat="1" ht="11.25" x14ac:dyDescent="0.2">
      <c r="B284" s="221"/>
      <c r="C284" s="222"/>
      <c r="D284" s="201" t="s">
        <v>177</v>
      </c>
      <c r="E284" s="223" t="s">
        <v>19</v>
      </c>
      <c r="F284" s="224" t="s">
        <v>180</v>
      </c>
      <c r="G284" s="222"/>
      <c r="H284" s="225">
        <v>21.111000000000001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177</v>
      </c>
      <c r="AU284" s="231" t="s">
        <v>81</v>
      </c>
      <c r="AV284" s="15" t="s">
        <v>173</v>
      </c>
      <c r="AW284" s="15" t="s">
        <v>33</v>
      </c>
      <c r="AX284" s="15" t="s">
        <v>79</v>
      </c>
      <c r="AY284" s="231" t="s">
        <v>166</v>
      </c>
    </row>
    <row r="285" spans="1:65" s="2" customFormat="1" ht="16.5" customHeight="1" x14ac:dyDescent="0.2">
      <c r="A285" s="37"/>
      <c r="B285" s="38"/>
      <c r="C285" s="249" t="s">
        <v>600</v>
      </c>
      <c r="D285" s="249" t="s">
        <v>392</v>
      </c>
      <c r="E285" s="250" t="s">
        <v>628</v>
      </c>
      <c r="F285" s="251" t="s">
        <v>629</v>
      </c>
      <c r="G285" s="252" t="s">
        <v>234</v>
      </c>
      <c r="H285" s="253">
        <v>0.307</v>
      </c>
      <c r="I285" s="254"/>
      <c r="J285" s="255">
        <f>ROUND(I285*H285,2)</f>
        <v>0</v>
      </c>
      <c r="K285" s="251" t="s">
        <v>172</v>
      </c>
      <c r="L285" s="256"/>
      <c r="M285" s="257" t="s">
        <v>19</v>
      </c>
      <c r="N285" s="258" t="s">
        <v>42</v>
      </c>
      <c r="O285" s="67"/>
      <c r="P285" s="190">
        <f>O285*H285</f>
        <v>0</v>
      </c>
      <c r="Q285" s="190">
        <v>1</v>
      </c>
      <c r="R285" s="190">
        <f>Q285*H285</f>
        <v>0.307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395</v>
      </c>
      <c r="AT285" s="192" t="s">
        <v>392</v>
      </c>
      <c r="AU285" s="192" t="s">
        <v>81</v>
      </c>
      <c r="AY285" s="20" t="s">
        <v>166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79</v>
      </c>
      <c r="BK285" s="193">
        <f>ROUND(I285*H285,2)</f>
        <v>0</v>
      </c>
      <c r="BL285" s="20" t="s">
        <v>315</v>
      </c>
      <c r="BM285" s="192" t="s">
        <v>630</v>
      </c>
    </row>
    <row r="286" spans="1:65" s="13" customFormat="1" ht="11.25" x14ac:dyDescent="0.2">
      <c r="B286" s="199"/>
      <c r="C286" s="200"/>
      <c r="D286" s="201" t="s">
        <v>177</v>
      </c>
      <c r="E286" s="202" t="s">
        <v>19</v>
      </c>
      <c r="F286" s="203" t="s">
        <v>1046</v>
      </c>
      <c r="G286" s="200"/>
      <c r="H286" s="202" t="s">
        <v>19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177</v>
      </c>
      <c r="AU286" s="209" t="s">
        <v>81</v>
      </c>
      <c r="AV286" s="13" t="s">
        <v>79</v>
      </c>
      <c r="AW286" s="13" t="s">
        <v>33</v>
      </c>
      <c r="AX286" s="13" t="s">
        <v>71</v>
      </c>
      <c r="AY286" s="209" t="s">
        <v>166</v>
      </c>
    </row>
    <row r="287" spans="1:65" s="13" customFormat="1" ht="11.25" x14ac:dyDescent="0.2">
      <c r="B287" s="199"/>
      <c r="C287" s="200"/>
      <c r="D287" s="201" t="s">
        <v>177</v>
      </c>
      <c r="E287" s="202" t="s">
        <v>19</v>
      </c>
      <c r="F287" s="203" t="s">
        <v>1069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177</v>
      </c>
      <c r="AU287" s="209" t="s">
        <v>81</v>
      </c>
      <c r="AV287" s="13" t="s">
        <v>79</v>
      </c>
      <c r="AW287" s="13" t="s">
        <v>33</v>
      </c>
      <c r="AX287" s="13" t="s">
        <v>71</v>
      </c>
      <c r="AY287" s="209" t="s">
        <v>166</v>
      </c>
    </row>
    <row r="288" spans="1:65" s="13" customFormat="1" ht="11.25" x14ac:dyDescent="0.2">
      <c r="B288" s="199"/>
      <c r="C288" s="200"/>
      <c r="D288" s="201" t="s">
        <v>177</v>
      </c>
      <c r="E288" s="202" t="s">
        <v>19</v>
      </c>
      <c r="F288" s="203" t="s">
        <v>631</v>
      </c>
      <c r="G288" s="200"/>
      <c r="H288" s="202" t="s">
        <v>19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177</v>
      </c>
      <c r="AU288" s="209" t="s">
        <v>81</v>
      </c>
      <c r="AV288" s="13" t="s">
        <v>79</v>
      </c>
      <c r="AW288" s="13" t="s">
        <v>33</v>
      </c>
      <c r="AX288" s="13" t="s">
        <v>71</v>
      </c>
      <c r="AY288" s="209" t="s">
        <v>166</v>
      </c>
    </row>
    <row r="289" spans="1:65" s="14" customFormat="1" ht="11.25" x14ac:dyDescent="0.2">
      <c r="B289" s="210"/>
      <c r="C289" s="211"/>
      <c r="D289" s="201" t="s">
        <v>177</v>
      </c>
      <c r="E289" s="212" t="s">
        <v>19</v>
      </c>
      <c r="F289" s="213" t="s">
        <v>1083</v>
      </c>
      <c r="G289" s="211"/>
      <c r="H289" s="214">
        <v>0.307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177</v>
      </c>
      <c r="AU289" s="220" t="s">
        <v>81</v>
      </c>
      <c r="AV289" s="14" t="s">
        <v>81</v>
      </c>
      <c r="AW289" s="14" t="s">
        <v>33</v>
      </c>
      <c r="AX289" s="14" t="s">
        <v>71</v>
      </c>
      <c r="AY289" s="220" t="s">
        <v>166</v>
      </c>
    </row>
    <row r="290" spans="1:65" s="15" customFormat="1" ht="11.25" x14ac:dyDescent="0.2">
      <c r="B290" s="221"/>
      <c r="C290" s="222"/>
      <c r="D290" s="201" t="s">
        <v>177</v>
      </c>
      <c r="E290" s="223" t="s">
        <v>19</v>
      </c>
      <c r="F290" s="224" t="s">
        <v>180</v>
      </c>
      <c r="G290" s="222"/>
      <c r="H290" s="225">
        <v>0.307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177</v>
      </c>
      <c r="AU290" s="231" t="s">
        <v>81</v>
      </c>
      <c r="AV290" s="15" t="s">
        <v>173</v>
      </c>
      <c r="AW290" s="15" t="s">
        <v>33</v>
      </c>
      <c r="AX290" s="15" t="s">
        <v>79</v>
      </c>
      <c r="AY290" s="231" t="s">
        <v>166</v>
      </c>
    </row>
    <row r="291" spans="1:65" s="2" customFormat="1" ht="16.5" customHeight="1" x14ac:dyDescent="0.2">
      <c r="A291" s="37"/>
      <c r="B291" s="38"/>
      <c r="C291" s="249" t="s">
        <v>605</v>
      </c>
      <c r="D291" s="249" t="s">
        <v>392</v>
      </c>
      <c r="E291" s="250" t="s">
        <v>634</v>
      </c>
      <c r="F291" s="251" t="s">
        <v>635</v>
      </c>
      <c r="G291" s="252" t="s">
        <v>234</v>
      </c>
      <c r="H291" s="253">
        <v>0.47499999999999998</v>
      </c>
      <c r="I291" s="254"/>
      <c r="J291" s="255">
        <f>ROUND(I291*H291,2)</f>
        <v>0</v>
      </c>
      <c r="K291" s="251" t="s">
        <v>172</v>
      </c>
      <c r="L291" s="256"/>
      <c r="M291" s="257" t="s">
        <v>19</v>
      </c>
      <c r="N291" s="258" t="s">
        <v>42</v>
      </c>
      <c r="O291" s="67"/>
      <c r="P291" s="190">
        <f>O291*H291</f>
        <v>0</v>
      </c>
      <c r="Q291" s="190">
        <v>1</v>
      </c>
      <c r="R291" s="190">
        <f>Q291*H291</f>
        <v>0.47499999999999998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395</v>
      </c>
      <c r="AT291" s="192" t="s">
        <v>392</v>
      </c>
      <c r="AU291" s="192" t="s">
        <v>81</v>
      </c>
      <c r="AY291" s="20" t="s">
        <v>166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20" t="s">
        <v>79</v>
      </c>
      <c r="BK291" s="193">
        <f>ROUND(I291*H291,2)</f>
        <v>0</v>
      </c>
      <c r="BL291" s="20" t="s">
        <v>315</v>
      </c>
      <c r="BM291" s="192" t="s">
        <v>636</v>
      </c>
    </row>
    <row r="292" spans="1:65" s="13" customFormat="1" ht="11.25" x14ac:dyDescent="0.2">
      <c r="B292" s="199"/>
      <c r="C292" s="200"/>
      <c r="D292" s="201" t="s">
        <v>177</v>
      </c>
      <c r="E292" s="202" t="s">
        <v>19</v>
      </c>
      <c r="F292" s="203" t="s">
        <v>1046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177</v>
      </c>
      <c r="AU292" s="209" t="s">
        <v>81</v>
      </c>
      <c r="AV292" s="13" t="s">
        <v>79</v>
      </c>
      <c r="AW292" s="13" t="s">
        <v>33</v>
      </c>
      <c r="AX292" s="13" t="s">
        <v>71</v>
      </c>
      <c r="AY292" s="209" t="s">
        <v>166</v>
      </c>
    </row>
    <row r="293" spans="1:65" s="13" customFormat="1" ht="11.25" x14ac:dyDescent="0.2">
      <c r="B293" s="199"/>
      <c r="C293" s="200"/>
      <c r="D293" s="201" t="s">
        <v>177</v>
      </c>
      <c r="E293" s="202" t="s">
        <v>19</v>
      </c>
      <c r="F293" s="203" t="s">
        <v>1069</v>
      </c>
      <c r="G293" s="200"/>
      <c r="H293" s="202" t="s">
        <v>19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177</v>
      </c>
      <c r="AU293" s="209" t="s">
        <v>81</v>
      </c>
      <c r="AV293" s="13" t="s">
        <v>79</v>
      </c>
      <c r="AW293" s="13" t="s">
        <v>33</v>
      </c>
      <c r="AX293" s="13" t="s">
        <v>71</v>
      </c>
      <c r="AY293" s="209" t="s">
        <v>166</v>
      </c>
    </row>
    <row r="294" spans="1:65" s="13" customFormat="1" ht="11.25" x14ac:dyDescent="0.2">
      <c r="B294" s="199"/>
      <c r="C294" s="200"/>
      <c r="D294" s="201" t="s">
        <v>177</v>
      </c>
      <c r="E294" s="202" t="s">
        <v>19</v>
      </c>
      <c r="F294" s="203" t="s">
        <v>637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177</v>
      </c>
      <c r="AU294" s="209" t="s">
        <v>81</v>
      </c>
      <c r="AV294" s="13" t="s">
        <v>79</v>
      </c>
      <c r="AW294" s="13" t="s">
        <v>33</v>
      </c>
      <c r="AX294" s="13" t="s">
        <v>71</v>
      </c>
      <c r="AY294" s="209" t="s">
        <v>166</v>
      </c>
    </row>
    <row r="295" spans="1:65" s="14" customFormat="1" ht="11.25" x14ac:dyDescent="0.2">
      <c r="B295" s="210"/>
      <c r="C295" s="211"/>
      <c r="D295" s="201" t="s">
        <v>177</v>
      </c>
      <c r="E295" s="212" t="s">
        <v>19</v>
      </c>
      <c r="F295" s="213" t="s">
        <v>1084</v>
      </c>
      <c r="G295" s="211"/>
      <c r="H295" s="214">
        <v>0.47499999999999998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177</v>
      </c>
      <c r="AU295" s="220" t="s">
        <v>81</v>
      </c>
      <c r="AV295" s="14" t="s">
        <v>81</v>
      </c>
      <c r="AW295" s="14" t="s">
        <v>33</v>
      </c>
      <c r="AX295" s="14" t="s">
        <v>71</v>
      </c>
      <c r="AY295" s="220" t="s">
        <v>166</v>
      </c>
    </row>
    <row r="296" spans="1:65" s="15" customFormat="1" ht="11.25" x14ac:dyDescent="0.2">
      <c r="B296" s="221"/>
      <c r="C296" s="222"/>
      <c r="D296" s="201" t="s">
        <v>177</v>
      </c>
      <c r="E296" s="223" t="s">
        <v>19</v>
      </c>
      <c r="F296" s="224" t="s">
        <v>180</v>
      </c>
      <c r="G296" s="222"/>
      <c r="H296" s="225">
        <v>0.47499999999999998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177</v>
      </c>
      <c r="AU296" s="231" t="s">
        <v>81</v>
      </c>
      <c r="AV296" s="15" t="s">
        <v>173</v>
      </c>
      <c r="AW296" s="15" t="s">
        <v>33</v>
      </c>
      <c r="AX296" s="15" t="s">
        <v>79</v>
      </c>
      <c r="AY296" s="231" t="s">
        <v>166</v>
      </c>
    </row>
    <row r="297" spans="1:65" s="2" customFormat="1" ht="16.5" customHeight="1" x14ac:dyDescent="0.2">
      <c r="A297" s="37"/>
      <c r="B297" s="38"/>
      <c r="C297" s="249" t="s">
        <v>610</v>
      </c>
      <c r="D297" s="249" t="s">
        <v>392</v>
      </c>
      <c r="E297" s="250" t="s">
        <v>640</v>
      </c>
      <c r="F297" s="251" t="s">
        <v>641</v>
      </c>
      <c r="G297" s="252" t="s">
        <v>234</v>
      </c>
      <c r="H297" s="253">
        <v>1.9E-2</v>
      </c>
      <c r="I297" s="254"/>
      <c r="J297" s="255">
        <f>ROUND(I297*H297,2)</f>
        <v>0</v>
      </c>
      <c r="K297" s="251" t="s">
        <v>172</v>
      </c>
      <c r="L297" s="256"/>
      <c r="M297" s="257" t="s">
        <v>19</v>
      </c>
      <c r="N297" s="258" t="s">
        <v>42</v>
      </c>
      <c r="O297" s="67"/>
      <c r="P297" s="190">
        <f>O297*H297</f>
        <v>0</v>
      </c>
      <c r="Q297" s="190">
        <v>1</v>
      </c>
      <c r="R297" s="190">
        <f>Q297*H297</f>
        <v>1.9E-2</v>
      </c>
      <c r="S297" s="190">
        <v>0</v>
      </c>
      <c r="T297" s="19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92" t="s">
        <v>395</v>
      </c>
      <c r="AT297" s="192" t="s">
        <v>392</v>
      </c>
      <c r="AU297" s="192" t="s">
        <v>81</v>
      </c>
      <c r="AY297" s="20" t="s">
        <v>166</v>
      </c>
      <c r="BE297" s="193">
        <f>IF(N297="základní",J297,0)</f>
        <v>0</v>
      </c>
      <c r="BF297" s="193">
        <f>IF(N297="snížená",J297,0)</f>
        <v>0</v>
      </c>
      <c r="BG297" s="193">
        <f>IF(N297="zákl. přenesená",J297,0)</f>
        <v>0</v>
      </c>
      <c r="BH297" s="193">
        <f>IF(N297="sníž. přenesená",J297,0)</f>
        <v>0</v>
      </c>
      <c r="BI297" s="193">
        <f>IF(N297="nulová",J297,0)</f>
        <v>0</v>
      </c>
      <c r="BJ297" s="20" t="s">
        <v>79</v>
      </c>
      <c r="BK297" s="193">
        <f>ROUND(I297*H297,2)</f>
        <v>0</v>
      </c>
      <c r="BL297" s="20" t="s">
        <v>315</v>
      </c>
      <c r="BM297" s="192" t="s">
        <v>642</v>
      </c>
    </row>
    <row r="298" spans="1:65" s="13" customFormat="1" ht="11.25" x14ac:dyDescent="0.2">
      <c r="B298" s="199"/>
      <c r="C298" s="200"/>
      <c r="D298" s="201" t="s">
        <v>177</v>
      </c>
      <c r="E298" s="202" t="s">
        <v>19</v>
      </c>
      <c r="F298" s="203" t="s">
        <v>1046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177</v>
      </c>
      <c r="AU298" s="209" t="s">
        <v>81</v>
      </c>
      <c r="AV298" s="13" t="s">
        <v>79</v>
      </c>
      <c r="AW298" s="13" t="s">
        <v>33</v>
      </c>
      <c r="AX298" s="13" t="s">
        <v>71</v>
      </c>
      <c r="AY298" s="209" t="s">
        <v>166</v>
      </c>
    </row>
    <row r="299" spans="1:65" s="13" customFormat="1" ht="11.25" x14ac:dyDescent="0.2">
      <c r="B299" s="199"/>
      <c r="C299" s="200"/>
      <c r="D299" s="201" t="s">
        <v>177</v>
      </c>
      <c r="E299" s="202" t="s">
        <v>19</v>
      </c>
      <c r="F299" s="203" t="s">
        <v>1069</v>
      </c>
      <c r="G299" s="200"/>
      <c r="H299" s="202" t="s">
        <v>19</v>
      </c>
      <c r="I299" s="204"/>
      <c r="J299" s="200"/>
      <c r="K299" s="200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177</v>
      </c>
      <c r="AU299" s="209" t="s">
        <v>81</v>
      </c>
      <c r="AV299" s="13" t="s">
        <v>79</v>
      </c>
      <c r="AW299" s="13" t="s">
        <v>33</v>
      </c>
      <c r="AX299" s="13" t="s">
        <v>71</v>
      </c>
      <c r="AY299" s="209" t="s">
        <v>166</v>
      </c>
    </row>
    <row r="300" spans="1:65" s="13" customFormat="1" ht="11.25" x14ac:dyDescent="0.2">
      <c r="B300" s="199"/>
      <c r="C300" s="200"/>
      <c r="D300" s="201" t="s">
        <v>177</v>
      </c>
      <c r="E300" s="202" t="s">
        <v>19</v>
      </c>
      <c r="F300" s="203" t="s">
        <v>643</v>
      </c>
      <c r="G300" s="200"/>
      <c r="H300" s="202" t="s">
        <v>19</v>
      </c>
      <c r="I300" s="204"/>
      <c r="J300" s="200"/>
      <c r="K300" s="200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177</v>
      </c>
      <c r="AU300" s="209" t="s">
        <v>81</v>
      </c>
      <c r="AV300" s="13" t="s">
        <v>79</v>
      </c>
      <c r="AW300" s="13" t="s">
        <v>33</v>
      </c>
      <c r="AX300" s="13" t="s">
        <v>71</v>
      </c>
      <c r="AY300" s="209" t="s">
        <v>166</v>
      </c>
    </row>
    <row r="301" spans="1:65" s="14" customFormat="1" ht="11.25" x14ac:dyDescent="0.2">
      <c r="B301" s="210"/>
      <c r="C301" s="211"/>
      <c r="D301" s="201" t="s">
        <v>177</v>
      </c>
      <c r="E301" s="212" t="s">
        <v>19</v>
      </c>
      <c r="F301" s="213" t="s">
        <v>1085</v>
      </c>
      <c r="G301" s="211"/>
      <c r="H301" s="214">
        <v>1.9E-2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177</v>
      </c>
      <c r="AU301" s="220" t="s">
        <v>81</v>
      </c>
      <c r="AV301" s="14" t="s">
        <v>81</v>
      </c>
      <c r="AW301" s="14" t="s">
        <v>33</v>
      </c>
      <c r="AX301" s="14" t="s">
        <v>71</v>
      </c>
      <c r="AY301" s="220" t="s">
        <v>166</v>
      </c>
    </row>
    <row r="302" spans="1:65" s="15" customFormat="1" ht="11.25" x14ac:dyDescent="0.2">
      <c r="B302" s="221"/>
      <c r="C302" s="222"/>
      <c r="D302" s="201" t="s">
        <v>177</v>
      </c>
      <c r="E302" s="223" t="s">
        <v>19</v>
      </c>
      <c r="F302" s="224" t="s">
        <v>180</v>
      </c>
      <c r="G302" s="222"/>
      <c r="H302" s="225">
        <v>1.9E-2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177</v>
      </c>
      <c r="AU302" s="231" t="s">
        <v>81</v>
      </c>
      <c r="AV302" s="15" t="s">
        <v>173</v>
      </c>
      <c r="AW302" s="15" t="s">
        <v>33</v>
      </c>
      <c r="AX302" s="15" t="s">
        <v>79</v>
      </c>
      <c r="AY302" s="231" t="s">
        <v>166</v>
      </c>
    </row>
    <row r="303" spans="1:65" s="2" customFormat="1" ht="16.5" customHeight="1" x14ac:dyDescent="0.2">
      <c r="A303" s="37"/>
      <c r="B303" s="38"/>
      <c r="C303" s="181" t="s">
        <v>616</v>
      </c>
      <c r="D303" s="181" t="s">
        <v>168</v>
      </c>
      <c r="E303" s="182" t="s">
        <v>383</v>
      </c>
      <c r="F303" s="183" t="s">
        <v>384</v>
      </c>
      <c r="G303" s="184" t="s">
        <v>385</v>
      </c>
      <c r="H303" s="185">
        <v>78.105999999999995</v>
      </c>
      <c r="I303" s="186"/>
      <c r="J303" s="187">
        <f>ROUND(I303*H303,2)</f>
        <v>0</v>
      </c>
      <c r="K303" s="183" t="s">
        <v>172</v>
      </c>
      <c r="L303" s="42"/>
      <c r="M303" s="188" t="s">
        <v>19</v>
      </c>
      <c r="N303" s="189" t="s">
        <v>42</v>
      </c>
      <c r="O303" s="67"/>
      <c r="P303" s="190">
        <f>O303*H303</f>
        <v>0</v>
      </c>
      <c r="Q303" s="190">
        <v>6.0000000000000002E-5</v>
      </c>
      <c r="R303" s="190">
        <f>Q303*H303</f>
        <v>4.6863599999999997E-3</v>
      </c>
      <c r="S303" s="190">
        <v>0</v>
      </c>
      <c r="T303" s="19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92" t="s">
        <v>315</v>
      </c>
      <c r="AT303" s="192" t="s">
        <v>168</v>
      </c>
      <c r="AU303" s="192" t="s">
        <v>81</v>
      </c>
      <c r="AY303" s="20" t="s">
        <v>166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20" t="s">
        <v>79</v>
      </c>
      <c r="BK303" s="193">
        <f>ROUND(I303*H303,2)</f>
        <v>0</v>
      </c>
      <c r="BL303" s="20" t="s">
        <v>315</v>
      </c>
      <c r="BM303" s="192" t="s">
        <v>708</v>
      </c>
    </row>
    <row r="304" spans="1:65" s="2" customFormat="1" ht="11.25" x14ac:dyDescent="0.2">
      <c r="A304" s="37"/>
      <c r="B304" s="38"/>
      <c r="C304" s="39"/>
      <c r="D304" s="194" t="s">
        <v>175</v>
      </c>
      <c r="E304" s="39"/>
      <c r="F304" s="195" t="s">
        <v>387</v>
      </c>
      <c r="G304" s="39"/>
      <c r="H304" s="39"/>
      <c r="I304" s="196"/>
      <c r="J304" s="39"/>
      <c r="K304" s="39"/>
      <c r="L304" s="42"/>
      <c r="M304" s="197"/>
      <c r="N304" s="198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20" t="s">
        <v>175</v>
      </c>
      <c r="AU304" s="20" t="s">
        <v>81</v>
      </c>
    </row>
    <row r="305" spans="1:65" s="13" customFormat="1" ht="11.25" x14ac:dyDescent="0.2">
      <c r="B305" s="199"/>
      <c r="C305" s="200"/>
      <c r="D305" s="201" t="s">
        <v>177</v>
      </c>
      <c r="E305" s="202" t="s">
        <v>19</v>
      </c>
      <c r="F305" s="203" t="s">
        <v>1046</v>
      </c>
      <c r="G305" s="200"/>
      <c r="H305" s="202" t="s">
        <v>19</v>
      </c>
      <c r="I305" s="204"/>
      <c r="J305" s="200"/>
      <c r="K305" s="200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177</v>
      </c>
      <c r="AU305" s="209" t="s">
        <v>81</v>
      </c>
      <c r="AV305" s="13" t="s">
        <v>79</v>
      </c>
      <c r="AW305" s="13" t="s">
        <v>33</v>
      </c>
      <c r="AX305" s="13" t="s">
        <v>71</v>
      </c>
      <c r="AY305" s="209" t="s">
        <v>166</v>
      </c>
    </row>
    <row r="306" spans="1:65" s="13" customFormat="1" ht="11.25" x14ac:dyDescent="0.2">
      <c r="B306" s="199"/>
      <c r="C306" s="200"/>
      <c r="D306" s="201" t="s">
        <v>177</v>
      </c>
      <c r="E306" s="202" t="s">
        <v>19</v>
      </c>
      <c r="F306" s="203" t="s">
        <v>709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177</v>
      </c>
      <c r="AU306" s="209" t="s">
        <v>81</v>
      </c>
      <c r="AV306" s="13" t="s">
        <v>79</v>
      </c>
      <c r="AW306" s="13" t="s">
        <v>33</v>
      </c>
      <c r="AX306" s="13" t="s">
        <v>71</v>
      </c>
      <c r="AY306" s="209" t="s">
        <v>166</v>
      </c>
    </row>
    <row r="307" spans="1:65" s="13" customFormat="1" ht="11.25" x14ac:dyDescent="0.2">
      <c r="B307" s="199"/>
      <c r="C307" s="200"/>
      <c r="D307" s="201" t="s">
        <v>177</v>
      </c>
      <c r="E307" s="202" t="s">
        <v>19</v>
      </c>
      <c r="F307" s="203" t="s">
        <v>712</v>
      </c>
      <c r="G307" s="200"/>
      <c r="H307" s="202" t="s">
        <v>19</v>
      </c>
      <c r="I307" s="204"/>
      <c r="J307" s="200"/>
      <c r="K307" s="200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177</v>
      </c>
      <c r="AU307" s="209" t="s">
        <v>81</v>
      </c>
      <c r="AV307" s="13" t="s">
        <v>79</v>
      </c>
      <c r="AW307" s="13" t="s">
        <v>33</v>
      </c>
      <c r="AX307" s="13" t="s">
        <v>71</v>
      </c>
      <c r="AY307" s="209" t="s">
        <v>166</v>
      </c>
    </row>
    <row r="308" spans="1:65" s="14" customFormat="1" ht="11.25" x14ac:dyDescent="0.2">
      <c r="B308" s="210"/>
      <c r="C308" s="211"/>
      <c r="D308" s="201" t="s">
        <v>177</v>
      </c>
      <c r="E308" s="212" t="s">
        <v>19</v>
      </c>
      <c r="F308" s="213" t="s">
        <v>1086</v>
      </c>
      <c r="G308" s="211"/>
      <c r="H308" s="214">
        <v>47.334000000000003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177</v>
      </c>
      <c r="AU308" s="220" t="s">
        <v>81</v>
      </c>
      <c r="AV308" s="14" t="s">
        <v>81</v>
      </c>
      <c r="AW308" s="14" t="s">
        <v>33</v>
      </c>
      <c r="AX308" s="14" t="s">
        <v>71</v>
      </c>
      <c r="AY308" s="220" t="s">
        <v>166</v>
      </c>
    </row>
    <row r="309" spans="1:65" s="13" customFormat="1" ht="11.25" x14ac:dyDescent="0.2">
      <c r="B309" s="199"/>
      <c r="C309" s="200"/>
      <c r="D309" s="201" t="s">
        <v>177</v>
      </c>
      <c r="E309" s="202" t="s">
        <v>19</v>
      </c>
      <c r="F309" s="203" t="s">
        <v>714</v>
      </c>
      <c r="G309" s="200"/>
      <c r="H309" s="202" t="s">
        <v>19</v>
      </c>
      <c r="I309" s="204"/>
      <c r="J309" s="200"/>
      <c r="K309" s="200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177</v>
      </c>
      <c r="AU309" s="209" t="s">
        <v>81</v>
      </c>
      <c r="AV309" s="13" t="s">
        <v>79</v>
      </c>
      <c r="AW309" s="13" t="s">
        <v>33</v>
      </c>
      <c r="AX309" s="13" t="s">
        <v>71</v>
      </c>
      <c r="AY309" s="209" t="s">
        <v>166</v>
      </c>
    </row>
    <row r="310" spans="1:65" s="14" customFormat="1" ht="11.25" x14ac:dyDescent="0.2">
      <c r="B310" s="210"/>
      <c r="C310" s="211"/>
      <c r="D310" s="201" t="s">
        <v>177</v>
      </c>
      <c r="E310" s="212" t="s">
        <v>19</v>
      </c>
      <c r="F310" s="213" t="s">
        <v>1087</v>
      </c>
      <c r="G310" s="211"/>
      <c r="H310" s="214">
        <v>30.771999999999998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177</v>
      </c>
      <c r="AU310" s="220" t="s">
        <v>81</v>
      </c>
      <c r="AV310" s="14" t="s">
        <v>81</v>
      </c>
      <c r="AW310" s="14" t="s">
        <v>33</v>
      </c>
      <c r="AX310" s="14" t="s">
        <v>71</v>
      </c>
      <c r="AY310" s="220" t="s">
        <v>166</v>
      </c>
    </row>
    <row r="311" spans="1:65" s="15" customFormat="1" ht="11.25" x14ac:dyDescent="0.2">
      <c r="B311" s="221"/>
      <c r="C311" s="222"/>
      <c r="D311" s="201" t="s">
        <v>177</v>
      </c>
      <c r="E311" s="223" t="s">
        <v>19</v>
      </c>
      <c r="F311" s="224" t="s">
        <v>180</v>
      </c>
      <c r="G311" s="222"/>
      <c r="H311" s="225">
        <v>78.105999999999995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177</v>
      </c>
      <c r="AU311" s="231" t="s">
        <v>81</v>
      </c>
      <c r="AV311" s="15" t="s">
        <v>173</v>
      </c>
      <c r="AW311" s="15" t="s">
        <v>33</v>
      </c>
      <c r="AX311" s="15" t="s">
        <v>79</v>
      </c>
      <c r="AY311" s="231" t="s">
        <v>166</v>
      </c>
    </row>
    <row r="312" spans="1:65" s="2" customFormat="1" ht="16.5" customHeight="1" x14ac:dyDescent="0.2">
      <c r="A312" s="37"/>
      <c r="B312" s="38"/>
      <c r="C312" s="249" t="s">
        <v>620</v>
      </c>
      <c r="D312" s="249" t="s">
        <v>392</v>
      </c>
      <c r="E312" s="250" t="s">
        <v>720</v>
      </c>
      <c r="F312" s="251" t="s">
        <v>721</v>
      </c>
      <c r="G312" s="252" t="s">
        <v>524</v>
      </c>
      <c r="H312" s="253">
        <v>9.8000000000000007</v>
      </c>
      <c r="I312" s="254"/>
      <c r="J312" s="255">
        <f>ROUND(I312*H312,2)</f>
        <v>0</v>
      </c>
      <c r="K312" s="251" t="s">
        <v>172</v>
      </c>
      <c r="L312" s="256"/>
      <c r="M312" s="257" t="s">
        <v>19</v>
      </c>
      <c r="N312" s="258" t="s">
        <v>42</v>
      </c>
      <c r="O312" s="67"/>
      <c r="P312" s="190">
        <f>O312*H312</f>
        <v>0</v>
      </c>
      <c r="Q312" s="190">
        <v>4.1099999999999999E-3</v>
      </c>
      <c r="R312" s="190">
        <f>Q312*H312</f>
        <v>4.0278000000000001E-2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395</v>
      </c>
      <c r="AT312" s="192" t="s">
        <v>392</v>
      </c>
      <c r="AU312" s="192" t="s">
        <v>81</v>
      </c>
      <c r="AY312" s="20" t="s">
        <v>166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79</v>
      </c>
      <c r="BK312" s="193">
        <f>ROUND(I312*H312,2)</f>
        <v>0</v>
      </c>
      <c r="BL312" s="20" t="s">
        <v>315</v>
      </c>
      <c r="BM312" s="192" t="s">
        <v>722</v>
      </c>
    </row>
    <row r="313" spans="1:65" s="13" customFormat="1" ht="11.25" x14ac:dyDescent="0.2">
      <c r="B313" s="199"/>
      <c r="C313" s="200"/>
      <c r="D313" s="201" t="s">
        <v>177</v>
      </c>
      <c r="E313" s="202" t="s">
        <v>19</v>
      </c>
      <c r="F313" s="203" t="s">
        <v>1046</v>
      </c>
      <c r="G313" s="200"/>
      <c r="H313" s="202" t="s">
        <v>19</v>
      </c>
      <c r="I313" s="204"/>
      <c r="J313" s="200"/>
      <c r="K313" s="200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177</v>
      </c>
      <c r="AU313" s="209" t="s">
        <v>81</v>
      </c>
      <c r="AV313" s="13" t="s">
        <v>79</v>
      </c>
      <c r="AW313" s="13" t="s">
        <v>33</v>
      </c>
      <c r="AX313" s="13" t="s">
        <v>71</v>
      </c>
      <c r="AY313" s="209" t="s">
        <v>166</v>
      </c>
    </row>
    <row r="314" spans="1:65" s="13" customFormat="1" ht="11.25" x14ac:dyDescent="0.2">
      <c r="B314" s="199"/>
      <c r="C314" s="200"/>
      <c r="D314" s="201" t="s">
        <v>177</v>
      </c>
      <c r="E314" s="202" t="s">
        <v>19</v>
      </c>
      <c r="F314" s="203" t="s">
        <v>709</v>
      </c>
      <c r="G314" s="200"/>
      <c r="H314" s="202" t="s">
        <v>19</v>
      </c>
      <c r="I314" s="204"/>
      <c r="J314" s="200"/>
      <c r="K314" s="200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177</v>
      </c>
      <c r="AU314" s="209" t="s">
        <v>81</v>
      </c>
      <c r="AV314" s="13" t="s">
        <v>79</v>
      </c>
      <c r="AW314" s="13" t="s">
        <v>33</v>
      </c>
      <c r="AX314" s="13" t="s">
        <v>71</v>
      </c>
      <c r="AY314" s="209" t="s">
        <v>166</v>
      </c>
    </row>
    <row r="315" spans="1:65" s="13" customFormat="1" ht="11.25" x14ac:dyDescent="0.2">
      <c r="B315" s="199"/>
      <c r="C315" s="200"/>
      <c r="D315" s="201" t="s">
        <v>177</v>
      </c>
      <c r="E315" s="202" t="s">
        <v>19</v>
      </c>
      <c r="F315" s="203" t="s">
        <v>712</v>
      </c>
      <c r="G315" s="200"/>
      <c r="H315" s="202" t="s">
        <v>19</v>
      </c>
      <c r="I315" s="204"/>
      <c r="J315" s="200"/>
      <c r="K315" s="200"/>
      <c r="L315" s="205"/>
      <c r="M315" s="206"/>
      <c r="N315" s="207"/>
      <c r="O315" s="207"/>
      <c r="P315" s="207"/>
      <c r="Q315" s="207"/>
      <c r="R315" s="207"/>
      <c r="S315" s="207"/>
      <c r="T315" s="208"/>
      <c r="AT315" s="209" t="s">
        <v>177</v>
      </c>
      <c r="AU315" s="209" t="s">
        <v>81</v>
      </c>
      <c r="AV315" s="13" t="s">
        <v>79</v>
      </c>
      <c r="AW315" s="13" t="s">
        <v>33</v>
      </c>
      <c r="AX315" s="13" t="s">
        <v>71</v>
      </c>
      <c r="AY315" s="209" t="s">
        <v>166</v>
      </c>
    </row>
    <row r="316" spans="1:65" s="14" customFormat="1" ht="11.25" x14ac:dyDescent="0.2">
      <c r="B316" s="210"/>
      <c r="C316" s="211"/>
      <c r="D316" s="201" t="s">
        <v>177</v>
      </c>
      <c r="E316" s="212" t="s">
        <v>19</v>
      </c>
      <c r="F316" s="213" t="s">
        <v>1088</v>
      </c>
      <c r="G316" s="211"/>
      <c r="H316" s="214">
        <v>9.8000000000000007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177</v>
      </c>
      <c r="AU316" s="220" t="s">
        <v>81</v>
      </c>
      <c r="AV316" s="14" t="s">
        <v>81</v>
      </c>
      <c r="AW316" s="14" t="s">
        <v>33</v>
      </c>
      <c r="AX316" s="14" t="s">
        <v>71</v>
      </c>
      <c r="AY316" s="220" t="s">
        <v>166</v>
      </c>
    </row>
    <row r="317" spans="1:65" s="15" customFormat="1" ht="11.25" x14ac:dyDescent="0.2">
      <c r="B317" s="221"/>
      <c r="C317" s="222"/>
      <c r="D317" s="201" t="s">
        <v>177</v>
      </c>
      <c r="E317" s="223" t="s">
        <v>19</v>
      </c>
      <c r="F317" s="224" t="s">
        <v>180</v>
      </c>
      <c r="G317" s="222"/>
      <c r="H317" s="225">
        <v>9.8000000000000007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177</v>
      </c>
      <c r="AU317" s="231" t="s">
        <v>81</v>
      </c>
      <c r="AV317" s="15" t="s">
        <v>173</v>
      </c>
      <c r="AW317" s="15" t="s">
        <v>33</v>
      </c>
      <c r="AX317" s="15" t="s">
        <v>79</v>
      </c>
      <c r="AY317" s="231" t="s">
        <v>166</v>
      </c>
    </row>
    <row r="318" spans="1:65" s="2" customFormat="1" ht="16.5" customHeight="1" x14ac:dyDescent="0.2">
      <c r="A318" s="37"/>
      <c r="B318" s="38"/>
      <c r="C318" s="249" t="s">
        <v>621</v>
      </c>
      <c r="D318" s="249" t="s">
        <v>392</v>
      </c>
      <c r="E318" s="250" t="s">
        <v>724</v>
      </c>
      <c r="F318" s="251" t="s">
        <v>725</v>
      </c>
      <c r="G318" s="252" t="s">
        <v>234</v>
      </c>
      <c r="H318" s="253">
        <v>3.1E-2</v>
      </c>
      <c r="I318" s="254"/>
      <c r="J318" s="255">
        <f>ROUND(I318*H318,2)</f>
        <v>0</v>
      </c>
      <c r="K318" s="251" t="s">
        <v>172</v>
      </c>
      <c r="L318" s="256"/>
      <c r="M318" s="257" t="s">
        <v>19</v>
      </c>
      <c r="N318" s="258" t="s">
        <v>42</v>
      </c>
      <c r="O318" s="67"/>
      <c r="P318" s="190">
        <f>O318*H318</f>
        <v>0</v>
      </c>
      <c r="Q318" s="190">
        <v>1</v>
      </c>
      <c r="R318" s="190">
        <f>Q318*H318</f>
        <v>3.1E-2</v>
      </c>
      <c r="S318" s="190">
        <v>0</v>
      </c>
      <c r="T318" s="19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92" t="s">
        <v>395</v>
      </c>
      <c r="AT318" s="192" t="s">
        <v>392</v>
      </c>
      <c r="AU318" s="192" t="s">
        <v>81</v>
      </c>
      <c r="AY318" s="20" t="s">
        <v>166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20" t="s">
        <v>79</v>
      </c>
      <c r="BK318" s="193">
        <f>ROUND(I318*H318,2)</f>
        <v>0</v>
      </c>
      <c r="BL318" s="20" t="s">
        <v>315</v>
      </c>
      <c r="BM318" s="192" t="s">
        <v>726</v>
      </c>
    </row>
    <row r="319" spans="1:65" s="13" customFormat="1" ht="11.25" x14ac:dyDescent="0.2">
      <c r="B319" s="199"/>
      <c r="C319" s="200"/>
      <c r="D319" s="201" t="s">
        <v>177</v>
      </c>
      <c r="E319" s="202" t="s">
        <v>19</v>
      </c>
      <c r="F319" s="203" t="s">
        <v>1046</v>
      </c>
      <c r="G319" s="200"/>
      <c r="H319" s="202" t="s">
        <v>19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177</v>
      </c>
      <c r="AU319" s="209" t="s">
        <v>81</v>
      </c>
      <c r="AV319" s="13" t="s">
        <v>79</v>
      </c>
      <c r="AW319" s="13" t="s">
        <v>33</v>
      </c>
      <c r="AX319" s="13" t="s">
        <v>71</v>
      </c>
      <c r="AY319" s="209" t="s">
        <v>166</v>
      </c>
    </row>
    <row r="320" spans="1:65" s="13" customFormat="1" ht="11.25" x14ac:dyDescent="0.2">
      <c r="B320" s="199"/>
      <c r="C320" s="200"/>
      <c r="D320" s="201" t="s">
        <v>177</v>
      </c>
      <c r="E320" s="202" t="s">
        <v>19</v>
      </c>
      <c r="F320" s="203" t="s">
        <v>709</v>
      </c>
      <c r="G320" s="200"/>
      <c r="H320" s="202" t="s">
        <v>19</v>
      </c>
      <c r="I320" s="204"/>
      <c r="J320" s="200"/>
      <c r="K320" s="200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177</v>
      </c>
      <c r="AU320" s="209" t="s">
        <v>81</v>
      </c>
      <c r="AV320" s="13" t="s">
        <v>79</v>
      </c>
      <c r="AW320" s="13" t="s">
        <v>33</v>
      </c>
      <c r="AX320" s="13" t="s">
        <v>71</v>
      </c>
      <c r="AY320" s="209" t="s">
        <v>166</v>
      </c>
    </row>
    <row r="321" spans="1:65" s="13" customFormat="1" ht="11.25" x14ac:dyDescent="0.2">
      <c r="B321" s="199"/>
      <c r="C321" s="200"/>
      <c r="D321" s="201" t="s">
        <v>177</v>
      </c>
      <c r="E321" s="202" t="s">
        <v>19</v>
      </c>
      <c r="F321" s="203" t="s">
        <v>714</v>
      </c>
      <c r="G321" s="200"/>
      <c r="H321" s="202" t="s">
        <v>19</v>
      </c>
      <c r="I321" s="204"/>
      <c r="J321" s="200"/>
      <c r="K321" s="200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177</v>
      </c>
      <c r="AU321" s="209" t="s">
        <v>81</v>
      </c>
      <c r="AV321" s="13" t="s">
        <v>79</v>
      </c>
      <c r="AW321" s="13" t="s">
        <v>33</v>
      </c>
      <c r="AX321" s="13" t="s">
        <v>71</v>
      </c>
      <c r="AY321" s="209" t="s">
        <v>166</v>
      </c>
    </row>
    <row r="322" spans="1:65" s="14" customFormat="1" ht="11.25" x14ac:dyDescent="0.2">
      <c r="B322" s="210"/>
      <c r="C322" s="211"/>
      <c r="D322" s="201" t="s">
        <v>177</v>
      </c>
      <c r="E322" s="212" t="s">
        <v>19</v>
      </c>
      <c r="F322" s="213" t="s">
        <v>1089</v>
      </c>
      <c r="G322" s="211"/>
      <c r="H322" s="214">
        <v>3.1E-2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177</v>
      </c>
      <c r="AU322" s="220" t="s">
        <v>81</v>
      </c>
      <c r="AV322" s="14" t="s">
        <v>81</v>
      </c>
      <c r="AW322" s="14" t="s">
        <v>33</v>
      </c>
      <c r="AX322" s="14" t="s">
        <v>71</v>
      </c>
      <c r="AY322" s="220" t="s">
        <v>166</v>
      </c>
    </row>
    <row r="323" spans="1:65" s="15" customFormat="1" ht="11.25" x14ac:dyDescent="0.2">
      <c r="B323" s="221"/>
      <c r="C323" s="222"/>
      <c r="D323" s="201" t="s">
        <v>177</v>
      </c>
      <c r="E323" s="223" t="s">
        <v>19</v>
      </c>
      <c r="F323" s="224" t="s">
        <v>180</v>
      </c>
      <c r="G323" s="222"/>
      <c r="H323" s="225">
        <v>3.1E-2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177</v>
      </c>
      <c r="AU323" s="231" t="s">
        <v>81</v>
      </c>
      <c r="AV323" s="15" t="s">
        <v>173</v>
      </c>
      <c r="AW323" s="15" t="s">
        <v>33</v>
      </c>
      <c r="AX323" s="15" t="s">
        <v>79</v>
      </c>
      <c r="AY323" s="231" t="s">
        <v>166</v>
      </c>
    </row>
    <row r="324" spans="1:65" s="2" customFormat="1" ht="24.2" customHeight="1" x14ac:dyDescent="0.2">
      <c r="A324" s="37"/>
      <c r="B324" s="38"/>
      <c r="C324" s="181" t="s">
        <v>627</v>
      </c>
      <c r="D324" s="181" t="s">
        <v>168</v>
      </c>
      <c r="E324" s="182" t="s">
        <v>402</v>
      </c>
      <c r="F324" s="183" t="s">
        <v>403</v>
      </c>
      <c r="G324" s="184" t="s">
        <v>234</v>
      </c>
      <c r="H324" s="185">
        <v>0.89200000000000002</v>
      </c>
      <c r="I324" s="186"/>
      <c r="J324" s="187">
        <f>ROUND(I324*H324,2)</f>
        <v>0</v>
      </c>
      <c r="K324" s="183" t="s">
        <v>172</v>
      </c>
      <c r="L324" s="42"/>
      <c r="M324" s="188" t="s">
        <v>19</v>
      </c>
      <c r="N324" s="189" t="s">
        <v>42</v>
      </c>
      <c r="O324" s="67"/>
      <c r="P324" s="190">
        <f>O324*H324</f>
        <v>0</v>
      </c>
      <c r="Q324" s="190">
        <v>0</v>
      </c>
      <c r="R324" s="190">
        <f>Q324*H324</f>
        <v>0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315</v>
      </c>
      <c r="AT324" s="192" t="s">
        <v>168</v>
      </c>
      <c r="AU324" s="192" t="s">
        <v>81</v>
      </c>
      <c r="AY324" s="20" t="s">
        <v>166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79</v>
      </c>
      <c r="BK324" s="193">
        <f>ROUND(I324*H324,2)</f>
        <v>0</v>
      </c>
      <c r="BL324" s="20" t="s">
        <v>315</v>
      </c>
      <c r="BM324" s="192" t="s">
        <v>646</v>
      </c>
    </row>
    <row r="325" spans="1:65" s="2" customFormat="1" ht="11.25" x14ac:dyDescent="0.2">
      <c r="A325" s="37"/>
      <c r="B325" s="38"/>
      <c r="C325" s="39"/>
      <c r="D325" s="194" t="s">
        <v>175</v>
      </c>
      <c r="E325" s="39"/>
      <c r="F325" s="195" t="s">
        <v>405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175</v>
      </c>
      <c r="AU325" s="20" t="s">
        <v>81</v>
      </c>
    </row>
    <row r="326" spans="1:65" s="12" customFormat="1" ht="22.9" customHeight="1" x14ac:dyDescent="0.2">
      <c r="B326" s="165"/>
      <c r="C326" s="166"/>
      <c r="D326" s="167" t="s">
        <v>70</v>
      </c>
      <c r="E326" s="179" t="s">
        <v>406</v>
      </c>
      <c r="F326" s="179" t="s">
        <v>407</v>
      </c>
      <c r="G326" s="166"/>
      <c r="H326" s="166"/>
      <c r="I326" s="169"/>
      <c r="J326" s="180">
        <f>BK326</f>
        <v>0</v>
      </c>
      <c r="K326" s="166"/>
      <c r="L326" s="171"/>
      <c r="M326" s="172"/>
      <c r="N326" s="173"/>
      <c r="O326" s="173"/>
      <c r="P326" s="174">
        <f>SUM(P327:P342)</f>
        <v>0</v>
      </c>
      <c r="Q326" s="173"/>
      <c r="R326" s="174">
        <f>SUM(R327:R342)</f>
        <v>5.0695200000000001E-3</v>
      </c>
      <c r="S326" s="173"/>
      <c r="T326" s="175">
        <f>SUM(T327:T342)</f>
        <v>0</v>
      </c>
      <c r="AR326" s="176" t="s">
        <v>81</v>
      </c>
      <c r="AT326" s="177" t="s">
        <v>70</v>
      </c>
      <c r="AU326" s="177" t="s">
        <v>79</v>
      </c>
      <c r="AY326" s="176" t="s">
        <v>166</v>
      </c>
      <c r="BK326" s="178">
        <f>SUM(BK327:BK342)</f>
        <v>0</v>
      </c>
    </row>
    <row r="327" spans="1:65" s="2" customFormat="1" ht="16.5" customHeight="1" x14ac:dyDescent="0.2">
      <c r="A327" s="37"/>
      <c r="B327" s="38"/>
      <c r="C327" s="181" t="s">
        <v>633</v>
      </c>
      <c r="D327" s="181" t="s">
        <v>168</v>
      </c>
      <c r="E327" s="182" t="s">
        <v>408</v>
      </c>
      <c r="F327" s="183" t="s">
        <v>409</v>
      </c>
      <c r="G327" s="184" t="s">
        <v>188</v>
      </c>
      <c r="H327" s="185">
        <v>42.246000000000002</v>
      </c>
      <c r="I327" s="186"/>
      <c r="J327" s="187">
        <f>ROUND(I327*H327,2)</f>
        <v>0</v>
      </c>
      <c r="K327" s="183" t="s">
        <v>172</v>
      </c>
      <c r="L327" s="42"/>
      <c r="M327" s="188" t="s">
        <v>19</v>
      </c>
      <c r="N327" s="189" t="s">
        <v>42</v>
      </c>
      <c r="O327" s="67"/>
      <c r="P327" s="190">
        <f>O327*H327</f>
        <v>0</v>
      </c>
      <c r="Q327" s="190">
        <v>1.2E-4</v>
      </c>
      <c r="R327" s="190">
        <f>Q327*H327</f>
        <v>5.0695200000000001E-3</v>
      </c>
      <c r="S327" s="190">
        <v>0</v>
      </c>
      <c r="T327" s="19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92" t="s">
        <v>315</v>
      </c>
      <c r="AT327" s="192" t="s">
        <v>168</v>
      </c>
      <c r="AU327" s="192" t="s">
        <v>81</v>
      </c>
      <c r="AY327" s="20" t="s">
        <v>166</v>
      </c>
      <c r="BE327" s="193">
        <f>IF(N327="základní",J327,0)</f>
        <v>0</v>
      </c>
      <c r="BF327" s="193">
        <f>IF(N327="snížená",J327,0)</f>
        <v>0</v>
      </c>
      <c r="BG327" s="193">
        <f>IF(N327="zákl. přenesená",J327,0)</f>
        <v>0</v>
      </c>
      <c r="BH327" s="193">
        <f>IF(N327="sníž. přenesená",J327,0)</f>
        <v>0</v>
      </c>
      <c r="BI327" s="193">
        <f>IF(N327="nulová",J327,0)</f>
        <v>0</v>
      </c>
      <c r="BJ327" s="20" t="s">
        <v>79</v>
      </c>
      <c r="BK327" s="193">
        <f>ROUND(I327*H327,2)</f>
        <v>0</v>
      </c>
      <c r="BL327" s="20" t="s">
        <v>315</v>
      </c>
      <c r="BM327" s="192" t="s">
        <v>647</v>
      </c>
    </row>
    <row r="328" spans="1:65" s="2" customFormat="1" ht="11.25" x14ac:dyDescent="0.2">
      <c r="A328" s="37"/>
      <c r="B328" s="38"/>
      <c r="C328" s="39"/>
      <c r="D328" s="194" t="s">
        <v>175</v>
      </c>
      <c r="E328" s="39"/>
      <c r="F328" s="195" t="s">
        <v>411</v>
      </c>
      <c r="G328" s="39"/>
      <c r="H328" s="39"/>
      <c r="I328" s="196"/>
      <c r="J328" s="39"/>
      <c r="K328" s="39"/>
      <c r="L328" s="42"/>
      <c r="M328" s="197"/>
      <c r="N328" s="198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175</v>
      </c>
      <c r="AU328" s="20" t="s">
        <v>81</v>
      </c>
    </row>
    <row r="329" spans="1:65" s="13" customFormat="1" ht="11.25" x14ac:dyDescent="0.2">
      <c r="B329" s="199"/>
      <c r="C329" s="200"/>
      <c r="D329" s="201" t="s">
        <v>177</v>
      </c>
      <c r="E329" s="202" t="s">
        <v>19</v>
      </c>
      <c r="F329" s="203" t="s">
        <v>1046</v>
      </c>
      <c r="G329" s="200"/>
      <c r="H329" s="202" t="s">
        <v>19</v>
      </c>
      <c r="I329" s="204"/>
      <c r="J329" s="200"/>
      <c r="K329" s="200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177</v>
      </c>
      <c r="AU329" s="209" t="s">
        <v>81</v>
      </c>
      <c r="AV329" s="13" t="s">
        <v>79</v>
      </c>
      <c r="AW329" s="13" t="s">
        <v>33</v>
      </c>
      <c r="AX329" s="13" t="s">
        <v>71</v>
      </c>
      <c r="AY329" s="209" t="s">
        <v>166</v>
      </c>
    </row>
    <row r="330" spans="1:65" s="13" customFormat="1" ht="11.25" x14ac:dyDescent="0.2">
      <c r="B330" s="199"/>
      <c r="C330" s="200"/>
      <c r="D330" s="201" t="s">
        <v>177</v>
      </c>
      <c r="E330" s="202" t="s">
        <v>19</v>
      </c>
      <c r="F330" s="203" t="s">
        <v>1069</v>
      </c>
      <c r="G330" s="200"/>
      <c r="H330" s="202" t="s">
        <v>19</v>
      </c>
      <c r="I330" s="204"/>
      <c r="J330" s="200"/>
      <c r="K330" s="200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177</v>
      </c>
      <c r="AU330" s="209" t="s">
        <v>81</v>
      </c>
      <c r="AV330" s="13" t="s">
        <v>79</v>
      </c>
      <c r="AW330" s="13" t="s">
        <v>33</v>
      </c>
      <c r="AX330" s="13" t="s">
        <v>71</v>
      </c>
      <c r="AY330" s="209" t="s">
        <v>166</v>
      </c>
    </row>
    <row r="331" spans="1:65" s="13" customFormat="1" ht="11.25" x14ac:dyDescent="0.2">
      <c r="B331" s="199"/>
      <c r="C331" s="200"/>
      <c r="D331" s="201" t="s">
        <v>177</v>
      </c>
      <c r="E331" s="202" t="s">
        <v>19</v>
      </c>
      <c r="F331" s="203" t="s">
        <v>631</v>
      </c>
      <c r="G331" s="200"/>
      <c r="H331" s="202" t="s">
        <v>19</v>
      </c>
      <c r="I331" s="204"/>
      <c r="J331" s="200"/>
      <c r="K331" s="200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177</v>
      </c>
      <c r="AU331" s="209" t="s">
        <v>81</v>
      </c>
      <c r="AV331" s="13" t="s">
        <v>79</v>
      </c>
      <c r="AW331" s="13" t="s">
        <v>33</v>
      </c>
      <c r="AX331" s="13" t="s">
        <v>71</v>
      </c>
      <c r="AY331" s="209" t="s">
        <v>166</v>
      </c>
    </row>
    <row r="332" spans="1:65" s="14" customFormat="1" ht="11.25" x14ac:dyDescent="0.2">
      <c r="B332" s="210"/>
      <c r="C332" s="211"/>
      <c r="D332" s="201" t="s">
        <v>177</v>
      </c>
      <c r="E332" s="212" t="s">
        <v>19</v>
      </c>
      <c r="F332" s="213" t="s">
        <v>1090</v>
      </c>
      <c r="G332" s="211"/>
      <c r="H332" s="214">
        <v>12.611000000000001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177</v>
      </c>
      <c r="AU332" s="220" t="s">
        <v>81</v>
      </c>
      <c r="AV332" s="14" t="s">
        <v>81</v>
      </c>
      <c r="AW332" s="14" t="s">
        <v>33</v>
      </c>
      <c r="AX332" s="14" t="s">
        <v>71</v>
      </c>
      <c r="AY332" s="220" t="s">
        <v>166</v>
      </c>
    </row>
    <row r="333" spans="1:65" s="13" customFormat="1" ht="11.25" x14ac:dyDescent="0.2">
      <c r="B333" s="199"/>
      <c r="C333" s="200"/>
      <c r="D333" s="201" t="s">
        <v>177</v>
      </c>
      <c r="E333" s="202" t="s">
        <v>19</v>
      </c>
      <c r="F333" s="203" t="s">
        <v>637</v>
      </c>
      <c r="G333" s="200"/>
      <c r="H333" s="202" t="s">
        <v>19</v>
      </c>
      <c r="I333" s="204"/>
      <c r="J333" s="200"/>
      <c r="K333" s="200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177</v>
      </c>
      <c r="AU333" s="209" t="s">
        <v>81</v>
      </c>
      <c r="AV333" s="13" t="s">
        <v>79</v>
      </c>
      <c r="AW333" s="13" t="s">
        <v>33</v>
      </c>
      <c r="AX333" s="13" t="s">
        <v>71</v>
      </c>
      <c r="AY333" s="209" t="s">
        <v>166</v>
      </c>
    </row>
    <row r="334" spans="1:65" s="14" customFormat="1" ht="11.25" x14ac:dyDescent="0.2">
      <c r="B334" s="210"/>
      <c r="C334" s="211"/>
      <c r="D334" s="201" t="s">
        <v>177</v>
      </c>
      <c r="E334" s="212" t="s">
        <v>19</v>
      </c>
      <c r="F334" s="213" t="s">
        <v>1091</v>
      </c>
      <c r="G334" s="211"/>
      <c r="H334" s="214">
        <v>26.875</v>
      </c>
      <c r="I334" s="215"/>
      <c r="J334" s="211"/>
      <c r="K334" s="211"/>
      <c r="L334" s="216"/>
      <c r="M334" s="217"/>
      <c r="N334" s="218"/>
      <c r="O334" s="218"/>
      <c r="P334" s="218"/>
      <c r="Q334" s="218"/>
      <c r="R334" s="218"/>
      <c r="S334" s="218"/>
      <c r="T334" s="219"/>
      <c r="AT334" s="220" t="s">
        <v>177</v>
      </c>
      <c r="AU334" s="220" t="s">
        <v>81</v>
      </c>
      <c r="AV334" s="14" t="s">
        <v>81</v>
      </c>
      <c r="AW334" s="14" t="s">
        <v>33</v>
      </c>
      <c r="AX334" s="14" t="s">
        <v>71</v>
      </c>
      <c r="AY334" s="220" t="s">
        <v>166</v>
      </c>
    </row>
    <row r="335" spans="1:65" s="13" customFormat="1" ht="11.25" x14ac:dyDescent="0.2">
      <c r="B335" s="199"/>
      <c r="C335" s="200"/>
      <c r="D335" s="201" t="s">
        <v>177</v>
      </c>
      <c r="E335" s="202" t="s">
        <v>19</v>
      </c>
      <c r="F335" s="203" t="s">
        <v>643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177</v>
      </c>
      <c r="AU335" s="209" t="s">
        <v>81</v>
      </c>
      <c r="AV335" s="13" t="s">
        <v>79</v>
      </c>
      <c r="AW335" s="13" t="s">
        <v>33</v>
      </c>
      <c r="AX335" s="13" t="s">
        <v>71</v>
      </c>
      <c r="AY335" s="209" t="s">
        <v>166</v>
      </c>
    </row>
    <row r="336" spans="1:65" s="14" customFormat="1" ht="11.25" x14ac:dyDescent="0.2">
      <c r="B336" s="210"/>
      <c r="C336" s="211"/>
      <c r="D336" s="201" t="s">
        <v>177</v>
      </c>
      <c r="E336" s="212" t="s">
        <v>19</v>
      </c>
      <c r="F336" s="213" t="s">
        <v>1092</v>
      </c>
      <c r="G336" s="211"/>
      <c r="H336" s="214">
        <v>0.90700000000000003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177</v>
      </c>
      <c r="AU336" s="220" t="s">
        <v>81</v>
      </c>
      <c r="AV336" s="14" t="s">
        <v>81</v>
      </c>
      <c r="AW336" s="14" t="s">
        <v>33</v>
      </c>
      <c r="AX336" s="14" t="s">
        <v>71</v>
      </c>
      <c r="AY336" s="220" t="s">
        <v>166</v>
      </c>
    </row>
    <row r="337" spans="1:65" s="16" customFormat="1" ht="11.25" x14ac:dyDescent="0.2">
      <c r="B337" s="232"/>
      <c r="C337" s="233"/>
      <c r="D337" s="201" t="s">
        <v>177</v>
      </c>
      <c r="E337" s="234" t="s">
        <v>19</v>
      </c>
      <c r="F337" s="235" t="s">
        <v>218</v>
      </c>
      <c r="G337" s="233"/>
      <c r="H337" s="236">
        <v>40.393000000000001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AT337" s="242" t="s">
        <v>177</v>
      </c>
      <c r="AU337" s="242" t="s">
        <v>81</v>
      </c>
      <c r="AV337" s="16" t="s">
        <v>185</v>
      </c>
      <c r="AW337" s="16" t="s">
        <v>33</v>
      </c>
      <c r="AX337" s="16" t="s">
        <v>71</v>
      </c>
      <c r="AY337" s="242" t="s">
        <v>166</v>
      </c>
    </row>
    <row r="338" spans="1:65" s="13" customFormat="1" ht="11.25" x14ac:dyDescent="0.2">
      <c r="B338" s="199"/>
      <c r="C338" s="200"/>
      <c r="D338" s="201" t="s">
        <v>177</v>
      </c>
      <c r="E338" s="202" t="s">
        <v>19</v>
      </c>
      <c r="F338" s="203" t="s">
        <v>709</v>
      </c>
      <c r="G338" s="200"/>
      <c r="H338" s="202" t="s">
        <v>19</v>
      </c>
      <c r="I338" s="204"/>
      <c r="J338" s="200"/>
      <c r="K338" s="200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177</v>
      </c>
      <c r="AU338" s="209" t="s">
        <v>81</v>
      </c>
      <c r="AV338" s="13" t="s">
        <v>79</v>
      </c>
      <c r="AW338" s="13" t="s">
        <v>33</v>
      </c>
      <c r="AX338" s="13" t="s">
        <v>71</v>
      </c>
      <c r="AY338" s="209" t="s">
        <v>166</v>
      </c>
    </row>
    <row r="339" spans="1:65" s="13" customFormat="1" ht="11.25" x14ac:dyDescent="0.2">
      <c r="B339" s="199"/>
      <c r="C339" s="200"/>
      <c r="D339" s="201" t="s">
        <v>177</v>
      </c>
      <c r="E339" s="202" t="s">
        <v>19</v>
      </c>
      <c r="F339" s="203" t="s">
        <v>712</v>
      </c>
      <c r="G339" s="200"/>
      <c r="H339" s="202" t="s">
        <v>19</v>
      </c>
      <c r="I339" s="204"/>
      <c r="J339" s="200"/>
      <c r="K339" s="200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177</v>
      </c>
      <c r="AU339" s="209" t="s">
        <v>81</v>
      </c>
      <c r="AV339" s="13" t="s">
        <v>79</v>
      </c>
      <c r="AW339" s="13" t="s">
        <v>33</v>
      </c>
      <c r="AX339" s="13" t="s">
        <v>71</v>
      </c>
      <c r="AY339" s="209" t="s">
        <v>166</v>
      </c>
    </row>
    <row r="340" spans="1:65" s="14" customFormat="1" ht="11.25" x14ac:dyDescent="0.2">
      <c r="B340" s="210"/>
      <c r="C340" s="211"/>
      <c r="D340" s="201" t="s">
        <v>177</v>
      </c>
      <c r="E340" s="212" t="s">
        <v>19</v>
      </c>
      <c r="F340" s="213" t="s">
        <v>1093</v>
      </c>
      <c r="G340" s="211"/>
      <c r="H340" s="214">
        <v>1.853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177</v>
      </c>
      <c r="AU340" s="220" t="s">
        <v>81</v>
      </c>
      <c r="AV340" s="14" t="s">
        <v>81</v>
      </c>
      <c r="AW340" s="14" t="s">
        <v>33</v>
      </c>
      <c r="AX340" s="14" t="s">
        <v>71</v>
      </c>
      <c r="AY340" s="220" t="s">
        <v>166</v>
      </c>
    </row>
    <row r="341" spans="1:65" s="16" customFormat="1" ht="11.25" x14ac:dyDescent="0.2">
      <c r="B341" s="232"/>
      <c r="C341" s="233"/>
      <c r="D341" s="201" t="s">
        <v>177</v>
      </c>
      <c r="E341" s="234" t="s">
        <v>19</v>
      </c>
      <c r="F341" s="235" t="s">
        <v>218</v>
      </c>
      <c r="G341" s="233"/>
      <c r="H341" s="236">
        <v>1.853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AT341" s="242" t="s">
        <v>177</v>
      </c>
      <c r="AU341" s="242" t="s">
        <v>81</v>
      </c>
      <c r="AV341" s="16" t="s">
        <v>185</v>
      </c>
      <c r="AW341" s="16" t="s">
        <v>33</v>
      </c>
      <c r="AX341" s="16" t="s">
        <v>71</v>
      </c>
      <c r="AY341" s="242" t="s">
        <v>166</v>
      </c>
    </row>
    <row r="342" spans="1:65" s="15" customFormat="1" ht="11.25" x14ac:dyDescent="0.2">
      <c r="B342" s="221"/>
      <c r="C342" s="222"/>
      <c r="D342" s="201" t="s">
        <v>177</v>
      </c>
      <c r="E342" s="223" t="s">
        <v>19</v>
      </c>
      <c r="F342" s="224" t="s">
        <v>180</v>
      </c>
      <c r="G342" s="222"/>
      <c r="H342" s="225">
        <v>42.246000000000002</v>
      </c>
      <c r="I342" s="226"/>
      <c r="J342" s="222"/>
      <c r="K342" s="222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177</v>
      </c>
      <c r="AU342" s="231" t="s">
        <v>81</v>
      </c>
      <c r="AV342" s="15" t="s">
        <v>173</v>
      </c>
      <c r="AW342" s="15" t="s">
        <v>33</v>
      </c>
      <c r="AX342" s="15" t="s">
        <v>79</v>
      </c>
      <c r="AY342" s="231" t="s">
        <v>166</v>
      </c>
    </row>
    <row r="343" spans="1:65" s="12" customFormat="1" ht="22.9" customHeight="1" x14ac:dyDescent="0.2">
      <c r="B343" s="165"/>
      <c r="C343" s="166"/>
      <c r="D343" s="167" t="s">
        <v>70</v>
      </c>
      <c r="E343" s="179" t="s">
        <v>413</v>
      </c>
      <c r="F343" s="179" t="s">
        <v>414</v>
      </c>
      <c r="G343" s="166"/>
      <c r="H343" s="166"/>
      <c r="I343" s="169"/>
      <c r="J343" s="180">
        <f>BK343</f>
        <v>0</v>
      </c>
      <c r="K343" s="166"/>
      <c r="L343" s="171"/>
      <c r="M343" s="172"/>
      <c r="N343" s="173"/>
      <c r="O343" s="173"/>
      <c r="P343" s="174">
        <f>SUM(P344:P391)</f>
        <v>0</v>
      </c>
      <c r="Q343" s="173"/>
      <c r="R343" s="174">
        <f>SUM(R344:R391)</f>
        <v>8.1534780000000001E-2</v>
      </c>
      <c r="S343" s="173"/>
      <c r="T343" s="175">
        <f>SUM(T344:T391)</f>
        <v>0</v>
      </c>
      <c r="AR343" s="176" t="s">
        <v>81</v>
      </c>
      <c r="AT343" s="177" t="s">
        <v>70</v>
      </c>
      <c r="AU343" s="177" t="s">
        <v>79</v>
      </c>
      <c r="AY343" s="176" t="s">
        <v>166</v>
      </c>
      <c r="BK343" s="178">
        <f>SUM(BK344:BK391)</f>
        <v>0</v>
      </c>
    </row>
    <row r="344" spans="1:65" s="2" customFormat="1" ht="24.2" customHeight="1" x14ac:dyDescent="0.2">
      <c r="A344" s="37"/>
      <c r="B344" s="38"/>
      <c r="C344" s="181" t="s">
        <v>639</v>
      </c>
      <c r="D344" s="181" t="s">
        <v>168</v>
      </c>
      <c r="E344" s="182" t="s">
        <v>415</v>
      </c>
      <c r="F344" s="183" t="s">
        <v>416</v>
      </c>
      <c r="G344" s="184" t="s">
        <v>188</v>
      </c>
      <c r="H344" s="185">
        <v>42.246000000000002</v>
      </c>
      <c r="I344" s="186"/>
      <c r="J344" s="187">
        <f>ROUND(I344*H344,2)</f>
        <v>0</v>
      </c>
      <c r="K344" s="183" t="s">
        <v>172</v>
      </c>
      <c r="L344" s="42"/>
      <c r="M344" s="188" t="s">
        <v>19</v>
      </c>
      <c r="N344" s="189" t="s">
        <v>42</v>
      </c>
      <c r="O344" s="67"/>
      <c r="P344" s="190">
        <f>O344*H344</f>
        <v>0</v>
      </c>
      <c r="Q344" s="190">
        <v>0</v>
      </c>
      <c r="R344" s="190">
        <f>Q344*H344</f>
        <v>0</v>
      </c>
      <c r="S344" s="190">
        <v>0</v>
      </c>
      <c r="T344" s="191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92" t="s">
        <v>315</v>
      </c>
      <c r="AT344" s="192" t="s">
        <v>168</v>
      </c>
      <c r="AU344" s="192" t="s">
        <v>81</v>
      </c>
      <c r="AY344" s="20" t="s">
        <v>166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20" t="s">
        <v>79</v>
      </c>
      <c r="BK344" s="193">
        <f>ROUND(I344*H344,2)</f>
        <v>0</v>
      </c>
      <c r="BL344" s="20" t="s">
        <v>315</v>
      </c>
      <c r="BM344" s="192" t="s">
        <v>652</v>
      </c>
    </row>
    <row r="345" spans="1:65" s="2" customFormat="1" ht="11.25" x14ac:dyDescent="0.2">
      <c r="A345" s="37"/>
      <c r="B345" s="38"/>
      <c r="C345" s="39"/>
      <c r="D345" s="194" t="s">
        <v>175</v>
      </c>
      <c r="E345" s="39"/>
      <c r="F345" s="195" t="s">
        <v>418</v>
      </c>
      <c r="G345" s="39"/>
      <c r="H345" s="39"/>
      <c r="I345" s="196"/>
      <c r="J345" s="39"/>
      <c r="K345" s="39"/>
      <c r="L345" s="42"/>
      <c r="M345" s="197"/>
      <c r="N345" s="198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175</v>
      </c>
      <c r="AU345" s="20" t="s">
        <v>81</v>
      </c>
    </row>
    <row r="346" spans="1:65" s="13" customFormat="1" ht="11.25" x14ac:dyDescent="0.2">
      <c r="B346" s="199"/>
      <c r="C346" s="200"/>
      <c r="D346" s="201" t="s">
        <v>177</v>
      </c>
      <c r="E346" s="202" t="s">
        <v>19</v>
      </c>
      <c r="F346" s="203" t="s">
        <v>1046</v>
      </c>
      <c r="G346" s="200"/>
      <c r="H346" s="202" t="s">
        <v>19</v>
      </c>
      <c r="I346" s="204"/>
      <c r="J346" s="200"/>
      <c r="K346" s="200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177</v>
      </c>
      <c r="AU346" s="209" t="s">
        <v>81</v>
      </c>
      <c r="AV346" s="13" t="s">
        <v>79</v>
      </c>
      <c r="AW346" s="13" t="s">
        <v>33</v>
      </c>
      <c r="AX346" s="13" t="s">
        <v>71</v>
      </c>
      <c r="AY346" s="209" t="s">
        <v>166</v>
      </c>
    </row>
    <row r="347" spans="1:65" s="13" customFormat="1" ht="11.25" x14ac:dyDescent="0.2">
      <c r="B347" s="199"/>
      <c r="C347" s="200"/>
      <c r="D347" s="201" t="s">
        <v>177</v>
      </c>
      <c r="E347" s="202" t="s">
        <v>19</v>
      </c>
      <c r="F347" s="203" t="s">
        <v>1069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177</v>
      </c>
      <c r="AU347" s="209" t="s">
        <v>81</v>
      </c>
      <c r="AV347" s="13" t="s">
        <v>79</v>
      </c>
      <c r="AW347" s="13" t="s">
        <v>33</v>
      </c>
      <c r="AX347" s="13" t="s">
        <v>71</v>
      </c>
      <c r="AY347" s="209" t="s">
        <v>166</v>
      </c>
    </row>
    <row r="348" spans="1:65" s="13" customFormat="1" ht="11.25" x14ac:dyDescent="0.2">
      <c r="B348" s="199"/>
      <c r="C348" s="200"/>
      <c r="D348" s="201" t="s">
        <v>177</v>
      </c>
      <c r="E348" s="202" t="s">
        <v>19</v>
      </c>
      <c r="F348" s="203" t="s">
        <v>631</v>
      </c>
      <c r="G348" s="200"/>
      <c r="H348" s="202" t="s">
        <v>19</v>
      </c>
      <c r="I348" s="204"/>
      <c r="J348" s="200"/>
      <c r="K348" s="200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177</v>
      </c>
      <c r="AU348" s="209" t="s">
        <v>81</v>
      </c>
      <c r="AV348" s="13" t="s">
        <v>79</v>
      </c>
      <c r="AW348" s="13" t="s">
        <v>33</v>
      </c>
      <c r="AX348" s="13" t="s">
        <v>71</v>
      </c>
      <c r="AY348" s="209" t="s">
        <v>166</v>
      </c>
    </row>
    <row r="349" spans="1:65" s="14" customFormat="1" ht="11.25" x14ac:dyDescent="0.2">
      <c r="B349" s="210"/>
      <c r="C349" s="211"/>
      <c r="D349" s="201" t="s">
        <v>177</v>
      </c>
      <c r="E349" s="212" t="s">
        <v>19</v>
      </c>
      <c r="F349" s="213" t="s">
        <v>1090</v>
      </c>
      <c r="G349" s="211"/>
      <c r="H349" s="214">
        <v>12.611000000000001</v>
      </c>
      <c r="I349" s="215"/>
      <c r="J349" s="211"/>
      <c r="K349" s="211"/>
      <c r="L349" s="216"/>
      <c r="M349" s="217"/>
      <c r="N349" s="218"/>
      <c r="O349" s="218"/>
      <c r="P349" s="218"/>
      <c r="Q349" s="218"/>
      <c r="R349" s="218"/>
      <c r="S349" s="218"/>
      <c r="T349" s="219"/>
      <c r="AT349" s="220" t="s">
        <v>177</v>
      </c>
      <c r="AU349" s="220" t="s">
        <v>81</v>
      </c>
      <c r="AV349" s="14" t="s">
        <v>81</v>
      </c>
      <c r="AW349" s="14" t="s">
        <v>33</v>
      </c>
      <c r="AX349" s="14" t="s">
        <v>71</v>
      </c>
      <c r="AY349" s="220" t="s">
        <v>166</v>
      </c>
    </row>
    <row r="350" spans="1:65" s="13" customFormat="1" ht="11.25" x14ac:dyDescent="0.2">
      <c r="B350" s="199"/>
      <c r="C350" s="200"/>
      <c r="D350" s="201" t="s">
        <v>177</v>
      </c>
      <c r="E350" s="202" t="s">
        <v>19</v>
      </c>
      <c r="F350" s="203" t="s">
        <v>637</v>
      </c>
      <c r="G350" s="200"/>
      <c r="H350" s="202" t="s">
        <v>19</v>
      </c>
      <c r="I350" s="204"/>
      <c r="J350" s="200"/>
      <c r="K350" s="200"/>
      <c r="L350" s="205"/>
      <c r="M350" s="206"/>
      <c r="N350" s="207"/>
      <c r="O350" s="207"/>
      <c r="P350" s="207"/>
      <c r="Q350" s="207"/>
      <c r="R350" s="207"/>
      <c r="S350" s="207"/>
      <c r="T350" s="208"/>
      <c r="AT350" s="209" t="s">
        <v>177</v>
      </c>
      <c r="AU350" s="209" t="s">
        <v>81</v>
      </c>
      <c r="AV350" s="13" t="s">
        <v>79</v>
      </c>
      <c r="AW350" s="13" t="s">
        <v>33</v>
      </c>
      <c r="AX350" s="13" t="s">
        <v>71</v>
      </c>
      <c r="AY350" s="209" t="s">
        <v>166</v>
      </c>
    </row>
    <row r="351" spans="1:65" s="14" customFormat="1" ht="11.25" x14ac:dyDescent="0.2">
      <c r="B351" s="210"/>
      <c r="C351" s="211"/>
      <c r="D351" s="201" t="s">
        <v>177</v>
      </c>
      <c r="E351" s="212" t="s">
        <v>19</v>
      </c>
      <c r="F351" s="213" t="s">
        <v>1091</v>
      </c>
      <c r="G351" s="211"/>
      <c r="H351" s="214">
        <v>26.875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177</v>
      </c>
      <c r="AU351" s="220" t="s">
        <v>81</v>
      </c>
      <c r="AV351" s="14" t="s">
        <v>81</v>
      </c>
      <c r="AW351" s="14" t="s">
        <v>33</v>
      </c>
      <c r="AX351" s="14" t="s">
        <v>71</v>
      </c>
      <c r="AY351" s="220" t="s">
        <v>166</v>
      </c>
    </row>
    <row r="352" spans="1:65" s="13" customFormat="1" ht="11.25" x14ac:dyDescent="0.2">
      <c r="B352" s="199"/>
      <c r="C352" s="200"/>
      <c r="D352" s="201" t="s">
        <v>177</v>
      </c>
      <c r="E352" s="202" t="s">
        <v>19</v>
      </c>
      <c r="F352" s="203" t="s">
        <v>643</v>
      </c>
      <c r="G352" s="200"/>
      <c r="H352" s="202" t="s">
        <v>19</v>
      </c>
      <c r="I352" s="204"/>
      <c r="J352" s="200"/>
      <c r="K352" s="200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177</v>
      </c>
      <c r="AU352" s="209" t="s">
        <v>81</v>
      </c>
      <c r="AV352" s="13" t="s">
        <v>79</v>
      </c>
      <c r="AW352" s="13" t="s">
        <v>33</v>
      </c>
      <c r="AX352" s="13" t="s">
        <v>71</v>
      </c>
      <c r="AY352" s="209" t="s">
        <v>166</v>
      </c>
    </row>
    <row r="353" spans="1:65" s="14" customFormat="1" ht="11.25" x14ac:dyDescent="0.2">
      <c r="B353" s="210"/>
      <c r="C353" s="211"/>
      <c r="D353" s="201" t="s">
        <v>177</v>
      </c>
      <c r="E353" s="212" t="s">
        <v>19</v>
      </c>
      <c r="F353" s="213" t="s">
        <v>1092</v>
      </c>
      <c r="G353" s="211"/>
      <c r="H353" s="214">
        <v>0.90700000000000003</v>
      </c>
      <c r="I353" s="215"/>
      <c r="J353" s="211"/>
      <c r="K353" s="211"/>
      <c r="L353" s="216"/>
      <c r="M353" s="217"/>
      <c r="N353" s="218"/>
      <c r="O353" s="218"/>
      <c r="P353" s="218"/>
      <c r="Q353" s="218"/>
      <c r="R353" s="218"/>
      <c r="S353" s="218"/>
      <c r="T353" s="219"/>
      <c r="AT353" s="220" t="s">
        <v>177</v>
      </c>
      <c r="AU353" s="220" t="s">
        <v>81</v>
      </c>
      <c r="AV353" s="14" t="s">
        <v>81</v>
      </c>
      <c r="AW353" s="14" t="s">
        <v>33</v>
      </c>
      <c r="AX353" s="14" t="s">
        <v>71</v>
      </c>
      <c r="AY353" s="220" t="s">
        <v>166</v>
      </c>
    </row>
    <row r="354" spans="1:65" s="16" customFormat="1" ht="11.25" x14ac:dyDescent="0.2">
      <c r="B354" s="232"/>
      <c r="C354" s="233"/>
      <c r="D354" s="201" t="s">
        <v>177</v>
      </c>
      <c r="E354" s="234" t="s">
        <v>19</v>
      </c>
      <c r="F354" s="235" t="s">
        <v>218</v>
      </c>
      <c r="G354" s="233"/>
      <c r="H354" s="236">
        <v>40.393000000000001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AT354" s="242" t="s">
        <v>177</v>
      </c>
      <c r="AU354" s="242" t="s">
        <v>81</v>
      </c>
      <c r="AV354" s="16" t="s">
        <v>185</v>
      </c>
      <c r="AW354" s="16" t="s">
        <v>33</v>
      </c>
      <c r="AX354" s="16" t="s">
        <v>71</v>
      </c>
      <c r="AY354" s="242" t="s">
        <v>166</v>
      </c>
    </row>
    <row r="355" spans="1:65" s="13" customFormat="1" ht="11.25" x14ac:dyDescent="0.2">
      <c r="B355" s="199"/>
      <c r="C355" s="200"/>
      <c r="D355" s="201" t="s">
        <v>177</v>
      </c>
      <c r="E355" s="202" t="s">
        <v>19</v>
      </c>
      <c r="F355" s="203" t="s">
        <v>709</v>
      </c>
      <c r="G355" s="200"/>
      <c r="H355" s="202" t="s">
        <v>19</v>
      </c>
      <c r="I355" s="204"/>
      <c r="J355" s="200"/>
      <c r="K355" s="200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177</v>
      </c>
      <c r="AU355" s="209" t="s">
        <v>81</v>
      </c>
      <c r="AV355" s="13" t="s">
        <v>79</v>
      </c>
      <c r="AW355" s="13" t="s">
        <v>33</v>
      </c>
      <c r="AX355" s="13" t="s">
        <v>71</v>
      </c>
      <c r="AY355" s="209" t="s">
        <v>166</v>
      </c>
    </row>
    <row r="356" spans="1:65" s="13" customFormat="1" ht="11.25" x14ac:dyDescent="0.2">
      <c r="B356" s="199"/>
      <c r="C356" s="200"/>
      <c r="D356" s="201" t="s">
        <v>177</v>
      </c>
      <c r="E356" s="202" t="s">
        <v>19</v>
      </c>
      <c r="F356" s="203" t="s">
        <v>712</v>
      </c>
      <c r="G356" s="200"/>
      <c r="H356" s="202" t="s">
        <v>19</v>
      </c>
      <c r="I356" s="204"/>
      <c r="J356" s="200"/>
      <c r="K356" s="200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177</v>
      </c>
      <c r="AU356" s="209" t="s">
        <v>81</v>
      </c>
      <c r="AV356" s="13" t="s">
        <v>79</v>
      </c>
      <c r="AW356" s="13" t="s">
        <v>33</v>
      </c>
      <c r="AX356" s="13" t="s">
        <v>71</v>
      </c>
      <c r="AY356" s="209" t="s">
        <v>166</v>
      </c>
    </row>
    <row r="357" spans="1:65" s="14" customFormat="1" ht="11.25" x14ac:dyDescent="0.2">
      <c r="B357" s="210"/>
      <c r="C357" s="211"/>
      <c r="D357" s="201" t="s">
        <v>177</v>
      </c>
      <c r="E357" s="212" t="s">
        <v>19</v>
      </c>
      <c r="F357" s="213" t="s">
        <v>1093</v>
      </c>
      <c r="G357" s="211"/>
      <c r="H357" s="214">
        <v>1.853</v>
      </c>
      <c r="I357" s="215"/>
      <c r="J357" s="211"/>
      <c r="K357" s="211"/>
      <c r="L357" s="216"/>
      <c r="M357" s="217"/>
      <c r="N357" s="218"/>
      <c r="O357" s="218"/>
      <c r="P357" s="218"/>
      <c r="Q357" s="218"/>
      <c r="R357" s="218"/>
      <c r="S357" s="218"/>
      <c r="T357" s="219"/>
      <c r="AT357" s="220" t="s">
        <v>177</v>
      </c>
      <c r="AU357" s="220" t="s">
        <v>81</v>
      </c>
      <c r="AV357" s="14" t="s">
        <v>81</v>
      </c>
      <c r="AW357" s="14" t="s">
        <v>33</v>
      </c>
      <c r="AX357" s="14" t="s">
        <v>71</v>
      </c>
      <c r="AY357" s="220" t="s">
        <v>166</v>
      </c>
    </row>
    <row r="358" spans="1:65" s="16" customFormat="1" ht="11.25" x14ac:dyDescent="0.2">
      <c r="B358" s="232"/>
      <c r="C358" s="233"/>
      <c r="D358" s="201" t="s">
        <v>177</v>
      </c>
      <c r="E358" s="234" t="s">
        <v>19</v>
      </c>
      <c r="F358" s="235" t="s">
        <v>218</v>
      </c>
      <c r="G358" s="233"/>
      <c r="H358" s="236">
        <v>1.853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177</v>
      </c>
      <c r="AU358" s="242" t="s">
        <v>81</v>
      </c>
      <c r="AV358" s="16" t="s">
        <v>185</v>
      </c>
      <c r="AW358" s="16" t="s">
        <v>33</v>
      </c>
      <c r="AX358" s="16" t="s">
        <v>71</v>
      </c>
      <c r="AY358" s="242" t="s">
        <v>166</v>
      </c>
    </row>
    <row r="359" spans="1:65" s="15" customFormat="1" ht="11.25" x14ac:dyDescent="0.2">
      <c r="B359" s="221"/>
      <c r="C359" s="222"/>
      <c r="D359" s="201" t="s">
        <v>177</v>
      </c>
      <c r="E359" s="223" t="s">
        <v>19</v>
      </c>
      <c r="F359" s="224" t="s">
        <v>180</v>
      </c>
      <c r="G359" s="222"/>
      <c r="H359" s="225">
        <v>42.246000000000002</v>
      </c>
      <c r="I359" s="226"/>
      <c r="J359" s="222"/>
      <c r="K359" s="222"/>
      <c r="L359" s="227"/>
      <c r="M359" s="228"/>
      <c r="N359" s="229"/>
      <c r="O359" s="229"/>
      <c r="P359" s="229"/>
      <c r="Q359" s="229"/>
      <c r="R359" s="229"/>
      <c r="S359" s="229"/>
      <c r="T359" s="230"/>
      <c r="AT359" s="231" t="s">
        <v>177</v>
      </c>
      <c r="AU359" s="231" t="s">
        <v>81</v>
      </c>
      <c r="AV359" s="15" t="s">
        <v>173</v>
      </c>
      <c r="AW359" s="15" t="s">
        <v>33</v>
      </c>
      <c r="AX359" s="15" t="s">
        <v>79</v>
      </c>
      <c r="AY359" s="231" t="s">
        <v>166</v>
      </c>
    </row>
    <row r="360" spans="1:65" s="2" customFormat="1" ht="16.5" customHeight="1" x14ac:dyDescent="0.2">
      <c r="A360" s="37"/>
      <c r="B360" s="38"/>
      <c r="C360" s="181" t="s">
        <v>645</v>
      </c>
      <c r="D360" s="181" t="s">
        <v>168</v>
      </c>
      <c r="E360" s="182" t="s">
        <v>419</v>
      </c>
      <c r="F360" s="183" t="s">
        <v>420</v>
      </c>
      <c r="G360" s="184" t="s">
        <v>188</v>
      </c>
      <c r="H360" s="185">
        <v>42.246000000000002</v>
      </c>
      <c r="I360" s="186"/>
      <c r="J360" s="187">
        <f>ROUND(I360*H360,2)</f>
        <v>0</v>
      </c>
      <c r="K360" s="183" t="s">
        <v>172</v>
      </c>
      <c r="L360" s="42"/>
      <c r="M360" s="188" t="s">
        <v>19</v>
      </c>
      <c r="N360" s="189" t="s">
        <v>42</v>
      </c>
      <c r="O360" s="67"/>
      <c r="P360" s="190">
        <f>O360*H360</f>
        <v>0</v>
      </c>
      <c r="Q360" s="190">
        <v>0</v>
      </c>
      <c r="R360" s="190">
        <f>Q360*H360</f>
        <v>0</v>
      </c>
      <c r="S360" s="190">
        <v>0</v>
      </c>
      <c r="T360" s="191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92" t="s">
        <v>315</v>
      </c>
      <c r="AT360" s="192" t="s">
        <v>168</v>
      </c>
      <c r="AU360" s="192" t="s">
        <v>81</v>
      </c>
      <c r="AY360" s="20" t="s">
        <v>166</v>
      </c>
      <c r="BE360" s="193">
        <f>IF(N360="základní",J360,0)</f>
        <v>0</v>
      </c>
      <c r="BF360" s="193">
        <f>IF(N360="snížená",J360,0)</f>
        <v>0</v>
      </c>
      <c r="BG360" s="193">
        <f>IF(N360="zákl. přenesená",J360,0)</f>
        <v>0</v>
      </c>
      <c r="BH360" s="193">
        <f>IF(N360="sníž. přenesená",J360,0)</f>
        <v>0</v>
      </c>
      <c r="BI360" s="193">
        <f>IF(N360="nulová",J360,0)</f>
        <v>0</v>
      </c>
      <c r="BJ360" s="20" t="s">
        <v>79</v>
      </c>
      <c r="BK360" s="193">
        <f>ROUND(I360*H360,2)</f>
        <v>0</v>
      </c>
      <c r="BL360" s="20" t="s">
        <v>315</v>
      </c>
      <c r="BM360" s="192" t="s">
        <v>654</v>
      </c>
    </row>
    <row r="361" spans="1:65" s="2" customFormat="1" ht="11.25" x14ac:dyDescent="0.2">
      <c r="A361" s="37"/>
      <c r="B361" s="38"/>
      <c r="C361" s="39"/>
      <c r="D361" s="194" t="s">
        <v>175</v>
      </c>
      <c r="E361" s="39"/>
      <c r="F361" s="195" t="s">
        <v>422</v>
      </c>
      <c r="G361" s="39"/>
      <c r="H361" s="39"/>
      <c r="I361" s="196"/>
      <c r="J361" s="39"/>
      <c r="K361" s="39"/>
      <c r="L361" s="42"/>
      <c r="M361" s="197"/>
      <c r="N361" s="198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20" t="s">
        <v>175</v>
      </c>
      <c r="AU361" s="20" t="s">
        <v>81</v>
      </c>
    </row>
    <row r="362" spans="1:65" s="13" customFormat="1" ht="11.25" x14ac:dyDescent="0.2">
      <c r="B362" s="199"/>
      <c r="C362" s="200"/>
      <c r="D362" s="201" t="s">
        <v>177</v>
      </c>
      <c r="E362" s="202" t="s">
        <v>19</v>
      </c>
      <c r="F362" s="203" t="s">
        <v>1046</v>
      </c>
      <c r="G362" s="200"/>
      <c r="H362" s="202" t="s">
        <v>19</v>
      </c>
      <c r="I362" s="204"/>
      <c r="J362" s="200"/>
      <c r="K362" s="200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177</v>
      </c>
      <c r="AU362" s="209" t="s">
        <v>81</v>
      </c>
      <c r="AV362" s="13" t="s">
        <v>79</v>
      </c>
      <c r="AW362" s="13" t="s">
        <v>33</v>
      </c>
      <c r="AX362" s="13" t="s">
        <v>71</v>
      </c>
      <c r="AY362" s="209" t="s">
        <v>166</v>
      </c>
    </row>
    <row r="363" spans="1:65" s="13" customFormat="1" ht="11.25" x14ac:dyDescent="0.2">
      <c r="B363" s="199"/>
      <c r="C363" s="200"/>
      <c r="D363" s="201" t="s">
        <v>177</v>
      </c>
      <c r="E363" s="202" t="s">
        <v>19</v>
      </c>
      <c r="F363" s="203" t="s">
        <v>1069</v>
      </c>
      <c r="G363" s="200"/>
      <c r="H363" s="202" t="s">
        <v>19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177</v>
      </c>
      <c r="AU363" s="209" t="s">
        <v>81</v>
      </c>
      <c r="AV363" s="13" t="s">
        <v>79</v>
      </c>
      <c r="AW363" s="13" t="s">
        <v>33</v>
      </c>
      <c r="AX363" s="13" t="s">
        <v>71</v>
      </c>
      <c r="AY363" s="209" t="s">
        <v>166</v>
      </c>
    </row>
    <row r="364" spans="1:65" s="13" customFormat="1" ht="11.25" x14ac:dyDescent="0.2">
      <c r="B364" s="199"/>
      <c r="C364" s="200"/>
      <c r="D364" s="201" t="s">
        <v>177</v>
      </c>
      <c r="E364" s="202" t="s">
        <v>19</v>
      </c>
      <c r="F364" s="203" t="s">
        <v>631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177</v>
      </c>
      <c r="AU364" s="209" t="s">
        <v>81</v>
      </c>
      <c r="AV364" s="13" t="s">
        <v>79</v>
      </c>
      <c r="AW364" s="13" t="s">
        <v>33</v>
      </c>
      <c r="AX364" s="13" t="s">
        <v>71</v>
      </c>
      <c r="AY364" s="209" t="s">
        <v>166</v>
      </c>
    </row>
    <row r="365" spans="1:65" s="14" customFormat="1" ht="11.25" x14ac:dyDescent="0.2">
      <c r="B365" s="210"/>
      <c r="C365" s="211"/>
      <c r="D365" s="201" t="s">
        <v>177</v>
      </c>
      <c r="E365" s="212" t="s">
        <v>19</v>
      </c>
      <c r="F365" s="213" t="s">
        <v>1090</v>
      </c>
      <c r="G365" s="211"/>
      <c r="H365" s="214">
        <v>12.611000000000001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177</v>
      </c>
      <c r="AU365" s="220" t="s">
        <v>81</v>
      </c>
      <c r="AV365" s="14" t="s">
        <v>81</v>
      </c>
      <c r="AW365" s="14" t="s">
        <v>33</v>
      </c>
      <c r="AX365" s="14" t="s">
        <v>71</v>
      </c>
      <c r="AY365" s="220" t="s">
        <v>166</v>
      </c>
    </row>
    <row r="366" spans="1:65" s="13" customFormat="1" ht="11.25" x14ac:dyDescent="0.2">
      <c r="B366" s="199"/>
      <c r="C366" s="200"/>
      <c r="D366" s="201" t="s">
        <v>177</v>
      </c>
      <c r="E366" s="202" t="s">
        <v>19</v>
      </c>
      <c r="F366" s="203" t="s">
        <v>637</v>
      </c>
      <c r="G366" s="200"/>
      <c r="H366" s="202" t="s">
        <v>19</v>
      </c>
      <c r="I366" s="204"/>
      <c r="J366" s="200"/>
      <c r="K366" s="200"/>
      <c r="L366" s="205"/>
      <c r="M366" s="206"/>
      <c r="N366" s="207"/>
      <c r="O366" s="207"/>
      <c r="P366" s="207"/>
      <c r="Q366" s="207"/>
      <c r="R366" s="207"/>
      <c r="S366" s="207"/>
      <c r="T366" s="208"/>
      <c r="AT366" s="209" t="s">
        <v>177</v>
      </c>
      <c r="AU366" s="209" t="s">
        <v>81</v>
      </c>
      <c r="AV366" s="13" t="s">
        <v>79</v>
      </c>
      <c r="AW366" s="13" t="s">
        <v>33</v>
      </c>
      <c r="AX366" s="13" t="s">
        <v>71</v>
      </c>
      <c r="AY366" s="209" t="s">
        <v>166</v>
      </c>
    </row>
    <row r="367" spans="1:65" s="14" customFormat="1" ht="11.25" x14ac:dyDescent="0.2">
      <c r="B367" s="210"/>
      <c r="C367" s="211"/>
      <c r="D367" s="201" t="s">
        <v>177</v>
      </c>
      <c r="E367" s="212" t="s">
        <v>19</v>
      </c>
      <c r="F367" s="213" t="s">
        <v>1091</v>
      </c>
      <c r="G367" s="211"/>
      <c r="H367" s="214">
        <v>26.875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177</v>
      </c>
      <c r="AU367" s="220" t="s">
        <v>81</v>
      </c>
      <c r="AV367" s="14" t="s">
        <v>81</v>
      </c>
      <c r="AW367" s="14" t="s">
        <v>33</v>
      </c>
      <c r="AX367" s="14" t="s">
        <v>71</v>
      </c>
      <c r="AY367" s="220" t="s">
        <v>166</v>
      </c>
    </row>
    <row r="368" spans="1:65" s="13" customFormat="1" ht="11.25" x14ac:dyDescent="0.2">
      <c r="B368" s="199"/>
      <c r="C368" s="200"/>
      <c r="D368" s="201" t="s">
        <v>177</v>
      </c>
      <c r="E368" s="202" t="s">
        <v>19</v>
      </c>
      <c r="F368" s="203" t="s">
        <v>643</v>
      </c>
      <c r="G368" s="200"/>
      <c r="H368" s="202" t="s">
        <v>19</v>
      </c>
      <c r="I368" s="204"/>
      <c r="J368" s="200"/>
      <c r="K368" s="200"/>
      <c r="L368" s="205"/>
      <c r="M368" s="206"/>
      <c r="N368" s="207"/>
      <c r="O368" s="207"/>
      <c r="P368" s="207"/>
      <c r="Q368" s="207"/>
      <c r="R368" s="207"/>
      <c r="S368" s="207"/>
      <c r="T368" s="208"/>
      <c r="AT368" s="209" t="s">
        <v>177</v>
      </c>
      <c r="AU368" s="209" t="s">
        <v>81</v>
      </c>
      <c r="AV368" s="13" t="s">
        <v>79</v>
      </c>
      <c r="AW368" s="13" t="s">
        <v>33</v>
      </c>
      <c r="AX368" s="13" t="s">
        <v>71</v>
      </c>
      <c r="AY368" s="209" t="s">
        <v>166</v>
      </c>
    </row>
    <row r="369" spans="1:65" s="14" customFormat="1" ht="11.25" x14ac:dyDescent="0.2">
      <c r="B369" s="210"/>
      <c r="C369" s="211"/>
      <c r="D369" s="201" t="s">
        <v>177</v>
      </c>
      <c r="E369" s="212" t="s">
        <v>19</v>
      </c>
      <c r="F369" s="213" t="s">
        <v>1092</v>
      </c>
      <c r="G369" s="211"/>
      <c r="H369" s="214">
        <v>0.90700000000000003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177</v>
      </c>
      <c r="AU369" s="220" t="s">
        <v>81</v>
      </c>
      <c r="AV369" s="14" t="s">
        <v>81</v>
      </c>
      <c r="AW369" s="14" t="s">
        <v>33</v>
      </c>
      <c r="AX369" s="14" t="s">
        <v>71</v>
      </c>
      <c r="AY369" s="220" t="s">
        <v>166</v>
      </c>
    </row>
    <row r="370" spans="1:65" s="16" customFormat="1" ht="11.25" x14ac:dyDescent="0.2">
      <c r="B370" s="232"/>
      <c r="C370" s="233"/>
      <c r="D370" s="201" t="s">
        <v>177</v>
      </c>
      <c r="E370" s="234" t="s">
        <v>19</v>
      </c>
      <c r="F370" s="235" t="s">
        <v>218</v>
      </c>
      <c r="G370" s="233"/>
      <c r="H370" s="236">
        <v>40.393000000000001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AT370" s="242" t="s">
        <v>177</v>
      </c>
      <c r="AU370" s="242" t="s">
        <v>81</v>
      </c>
      <c r="AV370" s="16" t="s">
        <v>185</v>
      </c>
      <c r="AW370" s="16" t="s">
        <v>33</v>
      </c>
      <c r="AX370" s="16" t="s">
        <v>71</v>
      </c>
      <c r="AY370" s="242" t="s">
        <v>166</v>
      </c>
    </row>
    <row r="371" spans="1:65" s="13" customFormat="1" ht="11.25" x14ac:dyDescent="0.2">
      <c r="B371" s="199"/>
      <c r="C371" s="200"/>
      <c r="D371" s="201" t="s">
        <v>177</v>
      </c>
      <c r="E371" s="202" t="s">
        <v>19</v>
      </c>
      <c r="F371" s="203" t="s">
        <v>709</v>
      </c>
      <c r="G371" s="200"/>
      <c r="H371" s="202" t="s">
        <v>19</v>
      </c>
      <c r="I371" s="204"/>
      <c r="J371" s="200"/>
      <c r="K371" s="200"/>
      <c r="L371" s="205"/>
      <c r="M371" s="206"/>
      <c r="N371" s="207"/>
      <c r="O371" s="207"/>
      <c r="P371" s="207"/>
      <c r="Q371" s="207"/>
      <c r="R371" s="207"/>
      <c r="S371" s="207"/>
      <c r="T371" s="208"/>
      <c r="AT371" s="209" t="s">
        <v>177</v>
      </c>
      <c r="AU371" s="209" t="s">
        <v>81</v>
      </c>
      <c r="AV371" s="13" t="s">
        <v>79</v>
      </c>
      <c r="AW371" s="13" t="s">
        <v>33</v>
      </c>
      <c r="AX371" s="13" t="s">
        <v>71</v>
      </c>
      <c r="AY371" s="209" t="s">
        <v>166</v>
      </c>
    </row>
    <row r="372" spans="1:65" s="13" customFormat="1" ht="11.25" x14ac:dyDescent="0.2">
      <c r="B372" s="199"/>
      <c r="C372" s="200"/>
      <c r="D372" s="201" t="s">
        <v>177</v>
      </c>
      <c r="E372" s="202" t="s">
        <v>19</v>
      </c>
      <c r="F372" s="203" t="s">
        <v>712</v>
      </c>
      <c r="G372" s="200"/>
      <c r="H372" s="202" t="s">
        <v>19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177</v>
      </c>
      <c r="AU372" s="209" t="s">
        <v>81</v>
      </c>
      <c r="AV372" s="13" t="s">
        <v>79</v>
      </c>
      <c r="AW372" s="13" t="s">
        <v>33</v>
      </c>
      <c r="AX372" s="13" t="s">
        <v>71</v>
      </c>
      <c r="AY372" s="209" t="s">
        <v>166</v>
      </c>
    </row>
    <row r="373" spans="1:65" s="14" customFormat="1" ht="11.25" x14ac:dyDescent="0.2">
      <c r="B373" s="210"/>
      <c r="C373" s="211"/>
      <c r="D373" s="201" t="s">
        <v>177</v>
      </c>
      <c r="E373" s="212" t="s">
        <v>19</v>
      </c>
      <c r="F373" s="213" t="s">
        <v>1093</v>
      </c>
      <c r="G373" s="211"/>
      <c r="H373" s="214">
        <v>1.853</v>
      </c>
      <c r="I373" s="215"/>
      <c r="J373" s="211"/>
      <c r="K373" s="211"/>
      <c r="L373" s="216"/>
      <c r="M373" s="217"/>
      <c r="N373" s="218"/>
      <c r="O373" s="218"/>
      <c r="P373" s="218"/>
      <c r="Q373" s="218"/>
      <c r="R373" s="218"/>
      <c r="S373" s="218"/>
      <c r="T373" s="219"/>
      <c r="AT373" s="220" t="s">
        <v>177</v>
      </c>
      <c r="AU373" s="220" t="s">
        <v>81</v>
      </c>
      <c r="AV373" s="14" t="s">
        <v>81</v>
      </c>
      <c r="AW373" s="14" t="s">
        <v>33</v>
      </c>
      <c r="AX373" s="14" t="s">
        <v>71</v>
      </c>
      <c r="AY373" s="220" t="s">
        <v>166</v>
      </c>
    </row>
    <row r="374" spans="1:65" s="16" customFormat="1" ht="11.25" x14ac:dyDescent="0.2">
      <c r="B374" s="232"/>
      <c r="C374" s="233"/>
      <c r="D374" s="201" t="s">
        <v>177</v>
      </c>
      <c r="E374" s="234" t="s">
        <v>19</v>
      </c>
      <c r="F374" s="235" t="s">
        <v>218</v>
      </c>
      <c r="G374" s="233"/>
      <c r="H374" s="236">
        <v>1.853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AT374" s="242" t="s">
        <v>177</v>
      </c>
      <c r="AU374" s="242" t="s">
        <v>81</v>
      </c>
      <c r="AV374" s="16" t="s">
        <v>185</v>
      </c>
      <c r="AW374" s="16" t="s">
        <v>33</v>
      </c>
      <c r="AX374" s="16" t="s">
        <v>71</v>
      </c>
      <c r="AY374" s="242" t="s">
        <v>166</v>
      </c>
    </row>
    <row r="375" spans="1:65" s="15" customFormat="1" ht="11.25" x14ac:dyDescent="0.2">
      <c r="B375" s="221"/>
      <c r="C375" s="222"/>
      <c r="D375" s="201" t="s">
        <v>177</v>
      </c>
      <c r="E375" s="223" t="s">
        <v>19</v>
      </c>
      <c r="F375" s="224" t="s">
        <v>180</v>
      </c>
      <c r="G375" s="222"/>
      <c r="H375" s="225">
        <v>42.246000000000002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177</v>
      </c>
      <c r="AU375" s="231" t="s">
        <v>81</v>
      </c>
      <c r="AV375" s="15" t="s">
        <v>173</v>
      </c>
      <c r="AW375" s="15" t="s">
        <v>33</v>
      </c>
      <c r="AX375" s="15" t="s">
        <v>79</v>
      </c>
      <c r="AY375" s="231" t="s">
        <v>166</v>
      </c>
    </row>
    <row r="376" spans="1:65" s="2" customFormat="1" ht="16.5" customHeight="1" x14ac:dyDescent="0.2">
      <c r="A376" s="37"/>
      <c r="B376" s="38"/>
      <c r="C376" s="181" t="s">
        <v>395</v>
      </c>
      <c r="D376" s="181" t="s">
        <v>168</v>
      </c>
      <c r="E376" s="182" t="s">
        <v>423</v>
      </c>
      <c r="F376" s="183" t="s">
        <v>424</v>
      </c>
      <c r="G376" s="184" t="s">
        <v>188</v>
      </c>
      <c r="H376" s="185">
        <v>42.246000000000002</v>
      </c>
      <c r="I376" s="186"/>
      <c r="J376" s="187">
        <f>ROUND(I376*H376,2)</f>
        <v>0</v>
      </c>
      <c r="K376" s="183" t="s">
        <v>172</v>
      </c>
      <c r="L376" s="42"/>
      <c r="M376" s="188" t="s">
        <v>19</v>
      </c>
      <c r="N376" s="189" t="s">
        <v>42</v>
      </c>
      <c r="O376" s="67"/>
      <c r="P376" s="190">
        <f>O376*H376</f>
        <v>0</v>
      </c>
      <c r="Q376" s="190">
        <v>1.9300000000000001E-3</v>
      </c>
      <c r="R376" s="190">
        <f>Q376*H376</f>
        <v>8.1534780000000001E-2</v>
      </c>
      <c r="S376" s="190">
        <v>0</v>
      </c>
      <c r="T376" s="191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92" t="s">
        <v>315</v>
      </c>
      <c r="AT376" s="192" t="s">
        <v>168</v>
      </c>
      <c r="AU376" s="192" t="s">
        <v>81</v>
      </c>
      <c r="AY376" s="20" t="s">
        <v>166</v>
      </c>
      <c r="BE376" s="193">
        <f>IF(N376="základní",J376,0)</f>
        <v>0</v>
      </c>
      <c r="BF376" s="193">
        <f>IF(N376="snížená",J376,0)</f>
        <v>0</v>
      </c>
      <c r="BG376" s="193">
        <f>IF(N376="zákl. přenesená",J376,0)</f>
        <v>0</v>
      </c>
      <c r="BH376" s="193">
        <f>IF(N376="sníž. přenesená",J376,0)</f>
        <v>0</v>
      </c>
      <c r="BI376" s="193">
        <f>IF(N376="nulová",J376,0)</f>
        <v>0</v>
      </c>
      <c r="BJ376" s="20" t="s">
        <v>79</v>
      </c>
      <c r="BK376" s="193">
        <f>ROUND(I376*H376,2)</f>
        <v>0</v>
      </c>
      <c r="BL376" s="20" t="s">
        <v>315</v>
      </c>
      <c r="BM376" s="192" t="s">
        <v>656</v>
      </c>
    </row>
    <row r="377" spans="1:65" s="2" customFormat="1" ht="11.25" x14ac:dyDescent="0.2">
      <c r="A377" s="37"/>
      <c r="B377" s="38"/>
      <c r="C377" s="39"/>
      <c r="D377" s="194" t="s">
        <v>175</v>
      </c>
      <c r="E377" s="39"/>
      <c r="F377" s="195" t="s">
        <v>426</v>
      </c>
      <c r="G377" s="39"/>
      <c r="H377" s="39"/>
      <c r="I377" s="196"/>
      <c r="J377" s="39"/>
      <c r="K377" s="39"/>
      <c r="L377" s="42"/>
      <c r="M377" s="197"/>
      <c r="N377" s="198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175</v>
      </c>
      <c r="AU377" s="20" t="s">
        <v>81</v>
      </c>
    </row>
    <row r="378" spans="1:65" s="13" customFormat="1" ht="11.25" x14ac:dyDescent="0.2">
      <c r="B378" s="199"/>
      <c r="C378" s="200"/>
      <c r="D378" s="201" t="s">
        <v>177</v>
      </c>
      <c r="E378" s="202" t="s">
        <v>19</v>
      </c>
      <c r="F378" s="203" t="s">
        <v>1046</v>
      </c>
      <c r="G378" s="200"/>
      <c r="H378" s="202" t="s">
        <v>19</v>
      </c>
      <c r="I378" s="204"/>
      <c r="J378" s="200"/>
      <c r="K378" s="200"/>
      <c r="L378" s="205"/>
      <c r="M378" s="206"/>
      <c r="N378" s="207"/>
      <c r="O378" s="207"/>
      <c r="P378" s="207"/>
      <c r="Q378" s="207"/>
      <c r="R378" s="207"/>
      <c r="S378" s="207"/>
      <c r="T378" s="208"/>
      <c r="AT378" s="209" t="s">
        <v>177</v>
      </c>
      <c r="AU378" s="209" t="s">
        <v>81</v>
      </c>
      <c r="AV378" s="13" t="s">
        <v>79</v>
      </c>
      <c r="AW378" s="13" t="s">
        <v>33</v>
      </c>
      <c r="AX378" s="13" t="s">
        <v>71</v>
      </c>
      <c r="AY378" s="209" t="s">
        <v>166</v>
      </c>
    </row>
    <row r="379" spans="1:65" s="13" customFormat="1" ht="11.25" x14ac:dyDescent="0.2">
      <c r="B379" s="199"/>
      <c r="C379" s="200"/>
      <c r="D379" s="201" t="s">
        <v>177</v>
      </c>
      <c r="E379" s="202" t="s">
        <v>19</v>
      </c>
      <c r="F379" s="203" t="s">
        <v>1069</v>
      </c>
      <c r="G379" s="200"/>
      <c r="H379" s="202" t="s">
        <v>19</v>
      </c>
      <c r="I379" s="204"/>
      <c r="J379" s="200"/>
      <c r="K379" s="200"/>
      <c r="L379" s="205"/>
      <c r="M379" s="206"/>
      <c r="N379" s="207"/>
      <c r="O379" s="207"/>
      <c r="P379" s="207"/>
      <c r="Q379" s="207"/>
      <c r="R379" s="207"/>
      <c r="S379" s="207"/>
      <c r="T379" s="208"/>
      <c r="AT379" s="209" t="s">
        <v>177</v>
      </c>
      <c r="AU379" s="209" t="s">
        <v>81</v>
      </c>
      <c r="AV379" s="13" t="s">
        <v>79</v>
      </c>
      <c r="AW379" s="13" t="s">
        <v>33</v>
      </c>
      <c r="AX379" s="13" t="s">
        <v>71</v>
      </c>
      <c r="AY379" s="209" t="s">
        <v>166</v>
      </c>
    </row>
    <row r="380" spans="1:65" s="13" customFormat="1" ht="11.25" x14ac:dyDescent="0.2">
      <c r="B380" s="199"/>
      <c r="C380" s="200"/>
      <c r="D380" s="201" t="s">
        <v>177</v>
      </c>
      <c r="E380" s="202" t="s">
        <v>19</v>
      </c>
      <c r="F380" s="203" t="s">
        <v>631</v>
      </c>
      <c r="G380" s="200"/>
      <c r="H380" s="202" t="s">
        <v>19</v>
      </c>
      <c r="I380" s="204"/>
      <c r="J380" s="200"/>
      <c r="K380" s="200"/>
      <c r="L380" s="205"/>
      <c r="M380" s="206"/>
      <c r="N380" s="207"/>
      <c r="O380" s="207"/>
      <c r="P380" s="207"/>
      <c r="Q380" s="207"/>
      <c r="R380" s="207"/>
      <c r="S380" s="207"/>
      <c r="T380" s="208"/>
      <c r="AT380" s="209" t="s">
        <v>177</v>
      </c>
      <c r="AU380" s="209" t="s">
        <v>81</v>
      </c>
      <c r="AV380" s="13" t="s">
        <v>79</v>
      </c>
      <c r="AW380" s="13" t="s">
        <v>33</v>
      </c>
      <c r="AX380" s="13" t="s">
        <v>71</v>
      </c>
      <c r="AY380" s="209" t="s">
        <v>166</v>
      </c>
    </row>
    <row r="381" spans="1:65" s="14" customFormat="1" ht="11.25" x14ac:dyDescent="0.2">
      <c r="B381" s="210"/>
      <c r="C381" s="211"/>
      <c r="D381" s="201" t="s">
        <v>177</v>
      </c>
      <c r="E381" s="212" t="s">
        <v>19</v>
      </c>
      <c r="F381" s="213" t="s">
        <v>1090</v>
      </c>
      <c r="G381" s="211"/>
      <c r="H381" s="214">
        <v>12.611000000000001</v>
      </c>
      <c r="I381" s="215"/>
      <c r="J381" s="211"/>
      <c r="K381" s="211"/>
      <c r="L381" s="216"/>
      <c r="M381" s="217"/>
      <c r="N381" s="218"/>
      <c r="O381" s="218"/>
      <c r="P381" s="218"/>
      <c r="Q381" s="218"/>
      <c r="R381" s="218"/>
      <c r="S381" s="218"/>
      <c r="T381" s="219"/>
      <c r="AT381" s="220" t="s">
        <v>177</v>
      </c>
      <c r="AU381" s="220" t="s">
        <v>81</v>
      </c>
      <c r="AV381" s="14" t="s">
        <v>81</v>
      </c>
      <c r="AW381" s="14" t="s">
        <v>33</v>
      </c>
      <c r="AX381" s="14" t="s">
        <v>71</v>
      </c>
      <c r="AY381" s="220" t="s">
        <v>166</v>
      </c>
    </row>
    <row r="382" spans="1:65" s="13" customFormat="1" ht="11.25" x14ac:dyDescent="0.2">
      <c r="B382" s="199"/>
      <c r="C382" s="200"/>
      <c r="D382" s="201" t="s">
        <v>177</v>
      </c>
      <c r="E382" s="202" t="s">
        <v>19</v>
      </c>
      <c r="F382" s="203" t="s">
        <v>637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177</v>
      </c>
      <c r="AU382" s="209" t="s">
        <v>81</v>
      </c>
      <c r="AV382" s="13" t="s">
        <v>79</v>
      </c>
      <c r="AW382" s="13" t="s">
        <v>33</v>
      </c>
      <c r="AX382" s="13" t="s">
        <v>71</v>
      </c>
      <c r="AY382" s="209" t="s">
        <v>166</v>
      </c>
    </row>
    <row r="383" spans="1:65" s="14" customFormat="1" ht="11.25" x14ac:dyDescent="0.2">
      <c r="B383" s="210"/>
      <c r="C383" s="211"/>
      <c r="D383" s="201" t="s">
        <v>177</v>
      </c>
      <c r="E383" s="212" t="s">
        <v>19</v>
      </c>
      <c r="F383" s="213" t="s">
        <v>1091</v>
      </c>
      <c r="G383" s="211"/>
      <c r="H383" s="214">
        <v>26.875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177</v>
      </c>
      <c r="AU383" s="220" t="s">
        <v>81</v>
      </c>
      <c r="AV383" s="14" t="s">
        <v>81</v>
      </c>
      <c r="AW383" s="14" t="s">
        <v>33</v>
      </c>
      <c r="AX383" s="14" t="s">
        <v>71</v>
      </c>
      <c r="AY383" s="220" t="s">
        <v>166</v>
      </c>
    </row>
    <row r="384" spans="1:65" s="13" customFormat="1" ht="11.25" x14ac:dyDescent="0.2">
      <c r="B384" s="199"/>
      <c r="C384" s="200"/>
      <c r="D384" s="201" t="s">
        <v>177</v>
      </c>
      <c r="E384" s="202" t="s">
        <v>19</v>
      </c>
      <c r="F384" s="203" t="s">
        <v>643</v>
      </c>
      <c r="G384" s="200"/>
      <c r="H384" s="202" t="s">
        <v>19</v>
      </c>
      <c r="I384" s="204"/>
      <c r="J384" s="200"/>
      <c r="K384" s="200"/>
      <c r="L384" s="205"/>
      <c r="M384" s="206"/>
      <c r="N384" s="207"/>
      <c r="O384" s="207"/>
      <c r="P384" s="207"/>
      <c r="Q384" s="207"/>
      <c r="R384" s="207"/>
      <c r="S384" s="207"/>
      <c r="T384" s="208"/>
      <c r="AT384" s="209" t="s">
        <v>177</v>
      </c>
      <c r="AU384" s="209" t="s">
        <v>81</v>
      </c>
      <c r="AV384" s="13" t="s">
        <v>79</v>
      </c>
      <c r="AW384" s="13" t="s">
        <v>33</v>
      </c>
      <c r="AX384" s="13" t="s">
        <v>71</v>
      </c>
      <c r="AY384" s="209" t="s">
        <v>166</v>
      </c>
    </row>
    <row r="385" spans="1:65" s="14" customFormat="1" ht="11.25" x14ac:dyDescent="0.2">
      <c r="B385" s="210"/>
      <c r="C385" s="211"/>
      <c r="D385" s="201" t="s">
        <v>177</v>
      </c>
      <c r="E385" s="212" t="s">
        <v>19</v>
      </c>
      <c r="F385" s="213" t="s">
        <v>1092</v>
      </c>
      <c r="G385" s="211"/>
      <c r="H385" s="214">
        <v>0.90700000000000003</v>
      </c>
      <c r="I385" s="215"/>
      <c r="J385" s="211"/>
      <c r="K385" s="211"/>
      <c r="L385" s="216"/>
      <c r="M385" s="217"/>
      <c r="N385" s="218"/>
      <c r="O385" s="218"/>
      <c r="P385" s="218"/>
      <c r="Q385" s="218"/>
      <c r="R385" s="218"/>
      <c r="S385" s="218"/>
      <c r="T385" s="219"/>
      <c r="AT385" s="220" t="s">
        <v>177</v>
      </c>
      <c r="AU385" s="220" t="s">
        <v>81</v>
      </c>
      <c r="AV385" s="14" t="s">
        <v>81</v>
      </c>
      <c r="AW385" s="14" t="s">
        <v>33</v>
      </c>
      <c r="AX385" s="14" t="s">
        <v>71</v>
      </c>
      <c r="AY385" s="220" t="s">
        <v>166</v>
      </c>
    </row>
    <row r="386" spans="1:65" s="16" customFormat="1" ht="11.25" x14ac:dyDescent="0.2">
      <c r="B386" s="232"/>
      <c r="C386" s="233"/>
      <c r="D386" s="201" t="s">
        <v>177</v>
      </c>
      <c r="E386" s="234" t="s">
        <v>19</v>
      </c>
      <c r="F386" s="235" t="s">
        <v>218</v>
      </c>
      <c r="G386" s="233"/>
      <c r="H386" s="236">
        <v>40.393000000000001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AT386" s="242" t="s">
        <v>177</v>
      </c>
      <c r="AU386" s="242" t="s">
        <v>81</v>
      </c>
      <c r="AV386" s="16" t="s">
        <v>185</v>
      </c>
      <c r="AW386" s="16" t="s">
        <v>33</v>
      </c>
      <c r="AX386" s="16" t="s">
        <v>71</v>
      </c>
      <c r="AY386" s="242" t="s">
        <v>166</v>
      </c>
    </row>
    <row r="387" spans="1:65" s="13" customFormat="1" ht="11.25" x14ac:dyDescent="0.2">
      <c r="B387" s="199"/>
      <c r="C387" s="200"/>
      <c r="D387" s="201" t="s">
        <v>177</v>
      </c>
      <c r="E387" s="202" t="s">
        <v>19</v>
      </c>
      <c r="F387" s="203" t="s">
        <v>709</v>
      </c>
      <c r="G387" s="200"/>
      <c r="H387" s="202" t="s">
        <v>19</v>
      </c>
      <c r="I387" s="204"/>
      <c r="J387" s="200"/>
      <c r="K387" s="200"/>
      <c r="L387" s="205"/>
      <c r="M387" s="206"/>
      <c r="N387" s="207"/>
      <c r="O387" s="207"/>
      <c r="P387" s="207"/>
      <c r="Q387" s="207"/>
      <c r="R387" s="207"/>
      <c r="S387" s="207"/>
      <c r="T387" s="208"/>
      <c r="AT387" s="209" t="s">
        <v>177</v>
      </c>
      <c r="AU387" s="209" t="s">
        <v>81</v>
      </c>
      <c r="AV387" s="13" t="s">
        <v>79</v>
      </c>
      <c r="AW387" s="13" t="s">
        <v>33</v>
      </c>
      <c r="AX387" s="13" t="s">
        <v>71</v>
      </c>
      <c r="AY387" s="209" t="s">
        <v>166</v>
      </c>
    </row>
    <row r="388" spans="1:65" s="13" customFormat="1" ht="11.25" x14ac:dyDescent="0.2">
      <c r="B388" s="199"/>
      <c r="C388" s="200"/>
      <c r="D388" s="201" t="s">
        <v>177</v>
      </c>
      <c r="E388" s="202" t="s">
        <v>19</v>
      </c>
      <c r="F388" s="203" t="s">
        <v>712</v>
      </c>
      <c r="G388" s="200"/>
      <c r="H388" s="202" t="s">
        <v>19</v>
      </c>
      <c r="I388" s="204"/>
      <c r="J388" s="200"/>
      <c r="K388" s="200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177</v>
      </c>
      <c r="AU388" s="209" t="s">
        <v>81</v>
      </c>
      <c r="AV388" s="13" t="s">
        <v>79</v>
      </c>
      <c r="AW388" s="13" t="s">
        <v>33</v>
      </c>
      <c r="AX388" s="13" t="s">
        <v>71</v>
      </c>
      <c r="AY388" s="209" t="s">
        <v>166</v>
      </c>
    </row>
    <row r="389" spans="1:65" s="14" customFormat="1" ht="11.25" x14ac:dyDescent="0.2">
      <c r="B389" s="210"/>
      <c r="C389" s="211"/>
      <c r="D389" s="201" t="s">
        <v>177</v>
      </c>
      <c r="E389" s="212" t="s">
        <v>19</v>
      </c>
      <c r="F389" s="213" t="s">
        <v>1093</v>
      </c>
      <c r="G389" s="211"/>
      <c r="H389" s="214">
        <v>1.853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177</v>
      </c>
      <c r="AU389" s="220" t="s">
        <v>81</v>
      </c>
      <c r="AV389" s="14" t="s">
        <v>81</v>
      </c>
      <c r="AW389" s="14" t="s">
        <v>33</v>
      </c>
      <c r="AX389" s="14" t="s">
        <v>71</v>
      </c>
      <c r="AY389" s="220" t="s">
        <v>166</v>
      </c>
    </row>
    <row r="390" spans="1:65" s="16" customFormat="1" ht="11.25" x14ac:dyDescent="0.2">
      <c r="B390" s="232"/>
      <c r="C390" s="233"/>
      <c r="D390" s="201" t="s">
        <v>177</v>
      </c>
      <c r="E390" s="234" t="s">
        <v>19</v>
      </c>
      <c r="F390" s="235" t="s">
        <v>218</v>
      </c>
      <c r="G390" s="233"/>
      <c r="H390" s="236">
        <v>1.853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AT390" s="242" t="s">
        <v>177</v>
      </c>
      <c r="AU390" s="242" t="s">
        <v>81</v>
      </c>
      <c r="AV390" s="16" t="s">
        <v>185</v>
      </c>
      <c r="AW390" s="16" t="s">
        <v>33</v>
      </c>
      <c r="AX390" s="16" t="s">
        <v>71</v>
      </c>
      <c r="AY390" s="242" t="s">
        <v>166</v>
      </c>
    </row>
    <row r="391" spans="1:65" s="15" customFormat="1" ht="11.25" x14ac:dyDescent="0.2">
      <c r="B391" s="221"/>
      <c r="C391" s="222"/>
      <c r="D391" s="201" t="s">
        <v>177</v>
      </c>
      <c r="E391" s="223" t="s">
        <v>19</v>
      </c>
      <c r="F391" s="224" t="s">
        <v>180</v>
      </c>
      <c r="G391" s="222"/>
      <c r="H391" s="225">
        <v>42.246000000000002</v>
      </c>
      <c r="I391" s="226"/>
      <c r="J391" s="222"/>
      <c r="K391" s="222"/>
      <c r="L391" s="227"/>
      <c r="M391" s="228"/>
      <c r="N391" s="229"/>
      <c r="O391" s="229"/>
      <c r="P391" s="229"/>
      <c r="Q391" s="229"/>
      <c r="R391" s="229"/>
      <c r="S391" s="229"/>
      <c r="T391" s="230"/>
      <c r="AT391" s="231" t="s">
        <v>177</v>
      </c>
      <c r="AU391" s="231" t="s">
        <v>81</v>
      </c>
      <c r="AV391" s="15" t="s">
        <v>173</v>
      </c>
      <c r="AW391" s="15" t="s">
        <v>33</v>
      </c>
      <c r="AX391" s="15" t="s">
        <v>79</v>
      </c>
      <c r="AY391" s="231" t="s">
        <v>166</v>
      </c>
    </row>
    <row r="392" spans="1:65" s="12" customFormat="1" ht="25.9" customHeight="1" x14ac:dyDescent="0.2">
      <c r="B392" s="165"/>
      <c r="C392" s="166"/>
      <c r="D392" s="167" t="s">
        <v>70</v>
      </c>
      <c r="E392" s="168" t="s">
        <v>342</v>
      </c>
      <c r="F392" s="168" t="s">
        <v>343</v>
      </c>
      <c r="G392" s="166"/>
      <c r="H392" s="166"/>
      <c r="I392" s="169"/>
      <c r="J392" s="170">
        <f>BK392</f>
        <v>0</v>
      </c>
      <c r="K392" s="166"/>
      <c r="L392" s="171"/>
      <c r="M392" s="172"/>
      <c r="N392" s="173"/>
      <c r="O392" s="173"/>
      <c r="P392" s="174">
        <f>P393</f>
        <v>0</v>
      </c>
      <c r="Q392" s="173"/>
      <c r="R392" s="174">
        <f>R393</f>
        <v>0</v>
      </c>
      <c r="S392" s="173"/>
      <c r="T392" s="175">
        <f>T393</f>
        <v>0</v>
      </c>
      <c r="AR392" s="176" t="s">
        <v>198</v>
      </c>
      <c r="AT392" s="177" t="s">
        <v>70</v>
      </c>
      <c r="AU392" s="177" t="s">
        <v>71</v>
      </c>
      <c r="AY392" s="176" t="s">
        <v>166</v>
      </c>
      <c r="BK392" s="178">
        <f>BK393</f>
        <v>0</v>
      </c>
    </row>
    <row r="393" spans="1:65" s="2" customFormat="1" ht="16.5" customHeight="1" x14ac:dyDescent="0.2">
      <c r="A393" s="37"/>
      <c r="B393" s="38"/>
      <c r="C393" s="181" t="s">
        <v>651</v>
      </c>
      <c r="D393" s="181" t="s">
        <v>168</v>
      </c>
      <c r="E393" s="182" t="s">
        <v>345</v>
      </c>
      <c r="F393" s="183" t="s">
        <v>346</v>
      </c>
      <c r="G393" s="184" t="s">
        <v>347</v>
      </c>
      <c r="H393" s="243"/>
      <c r="I393" s="186"/>
      <c r="J393" s="187">
        <f>ROUND(I393*H393,2)</f>
        <v>0</v>
      </c>
      <c r="K393" s="183" t="s">
        <v>19</v>
      </c>
      <c r="L393" s="42"/>
      <c r="M393" s="244" t="s">
        <v>19</v>
      </c>
      <c r="N393" s="245" t="s">
        <v>42</v>
      </c>
      <c r="O393" s="246"/>
      <c r="P393" s="247">
        <f>O393*H393</f>
        <v>0</v>
      </c>
      <c r="Q393" s="247">
        <v>0</v>
      </c>
      <c r="R393" s="247">
        <f>Q393*H393</f>
        <v>0</v>
      </c>
      <c r="S393" s="247">
        <v>0</v>
      </c>
      <c r="T393" s="248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92" t="s">
        <v>173</v>
      </c>
      <c r="AT393" s="192" t="s">
        <v>168</v>
      </c>
      <c r="AU393" s="192" t="s">
        <v>79</v>
      </c>
      <c r="AY393" s="20" t="s">
        <v>166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20" t="s">
        <v>79</v>
      </c>
      <c r="BK393" s="193">
        <f>ROUND(I393*H393,2)</f>
        <v>0</v>
      </c>
      <c r="BL393" s="20" t="s">
        <v>173</v>
      </c>
      <c r="BM393" s="192" t="s">
        <v>532</v>
      </c>
    </row>
    <row r="394" spans="1:65" s="2" customFormat="1" ht="6.95" customHeight="1" x14ac:dyDescent="0.2">
      <c r="A394" s="37"/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42"/>
      <c r="M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</row>
  </sheetData>
  <sheetProtection algorithmName="SHA-512" hashValue="436FBHnmZy+z6yQ0WYrDPJtvhF1N8u8AQUfnbPEv/0I4jE90A9N6xCEwLHtxoyl66c6pUDKgKNyRMz5PDJ+YGQ==" saltValue="3v8J8/uhvM3P4nYTz6ofA0kcvLdewtFzJBMlUMs83gHzpQEVCbU3RE+WcPfIAgnN3WsT/UKitvHsSLTqhLPxBw==" spinCount="100000" sheet="1" objects="1" scenarios="1" formatColumns="0" formatRows="0" autoFilter="0"/>
  <autoFilter ref="C94:K393" xr:uid="{00000000-0009-0000-0000-00000E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E00-000000000000}"/>
    <hyperlink ref="F111" r:id="rId2" xr:uid="{00000000-0004-0000-0E00-000001000000}"/>
    <hyperlink ref="F119" r:id="rId3" xr:uid="{00000000-0004-0000-0E00-000002000000}"/>
    <hyperlink ref="F143" r:id="rId4" xr:uid="{00000000-0004-0000-0E00-000003000000}"/>
    <hyperlink ref="F156" r:id="rId5" xr:uid="{00000000-0004-0000-0E00-000004000000}"/>
    <hyperlink ref="F167" r:id="rId6" xr:uid="{00000000-0004-0000-0E00-000005000000}"/>
    <hyperlink ref="F174" r:id="rId7" xr:uid="{00000000-0004-0000-0E00-000006000000}"/>
    <hyperlink ref="F181" r:id="rId8" xr:uid="{00000000-0004-0000-0E00-000007000000}"/>
    <hyperlink ref="F194" r:id="rId9" xr:uid="{00000000-0004-0000-0E00-000008000000}"/>
    <hyperlink ref="F207" r:id="rId10" xr:uid="{00000000-0004-0000-0E00-000009000000}"/>
    <hyperlink ref="F221" r:id="rId11" xr:uid="{00000000-0004-0000-0E00-00000A000000}"/>
    <hyperlink ref="F227" r:id="rId12" xr:uid="{00000000-0004-0000-0E00-00000B000000}"/>
    <hyperlink ref="F253" r:id="rId13" xr:uid="{00000000-0004-0000-0E00-00000C000000}"/>
    <hyperlink ref="F259" r:id="rId14" xr:uid="{00000000-0004-0000-0E00-00000D000000}"/>
    <hyperlink ref="F276" r:id="rId15" xr:uid="{00000000-0004-0000-0E00-00000E000000}"/>
    <hyperlink ref="F280" r:id="rId16" xr:uid="{00000000-0004-0000-0E00-00000F000000}"/>
    <hyperlink ref="F304" r:id="rId17" xr:uid="{00000000-0004-0000-0E00-000010000000}"/>
    <hyperlink ref="F325" r:id="rId18" xr:uid="{00000000-0004-0000-0E00-000011000000}"/>
    <hyperlink ref="F328" r:id="rId19" xr:uid="{00000000-0004-0000-0E00-000012000000}"/>
    <hyperlink ref="F345" r:id="rId20" xr:uid="{00000000-0004-0000-0E00-000013000000}"/>
    <hyperlink ref="F361" r:id="rId21" xr:uid="{00000000-0004-0000-0E00-000014000000}"/>
    <hyperlink ref="F377" r:id="rId22" xr:uid="{00000000-0004-0000-0E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23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127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2" customFormat="1" ht="12" customHeight="1" x14ac:dyDescent="0.2">
      <c r="A8" s="37"/>
      <c r="B8" s="42"/>
      <c r="C8" s="37"/>
      <c r="D8" s="115" t="s">
        <v>138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95" t="s">
        <v>1094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31. 8. 2025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97" t="str">
        <f>'Rekapitulace stavby'!E14</f>
        <v>Vyplň údaj</v>
      </c>
      <c r="F18" s="398"/>
      <c r="G18" s="398"/>
      <c r="H18" s="398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19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06" t="s">
        <v>32</v>
      </c>
      <c r="F21" s="37"/>
      <c r="G21" s="37"/>
      <c r="H21" s="37"/>
      <c r="I21" s="115" t="s">
        <v>28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15" t="s">
        <v>34</v>
      </c>
      <c r="E23" s="37"/>
      <c r="F23" s="37"/>
      <c r="G23" s="37"/>
      <c r="H23" s="37"/>
      <c r="I23" s="115" t="s">
        <v>26</v>
      </c>
      <c r="J23" s="106" t="str">
        <f>IF('Rekapitulace stavby'!AN19="","",'Rekapitulace stavby'!AN19)</f>
        <v/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06" t="str">
        <f>IF('Rekapitulace stavby'!E20="","",'Rekapitulace stavby'!E20)</f>
        <v xml:space="preserve"> </v>
      </c>
      <c r="F24" s="37"/>
      <c r="G24" s="37"/>
      <c r="H24" s="37"/>
      <c r="I24" s="115" t="s">
        <v>28</v>
      </c>
      <c r="J24" s="106" t="str">
        <f>IF('Rekapitulace stavby'!AN20="","",'Rekapitulace stavby'!AN20)</f>
        <v/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15" t="s">
        <v>35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8"/>
      <c r="B27" s="119"/>
      <c r="C27" s="118"/>
      <c r="D27" s="118"/>
      <c r="E27" s="399" t="s">
        <v>19</v>
      </c>
      <c r="F27" s="399"/>
      <c r="G27" s="399"/>
      <c r="H27" s="399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22" t="s">
        <v>37</v>
      </c>
      <c r="E30" s="37"/>
      <c r="F30" s="37"/>
      <c r="G30" s="37"/>
      <c r="H30" s="37"/>
      <c r="I30" s="37"/>
      <c r="J30" s="123">
        <f>ROUND(J85,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24" t="s">
        <v>39</v>
      </c>
      <c r="G32" s="37"/>
      <c r="H32" s="37"/>
      <c r="I32" s="124" t="s">
        <v>38</v>
      </c>
      <c r="J32" s="124" t="s">
        <v>40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25" t="s">
        <v>41</v>
      </c>
      <c r="E33" s="115" t="s">
        <v>42</v>
      </c>
      <c r="F33" s="126">
        <f>ROUND((SUM(BE85:BE233)),  2)</f>
        <v>0</v>
      </c>
      <c r="G33" s="37"/>
      <c r="H33" s="37"/>
      <c r="I33" s="127">
        <v>0.21</v>
      </c>
      <c r="J33" s="126">
        <f>ROUND(((SUM(BE85:BE233))*I33),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15" t="s">
        <v>43</v>
      </c>
      <c r="F34" s="126">
        <f>ROUND((SUM(BF85:BF233)),  2)</f>
        <v>0</v>
      </c>
      <c r="G34" s="37"/>
      <c r="H34" s="37"/>
      <c r="I34" s="127">
        <v>0.12</v>
      </c>
      <c r="J34" s="126">
        <f>ROUND(((SUM(BF85:BF233))*I34),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15" t="s">
        <v>44</v>
      </c>
      <c r="F35" s="126">
        <f>ROUND((SUM(BG85:BG233)),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15" t="s">
        <v>45</v>
      </c>
      <c r="F36" s="126">
        <f>ROUND((SUM(BH85:BH233)),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46</v>
      </c>
      <c r="F37" s="126">
        <f>ROUND((SUM(BI85:BI233)),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8"/>
      <c r="D39" s="129" t="s">
        <v>47</v>
      </c>
      <c r="E39" s="130"/>
      <c r="F39" s="130"/>
      <c r="G39" s="131" t="s">
        <v>48</v>
      </c>
      <c r="H39" s="132" t="s">
        <v>49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140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400" t="str">
        <f>E7</f>
        <v>Novostavba skateparkového hřiště, Bystřice pod Hostýnem</v>
      </c>
      <c r="F48" s="401"/>
      <c r="G48" s="401"/>
      <c r="H48" s="401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138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54" t="str">
        <f>E9</f>
        <v>03 - Betonové podlahy skateparku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31. 8. 2025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 x14ac:dyDescent="0.2">
      <c r="A54" s="37"/>
      <c r="B54" s="38"/>
      <c r="C54" s="32" t="s">
        <v>25</v>
      </c>
      <c r="D54" s="39"/>
      <c r="E54" s="39"/>
      <c r="F54" s="30" t="str">
        <f>E15</f>
        <v>Město Bystřice pod Hostýnem</v>
      </c>
      <c r="G54" s="39"/>
      <c r="H54" s="39"/>
      <c r="I54" s="32" t="s">
        <v>31</v>
      </c>
      <c r="J54" s="35" t="str">
        <f>E21</f>
        <v>Michal Langoš, Hranice na Moravě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 xml:space="preserve"> 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9" t="s">
        <v>141</v>
      </c>
      <c r="D57" s="140"/>
      <c r="E57" s="140"/>
      <c r="F57" s="140"/>
      <c r="G57" s="140"/>
      <c r="H57" s="140"/>
      <c r="I57" s="140"/>
      <c r="J57" s="141" t="s">
        <v>142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42" t="s">
        <v>69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143</v>
      </c>
    </row>
    <row r="60" spans="1:47" s="9" customFormat="1" ht="24.95" customHeight="1" x14ac:dyDescent="0.2">
      <c r="B60" s="143"/>
      <c r="C60" s="144"/>
      <c r="D60" s="145" t="s">
        <v>144</v>
      </c>
      <c r="E60" s="146"/>
      <c r="F60" s="146"/>
      <c r="G60" s="146"/>
      <c r="H60" s="146"/>
      <c r="I60" s="146"/>
      <c r="J60" s="147">
        <f>J86</f>
        <v>0</v>
      </c>
      <c r="K60" s="144"/>
      <c r="L60" s="148"/>
    </row>
    <row r="61" spans="1:47" s="10" customFormat="1" ht="19.899999999999999" customHeight="1" x14ac:dyDescent="0.2">
      <c r="B61" s="149"/>
      <c r="C61" s="100"/>
      <c r="D61" s="150" t="s">
        <v>146</v>
      </c>
      <c r="E61" s="151"/>
      <c r="F61" s="151"/>
      <c r="G61" s="151"/>
      <c r="H61" s="151"/>
      <c r="I61" s="151"/>
      <c r="J61" s="152">
        <f>J87</f>
        <v>0</v>
      </c>
      <c r="K61" s="100"/>
      <c r="L61" s="153"/>
    </row>
    <row r="62" spans="1:47" s="10" customFormat="1" ht="19.899999999999999" customHeight="1" x14ac:dyDescent="0.2">
      <c r="B62" s="149"/>
      <c r="C62" s="100"/>
      <c r="D62" s="150" t="s">
        <v>430</v>
      </c>
      <c r="E62" s="151"/>
      <c r="F62" s="151"/>
      <c r="G62" s="151"/>
      <c r="H62" s="151"/>
      <c r="I62" s="151"/>
      <c r="J62" s="152">
        <f>J121</f>
        <v>0</v>
      </c>
      <c r="K62" s="100"/>
      <c r="L62" s="153"/>
    </row>
    <row r="63" spans="1:47" s="10" customFormat="1" ht="19.899999999999999" customHeight="1" x14ac:dyDescent="0.2">
      <c r="B63" s="149"/>
      <c r="C63" s="100"/>
      <c r="D63" s="150" t="s">
        <v>147</v>
      </c>
      <c r="E63" s="151"/>
      <c r="F63" s="151"/>
      <c r="G63" s="151"/>
      <c r="H63" s="151"/>
      <c r="I63" s="151"/>
      <c r="J63" s="152">
        <f>J206</f>
        <v>0</v>
      </c>
      <c r="K63" s="100"/>
      <c r="L63" s="153"/>
    </row>
    <row r="64" spans="1:47" s="10" customFormat="1" ht="19.899999999999999" customHeight="1" x14ac:dyDescent="0.2">
      <c r="B64" s="149"/>
      <c r="C64" s="100"/>
      <c r="D64" s="150" t="s">
        <v>148</v>
      </c>
      <c r="E64" s="151"/>
      <c r="F64" s="151"/>
      <c r="G64" s="151"/>
      <c r="H64" s="151"/>
      <c r="I64" s="151"/>
      <c r="J64" s="152">
        <f>J229</f>
        <v>0</v>
      </c>
      <c r="K64" s="100"/>
      <c r="L64" s="153"/>
    </row>
    <row r="65" spans="1:31" s="9" customFormat="1" ht="24.95" customHeight="1" x14ac:dyDescent="0.2">
      <c r="B65" s="143"/>
      <c r="C65" s="144"/>
      <c r="D65" s="145" t="s">
        <v>150</v>
      </c>
      <c r="E65" s="146"/>
      <c r="F65" s="146"/>
      <c r="G65" s="146"/>
      <c r="H65" s="146"/>
      <c r="I65" s="146"/>
      <c r="J65" s="147">
        <f>J232</f>
        <v>0</v>
      </c>
      <c r="K65" s="144"/>
      <c r="L65" s="148"/>
    </row>
    <row r="66" spans="1:31" s="2" customFormat="1" ht="21.75" customHeight="1" x14ac:dyDescent="0.2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 x14ac:dyDescent="0.2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 x14ac:dyDescent="0.2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 x14ac:dyDescent="0.2">
      <c r="A72" s="37"/>
      <c r="B72" s="38"/>
      <c r="C72" s="26" t="s">
        <v>151</v>
      </c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 x14ac:dyDescent="0.2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 x14ac:dyDescent="0.2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 x14ac:dyDescent="0.2">
      <c r="A75" s="37"/>
      <c r="B75" s="38"/>
      <c r="C75" s="39"/>
      <c r="D75" s="39"/>
      <c r="E75" s="400" t="str">
        <f>E7</f>
        <v>Novostavba skateparkového hřiště, Bystřice pod Hostýnem</v>
      </c>
      <c r="F75" s="401"/>
      <c r="G75" s="401"/>
      <c r="H75" s="401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 x14ac:dyDescent="0.2">
      <c r="A76" s="37"/>
      <c r="B76" s="38"/>
      <c r="C76" s="32" t="s">
        <v>138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 x14ac:dyDescent="0.2">
      <c r="A77" s="37"/>
      <c r="B77" s="38"/>
      <c r="C77" s="39"/>
      <c r="D77" s="39"/>
      <c r="E77" s="354" t="str">
        <f>E9</f>
        <v>03 - Betonové podlahy skateparku</v>
      </c>
      <c r="F77" s="402"/>
      <c r="G77" s="402"/>
      <c r="H77" s="402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 x14ac:dyDescent="0.2">
      <c r="A79" s="37"/>
      <c r="B79" s="38"/>
      <c r="C79" s="32" t="s">
        <v>21</v>
      </c>
      <c r="D79" s="39"/>
      <c r="E79" s="39"/>
      <c r="F79" s="30" t="str">
        <f>F12</f>
        <v xml:space="preserve"> </v>
      </c>
      <c r="G79" s="39"/>
      <c r="H79" s="39"/>
      <c r="I79" s="32" t="s">
        <v>23</v>
      </c>
      <c r="J79" s="62" t="str">
        <f>IF(J12="","",J12)</f>
        <v>31. 8. 2025</v>
      </c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 x14ac:dyDescent="0.2">
      <c r="A81" s="37"/>
      <c r="B81" s="38"/>
      <c r="C81" s="32" t="s">
        <v>25</v>
      </c>
      <c r="D81" s="39"/>
      <c r="E81" s="39"/>
      <c r="F81" s="30" t="str">
        <f>E15</f>
        <v>Město Bystřice pod Hostýnem</v>
      </c>
      <c r="G81" s="39"/>
      <c r="H81" s="39"/>
      <c r="I81" s="32" t="s">
        <v>31</v>
      </c>
      <c r="J81" s="35" t="str">
        <f>E21</f>
        <v>Michal Langoš, Hranice na Moravě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 x14ac:dyDescent="0.2">
      <c r="A82" s="37"/>
      <c r="B82" s="38"/>
      <c r="C82" s="32" t="s">
        <v>29</v>
      </c>
      <c r="D82" s="39"/>
      <c r="E82" s="39"/>
      <c r="F82" s="30" t="str">
        <f>IF(E18="","",E18)</f>
        <v>Vyplň údaj</v>
      </c>
      <c r="G82" s="39"/>
      <c r="H82" s="39"/>
      <c r="I82" s="32" t="s">
        <v>34</v>
      </c>
      <c r="J82" s="35" t="str">
        <f>E24</f>
        <v xml:space="preserve"> 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 x14ac:dyDescent="0.2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 x14ac:dyDescent="0.2">
      <c r="A84" s="154"/>
      <c r="B84" s="155"/>
      <c r="C84" s="156" t="s">
        <v>152</v>
      </c>
      <c r="D84" s="157" t="s">
        <v>56</v>
      </c>
      <c r="E84" s="157" t="s">
        <v>52</v>
      </c>
      <c r="F84" s="157" t="s">
        <v>53</v>
      </c>
      <c r="G84" s="157" t="s">
        <v>153</v>
      </c>
      <c r="H84" s="157" t="s">
        <v>154</v>
      </c>
      <c r="I84" s="157" t="s">
        <v>155</v>
      </c>
      <c r="J84" s="157" t="s">
        <v>142</v>
      </c>
      <c r="K84" s="158" t="s">
        <v>156</v>
      </c>
      <c r="L84" s="159"/>
      <c r="M84" s="71" t="s">
        <v>19</v>
      </c>
      <c r="N84" s="72" t="s">
        <v>41</v>
      </c>
      <c r="O84" s="72" t="s">
        <v>157</v>
      </c>
      <c r="P84" s="72" t="s">
        <v>158</v>
      </c>
      <c r="Q84" s="72" t="s">
        <v>159</v>
      </c>
      <c r="R84" s="72" t="s">
        <v>160</v>
      </c>
      <c r="S84" s="72" t="s">
        <v>161</v>
      </c>
      <c r="T84" s="73" t="s">
        <v>162</v>
      </c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</row>
    <row r="85" spans="1:65" s="2" customFormat="1" ht="22.9" customHeight="1" x14ac:dyDescent="0.25">
      <c r="A85" s="37"/>
      <c r="B85" s="38"/>
      <c r="C85" s="78" t="s">
        <v>163</v>
      </c>
      <c r="D85" s="39"/>
      <c r="E85" s="39"/>
      <c r="F85" s="39"/>
      <c r="G85" s="39"/>
      <c r="H85" s="39"/>
      <c r="I85" s="39"/>
      <c r="J85" s="160">
        <f>BK85</f>
        <v>0</v>
      </c>
      <c r="K85" s="39"/>
      <c r="L85" s="42"/>
      <c r="M85" s="74"/>
      <c r="N85" s="161"/>
      <c r="O85" s="75"/>
      <c r="P85" s="162">
        <f>P86+P232</f>
        <v>0</v>
      </c>
      <c r="Q85" s="75"/>
      <c r="R85" s="162">
        <f>R86+R232</f>
        <v>627.72358256000007</v>
      </c>
      <c r="S85" s="75"/>
      <c r="T85" s="163">
        <f>T86+T232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70</v>
      </c>
      <c r="AU85" s="20" t="s">
        <v>143</v>
      </c>
      <c r="BK85" s="164">
        <f>BK86+BK232</f>
        <v>0</v>
      </c>
    </row>
    <row r="86" spans="1:65" s="12" customFormat="1" ht="25.9" customHeight="1" x14ac:dyDescent="0.2">
      <c r="B86" s="165"/>
      <c r="C86" s="166"/>
      <c r="D86" s="167" t="s">
        <v>70</v>
      </c>
      <c r="E86" s="168" t="s">
        <v>164</v>
      </c>
      <c r="F86" s="168" t="s">
        <v>165</v>
      </c>
      <c r="G86" s="166"/>
      <c r="H86" s="166"/>
      <c r="I86" s="169"/>
      <c r="J86" s="170">
        <f>BK86</f>
        <v>0</v>
      </c>
      <c r="K86" s="166"/>
      <c r="L86" s="171"/>
      <c r="M86" s="172"/>
      <c r="N86" s="173"/>
      <c r="O86" s="173"/>
      <c r="P86" s="174">
        <f>P87+P121+P206+P229</f>
        <v>0</v>
      </c>
      <c r="Q86" s="173"/>
      <c r="R86" s="174">
        <f>R87+R121+R206+R229</f>
        <v>627.72358256000007</v>
      </c>
      <c r="S86" s="173"/>
      <c r="T86" s="175">
        <f>T87+T121+T206+T229</f>
        <v>0</v>
      </c>
      <c r="AR86" s="176" t="s">
        <v>79</v>
      </c>
      <c r="AT86" s="177" t="s">
        <v>70</v>
      </c>
      <c r="AU86" s="177" t="s">
        <v>71</v>
      </c>
      <c r="AY86" s="176" t="s">
        <v>166</v>
      </c>
      <c r="BK86" s="178">
        <f>BK87+BK121+BK206+BK229</f>
        <v>0</v>
      </c>
    </row>
    <row r="87" spans="1:65" s="12" customFormat="1" ht="22.9" customHeight="1" x14ac:dyDescent="0.2">
      <c r="B87" s="165"/>
      <c r="C87" s="166"/>
      <c r="D87" s="167" t="s">
        <v>70</v>
      </c>
      <c r="E87" s="179" t="s">
        <v>81</v>
      </c>
      <c r="F87" s="179" t="s">
        <v>248</v>
      </c>
      <c r="G87" s="166"/>
      <c r="H87" s="166"/>
      <c r="I87" s="169"/>
      <c r="J87" s="180">
        <f>BK87</f>
        <v>0</v>
      </c>
      <c r="K87" s="166"/>
      <c r="L87" s="171"/>
      <c r="M87" s="172"/>
      <c r="N87" s="173"/>
      <c r="O87" s="173"/>
      <c r="P87" s="174">
        <f>SUM(P88:P120)</f>
        <v>0</v>
      </c>
      <c r="Q87" s="173"/>
      <c r="R87" s="174">
        <f>SUM(R88:R120)</f>
        <v>453.27994640000003</v>
      </c>
      <c r="S87" s="173"/>
      <c r="T87" s="175">
        <f>SUM(T88:T120)</f>
        <v>0</v>
      </c>
      <c r="AR87" s="176" t="s">
        <v>79</v>
      </c>
      <c r="AT87" s="177" t="s">
        <v>70</v>
      </c>
      <c r="AU87" s="177" t="s">
        <v>79</v>
      </c>
      <c r="AY87" s="176" t="s">
        <v>166</v>
      </c>
      <c r="BK87" s="178">
        <f>SUM(BK88:BK120)</f>
        <v>0</v>
      </c>
    </row>
    <row r="88" spans="1:65" s="2" customFormat="1" ht="24.2" customHeight="1" x14ac:dyDescent="0.2">
      <c r="A88" s="37"/>
      <c r="B88" s="38"/>
      <c r="C88" s="181" t="s">
        <v>79</v>
      </c>
      <c r="D88" s="181" t="s">
        <v>168</v>
      </c>
      <c r="E88" s="182" t="s">
        <v>431</v>
      </c>
      <c r="F88" s="183" t="s">
        <v>432</v>
      </c>
      <c r="G88" s="184" t="s">
        <v>188</v>
      </c>
      <c r="H88" s="185">
        <v>426.58</v>
      </c>
      <c r="I88" s="186"/>
      <c r="J88" s="187">
        <f>ROUND(I88*H88,2)</f>
        <v>0</v>
      </c>
      <c r="K88" s="183" t="s">
        <v>172</v>
      </c>
      <c r="L88" s="42"/>
      <c r="M88" s="188" t="s">
        <v>19</v>
      </c>
      <c r="N88" s="189" t="s">
        <v>42</v>
      </c>
      <c r="O88" s="67"/>
      <c r="P88" s="190">
        <f>O88*H88</f>
        <v>0</v>
      </c>
      <c r="Q88" s="190">
        <v>1.3999999999999999E-4</v>
      </c>
      <c r="R88" s="190">
        <f>Q88*H88</f>
        <v>5.9721199999999995E-2</v>
      </c>
      <c r="S88" s="190">
        <v>0</v>
      </c>
      <c r="T88" s="191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92" t="s">
        <v>173</v>
      </c>
      <c r="AT88" s="192" t="s">
        <v>168</v>
      </c>
      <c r="AU88" s="192" t="s">
        <v>81</v>
      </c>
      <c r="AY88" s="20" t="s">
        <v>166</v>
      </c>
      <c r="BE88" s="193">
        <f>IF(N88="základní",J88,0)</f>
        <v>0</v>
      </c>
      <c r="BF88" s="193">
        <f>IF(N88="snížená",J88,0)</f>
        <v>0</v>
      </c>
      <c r="BG88" s="193">
        <f>IF(N88="zákl. přenesená",J88,0)</f>
        <v>0</v>
      </c>
      <c r="BH88" s="193">
        <f>IF(N88="sníž. přenesená",J88,0)</f>
        <v>0</v>
      </c>
      <c r="BI88" s="193">
        <f>IF(N88="nulová",J88,0)</f>
        <v>0</v>
      </c>
      <c r="BJ88" s="20" t="s">
        <v>79</v>
      </c>
      <c r="BK88" s="193">
        <f>ROUND(I88*H88,2)</f>
        <v>0</v>
      </c>
      <c r="BL88" s="20" t="s">
        <v>173</v>
      </c>
      <c r="BM88" s="192" t="s">
        <v>1095</v>
      </c>
    </row>
    <row r="89" spans="1:65" s="2" customFormat="1" ht="11.25" x14ac:dyDescent="0.2">
      <c r="A89" s="37"/>
      <c r="B89" s="38"/>
      <c r="C89" s="39"/>
      <c r="D89" s="194" t="s">
        <v>175</v>
      </c>
      <c r="E89" s="39"/>
      <c r="F89" s="195" t="s">
        <v>434</v>
      </c>
      <c r="G89" s="39"/>
      <c r="H89" s="39"/>
      <c r="I89" s="196"/>
      <c r="J89" s="39"/>
      <c r="K89" s="39"/>
      <c r="L89" s="42"/>
      <c r="M89" s="197"/>
      <c r="N89" s="198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175</v>
      </c>
      <c r="AU89" s="20" t="s">
        <v>81</v>
      </c>
    </row>
    <row r="90" spans="1:65" s="13" customFormat="1" ht="11.25" x14ac:dyDescent="0.2">
      <c r="B90" s="199"/>
      <c r="C90" s="200"/>
      <c r="D90" s="201" t="s">
        <v>177</v>
      </c>
      <c r="E90" s="202" t="s">
        <v>19</v>
      </c>
      <c r="F90" s="203" t="s">
        <v>1096</v>
      </c>
      <c r="G90" s="200"/>
      <c r="H90" s="202" t="s">
        <v>19</v>
      </c>
      <c r="I90" s="204"/>
      <c r="J90" s="200"/>
      <c r="K90" s="200"/>
      <c r="L90" s="205"/>
      <c r="M90" s="206"/>
      <c r="N90" s="207"/>
      <c r="O90" s="207"/>
      <c r="P90" s="207"/>
      <c r="Q90" s="207"/>
      <c r="R90" s="207"/>
      <c r="S90" s="207"/>
      <c r="T90" s="208"/>
      <c r="AT90" s="209" t="s">
        <v>177</v>
      </c>
      <c r="AU90" s="209" t="s">
        <v>81</v>
      </c>
      <c r="AV90" s="13" t="s">
        <v>79</v>
      </c>
      <c r="AW90" s="13" t="s">
        <v>33</v>
      </c>
      <c r="AX90" s="13" t="s">
        <v>71</v>
      </c>
      <c r="AY90" s="209" t="s">
        <v>166</v>
      </c>
    </row>
    <row r="91" spans="1:65" s="13" customFormat="1" ht="11.25" x14ac:dyDescent="0.2">
      <c r="B91" s="199"/>
      <c r="C91" s="200"/>
      <c r="D91" s="201" t="s">
        <v>177</v>
      </c>
      <c r="E91" s="202" t="s">
        <v>19</v>
      </c>
      <c r="F91" s="203" t="s">
        <v>1097</v>
      </c>
      <c r="G91" s="200"/>
      <c r="H91" s="202" t="s">
        <v>19</v>
      </c>
      <c r="I91" s="204"/>
      <c r="J91" s="200"/>
      <c r="K91" s="200"/>
      <c r="L91" s="205"/>
      <c r="M91" s="206"/>
      <c r="N91" s="207"/>
      <c r="O91" s="207"/>
      <c r="P91" s="207"/>
      <c r="Q91" s="207"/>
      <c r="R91" s="207"/>
      <c r="S91" s="207"/>
      <c r="T91" s="208"/>
      <c r="AT91" s="209" t="s">
        <v>177</v>
      </c>
      <c r="AU91" s="209" t="s">
        <v>81</v>
      </c>
      <c r="AV91" s="13" t="s">
        <v>79</v>
      </c>
      <c r="AW91" s="13" t="s">
        <v>33</v>
      </c>
      <c r="AX91" s="13" t="s">
        <v>71</v>
      </c>
      <c r="AY91" s="209" t="s">
        <v>166</v>
      </c>
    </row>
    <row r="92" spans="1:65" s="13" customFormat="1" ht="11.25" x14ac:dyDescent="0.2">
      <c r="B92" s="199"/>
      <c r="C92" s="200"/>
      <c r="D92" s="201" t="s">
        <v>177</v>
      </c>
      <c r="E92" s="202" t="s">
        <v>19</v>
      </c>
      <c r="F92" s="203" t="s">
        <v>1098</v>
      </c>
      <c r="G92" s="200"/>
      <c r="H92" s="202" t="s">
        <v>19</v>
      </c>
      <c r="I92" s="204"/>
      <c r="J92" s="200"/>
      <c r="K92" s="200"/>
      <c r="L92" s="205"/>
      <c r="M92" s="206"/>
      <c r="N92" s="207"/>
      <c r="O92" s="207"/>
      <c r="P92" s="207"/>
      <c r="Q92" s="207"/>
      <c r="R92" s="207"/>
      <c r="S92" s="207"/>
      <c r="T92" s="208"/>
      <c r="AT92" s="209" t="s">
        <v>177</v>
      </c>
      <c r="AU92" s="209" t="s">
        <v>81</v>
      </c>
      <c r="AV92" s="13" t="s">
        <v>79</v>
      </c>
      <c r="AW92" s="13" t="s">
        <v>33</v>
      </c>
      <c r="AX92" s="13" t="s">
        <v>71</v>
      </c>
      <c r="AY92" s="209" t="s">
        <v>166</v>
      </c>
    </row>
    <row r="93" spans="1:65" s="14" customFormat="1" ht="11.25" x14ac:dyDescent="0.2">
      <c r="B93" s="210"/>
      <c r="C93" s="211"/>
      <c r="D93" s="201" t="s">
        <v>177</v>
      </c>
      <c r="E93" s="212" t="s">
        <v>19</v>
      </c>
      <c r="F93" s="213" t="s">
        <v>1099</v>
      </c>
      <c r="G93" s="211"/>
      <c r="H93" s="214">
        <v>26.4</v>
      </c>
      <c r="I93" s="215"/>
      <c r="J93" s="211"/>
      <c r="K93" s="211"/>
      <c r="L93" s="216"/>
      <c r="M93" s="217"/>
      <c r="N93" s="218"/>
      <c r="O93" s="218"/>
      <c r="P93" s="218"/>
      <c r="Q93" s="218"/>
      <c r="R93" s="218"/>
      <c r="S93" s="218"/>
      <c r="T93" s="219"/>
      <c r="AT93" s="220" t="s">
        <v>177</v>
      </c>
      <c r="AU93" s="220" t="s">
        <v>81</v>
      </c>
      <c r="AV93" s="14" t="s">
        <v>81</v>
      </c>
      <c r="AW93" s="14" t="s">
        <v>33</v>
      </c>
      <c r="AX93" s="14" t="s">
        <v>71</v>
      </c>
      <c r="AY93" s="220" t="s">
        <v>166</v>
      </c>
    </row>
    <row r="94" spans="1:65" s="13" customFormat="1" ht="11.25" x14ac:dyDescent="0.2">
      <c r="B94" s="199"/>
      <c r="C94" s="200"/>
      <c r="D94" s="201" t="s">
        <v>177</v>
      </c>
      <c r="E94" s="202" t="s">
        <v>19</v>
      </c>
      <c r="F94" s="203" t="s">
        <v>1100</v>
      </c>
      <c r="G94" s="200"/>
      <c r="H94" s="202" t="s">
        <v>19</v>
      </c>
      <c r="I94" s="204"/>
      <c r="J94" s="200"/>
      <c r="K94" s="200"/>
      <c r="L94" s="205"/>
      <c r="M94" s="206"/>
      <c r="N94" s="207"/>
      <c r="O94" s="207"/>
      <c r="P94" s="207"/>
      <c r="Q94" s="207"/>
      <c r="R94" s="207"/>
      <c r="S94" s="207"/>
      <c r="T94" s="208"/>
      <c r="AT94" s="209" t="s">
        <v>177</v>
      </c>
      <c r="AU94" s="209" t="s">
        <v>81</v>
      </c>
      <c r="AV94" s="13" t="s">
        <v>79</v>
      </c>
      <c r="AW94" s="13" t="s">
        <v>33</v>
      </c>
      <c r="AX94" s="13" t="s">
        <v>71</v>
      </c>
      <c r="AY94" s="209" t="s">
        <v>166</v>
      </c>
    </row>
    <row r="95" spans="1:65" s="14" customFormat="1" ht="11.25" x14ac:dyDescent="0.2">
      <c r="B95" s="210"/>
      <c r="C95" s="211"/>
      <c r="D95" s="201" t="s">
        <v>177</v>
      </c>
      <c r="E95" s="212" t="s">
        <v>19</v>
      </c>
      <c r="F95" s="213" t="s">
        <v>1101</v>
      </c>
      <c r="G95" s="211"/>
      <c r="H95" s="214">
        <v>290.27999999999997</v>
      </c>
      <c r="I95" s="215"/>
      <c r="J95" s="211"/>
      <c r="K95" s="211"/>
      <c r="L95" s="216"/>
      <c r="M95" s="217"/>
      <c r="N95" s="218"/>
      <c r="O95" s="218"/>
      <c r="P95" s="218"/>
      <c r="Q95" s="218"/>
      <c r="R95" s="218"/>
      <c r="S95" s="218"/>
      <c r="T95" s="219"/>
      <c r="AT95" s="220" t="s">
        <v>177</v>
      </c>
      <c r="AU95" s="220" t="s">
        <v>81</v>
      </c>
      <c r="AV95" s="14" t="s">
        <v>81</v>
      </c>
      <c r="AW95" s="14" t="s">
        <v>33</v>
      </c>
      <c r="AX95" s="14" t="s">
        <v>71</v>
      </c>
      <c r="AY95" s="220" t="s">
        <v>166</v>
      </c>
    </row>
    <row r="96" spans="1:65" s="13" customFormat="1" ht="11.25" x14ac:dyDescent="0.2">
      <c r="B96" s="199"/>
      <c r="C96" s="200"/>
      <c r="D96" s="201" t="s">
        <v>177</v>
      </c>
      <c r="E96" s="202" t="s">
        <v>19</v>
      </c>
      <c r="F96" s="203" t="s">
        <v>1102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177</v>
      </c>
      <c r="AU96" s="209" t="s">
        <v>81</v>
      </c>
      <c r="AV96" s="13" t="s">
        <v>79</v>
      </c>
      <c r="AW96" s="13" t="s">
        <v>33</v>
      </c>
      <c r="AX96" s="13" t="s">
        <v>71</v>
      </c>
      <c r="AY96" s="209" t="s">
        <v>166</v>
      </c>
    </row>
    <row r="97" spans="1:65" s="14" customFormat="1" ht="11.25" x14ac:dyDescent="0.2">
      <c r="B97" s="210"/>
      <c r="C97" s="211"/>
      <c r="D97" s="201" t="s">
        <v>177</v>
      </c>
      <c r="E97" s="212" t="s">
        <v>19</v>
      </c>
      <c r="F97" s="213" t="s">
        <v>1103</v>
      </c>
      <c r="G97" s="211"/>
      <c r="H97" s="214">
        <v>109.9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177</v>
      </c>
      <c r="AU97" s="220" t="s">
        <v>81</v>
      </c>
      <c r="AV97" s="14" t="s">
        <v>81</v>
      </c>
      <c r="AW97" s="14" t="s">
        <v>33</v>
      </c>
      <c r="AX97" s="14" t="s">
        <v>71</v>
      </c>
      <c r="AY97" s="220" t="s">
        <v>166</v>
      </c>
    </row>
    <row r="98" spans="1:65" s="15" customFormat="1" ht="11.25" x14ac:dyDescent="0.2">
      <c r="B98" s="221"/>
      <c r="C98" s="222"/>
      <c r="D98" s="201" t="s">
        <v>177</v>
      </c>
      <c r="E98" s="223" t="s">
        <v>19</v>
      </c>
      <c r="F98" s="224" t="s">
        <v>180</v>
      </c>
      <c r="G98" s="222"/>
      <c r="H98" s="225">
        <v>426.57999999999993</v>
      </c>
      <c r="I98" s="226"/>
      <c r="J98" s="222"/>
      <c r="K98" s="222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177</v>
      </c>
      <c r="AU98" s="231" t="s">
        <v>81</v>
      </c>
      <c r="AV98" s="15" t="s">
        <v>173</v>
      </c>
      <c r="AW98" s="15" t="s">
        <v>33</v>
      </c>
      <c r="AX98" s="15" t="s">
        <v>79</v>
      </c>
      <c r="AY98" s="231" t="s">
        <v>166</v>
      </c>
    </row>
    <row r="99" spans="1:65" s="2" customFormat="1" ht="16.5" customHeight="1" x14ac:dyDescent="0.2">
      <c r="A99" s="37"/>
      <c r="B99" s="38"/>
      <c r="C99" s="249" t="s">
        <v>81</v>
      </c>
      <c r="D99" s="249" t="s">
        <v>392</v>
      </c>
      <c r="E99" s="250" t="s">
        <v>438</v>
      </c>
      <c r="F99" s="251" t="s">
        <v>439</v>
      </c>
      <c r="G99" s="252" t="s">
        <v>188</v>
      </c>
      <c r="H99" s="253">
        <v>505.28399999999999</v>
      </c>
      <c r="I99" s="254"/>
      <c r="J99" s="255">
        <f>ROUND(I99*H99,2)</f>
        <v>0</v>
      </c>
      <c r="K99" s="251" t="s">
        <v>172</v>
      </c>
      <c r="L99" s="256"/>
      <c r="M99" s="257" t="s">
        <v>19</v>
      </c>
      <c r="N99" s="258" t="s">
        <v>42</v>
      </c>
      <c r="O99" s="67"/>
      <c r="P99" s="190">
        <f>O99*H99</f>
        <v>0</v>
      </c>
      <c r="Q99" s="190">
        <v>2.9999999999999997E-4</v>
      </c>
      <c r="R99" s="190">
        <f>Q99*H99</f>
        <v>0.15158519999999998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226</v>
      </c>
      <c r="AT99" s="192" t="s">
        <v>392</v>
      </c>
      <c r="AU99" s="192" t="s">
        <v>81</v>
      </c>
      <c r="AY99" s="20" t="s">
        <v>166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79</v>
      </c>
      <c r="BK99" s="193">
        <f>ROUND(I99*H99,2)</f>
        <v>0</v>
      </c>
      <c r="BL99" s="20" t="s">
        <v>173</v>
      </c>
      <c r="BM99" s="192" t="s">
        <v>1104</v>
      </c>
    </row>
    <row r="100" spans="1:65" s="13" customFormat="1" ht="11.25" x14ac:dyDescent="0.2">
      <c r="B100" s="199"/>
      <c r="C100" s="200"/>
      <c r="D100" s="201" t="s">
        <v>177</v>
      </c>
      <c r="E100" s="202" t="s">
        <v>19</v>
      </c>
      <c r="F100" s="203" t="s">
        <v>1096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177</v>
      </c>
      <c r="AU100" s="209" t="s">
        <v>81</v>
      </c>
      <c r="AV100" s="13" t="s">
        <v>79</v>
      </c>
      <c r="AW100" s="13" t="s">
        <v>33</v>
      </c>
      <c r="AX100" s="13" t="s">
        <v>71</v>
      </c>
      <c r="AY100" s="209" t="s">
        <v>166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1097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1098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1099</v>
      </c>
      <c r="G103" s="211"/>
      <c r="H103" s="214">
        <v>26.4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3" customFormat="1" ht="11.25" x14ac:dyDescent="0.2">
      <c r="B104" s="199"/>
      <c r="C104" s="200"/>
      <c r="D104" s="201" t="s">
        <v>177</v>
      </c>
      <c r="E104" s="202" t="s">
        <v>19</v>
      </c>
      <c r="F104" s="203" t="s">
        <v>1100</v>
      </c>
      <c r="G104" s="200"/>
      <c r="H104" s="202" t="s">
        <v>19</v>
      </c>
      <c r="I104" s="204"/>
      <c r="J104" s="200"/>
      <c r="K104" s="200"/>
      <c r="L104" s="205"/>
      <c r="M104" s="206"/>
      <c r="N104" s="207"/>
      <c r="O104" s="207"/>
      <c r="P104" s="207"/>
      <c r="Q104" s="207"/>
      <c r="R104" s="207"/>
      <c r="S104" s="207"/>
      <c r="T104" s="208"/>
      <c r="AT104" s="209" t="s">
        <v>177</v>
      </c>
      <c r="AU104" s="209" t="s">
        <v>81</v>
      </c>
      <c r="AV104" s="13" t="s">
        <v>79</v>
      </c>
      <c r="AW104" s="13" t="s">
        <v>33</v>
      </c>
      <c r="AX104" s="13" t="s">
        <v>71</v>
      </c>
      <c r="AY104" s="209" t="s">
        <v>166</v>
      </c>
    </row>
    <row r="105" spans="1:65" s="14" customFormat="1" ht="11.25" x14ac:dyDescent="0.2">
      <c r="B105" s="210"/>
      <c r="C105" s="211"/>
      <c r="D105" s="201" t="s">
        <v>177</v>
      </c>
      <c r="E105" s="212" t="s">
        <v>19</v>
      </c>
      <c r="F105" s="213" t="s">
        <v>1101</v>
      </c>
      <c r="G105" s="211"/>
      <c r="H105" s="214">
        <v>290.27999999999997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177</v>
      </c>
      <c r="AU105" s="220" t="s">
        <v>81</v>
      </c>
      <c r="AV105" s="14" t="s">
        <v>81</v>
      </c>
      <c r="AW105" s="14" t="s">
        <v>33</v>
      </c>
      <c r="AX105" s="14" t="s">
        <v>71</v>
      </c>
      <c r="AY105" s="220" t="s">
        <v>166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1102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1103</v>
      </c>
      <c r="G107" s="211"/>
      <c r="H107" s="214">
        <v>109.9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5" customFormat="1" ht="11.25" x14ac:dyDescent="0.2">
      <c r="B108" s="221"/>
      <c r="C108" s="222"/>
      <c r="D108" s="201" t="s">
        <v>177</v>
      </c>
      <c r="E108" s="223" t="s">
        <v>19</v>
      </c>
      <c r="F108" s="224" t="s">
        <v>180</v>
      </c>
      <c r="G108" s="222"/>
      <c r="H108" s="225">
        <v>426.57999999999993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177</v>
      </c>
      <c r="AU108" s="231" t="s">
        <v>81</v>
      </c>
      <c r="AV108" s="15" t="s">
        <v>173</v>
      </c>
      <c r="AW108" s="15" t="s">
        <v>33</v>
      </c>
      <c r="AX108" s="15" t="s">
        <v>79</v>
      </c>
      <c r="AY108" s="231" t="s">
        <v>166</v>
      </c>
    </row>
    <row r="109" spans="1:65" s="14" customFormat="1" ht="11.25" x14ac:dyDescent="0.2">
      <c r="B109" s="210"/>
      <c r="C109" s="211"/>
      <c r="D109" s="201" t="s">
        <v>177</v>
      </c>
      <c r="E109" s="211"/>
      <c r="F109" s="213" t="s">
        <v>1105</v>
      </c>
      <c r="G109" s="211"/>
      <c r="H109" s="214">
        <v>505.28399999999999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177</v>
      </c>
      <c r="AU109" s="220" t="s">
        <v>81</v>
      </c>
      <c r="AV109" s="14" t="s">
        <v>81</v>
      </c>
      <c r="AW109" s="14" t="s">
        <v>4</v>
      </c>
      <c r="AX109" s="14" t="s">
        <v>79</v>
      </c>
      <c r="AY109" s="220" t="s">
        <v>166</v>
      </c>
    </row>
    <row r="110" spans="1:65" s="2" customFormat="1" ht="16.5" customHeight="1" x14ac:dyDescent="0.2">
      <c r="A110" s="37"/>
      <c r="B110" s="38"/>
      <c r="C110" s="181" t="s">
        <v>185</v>
      </c>
      <c r="D110" s="181" t="s">
        <v>168</v>
      </c>
      <c r="E110" s="182" t="s">
        <v>442</v>
      </c>
      <c r="F110" s="183" t="s">
        <v>443</v>
      </c>
      <c r="G110" s="184" t="s">
        <v>194</v>
      </c>
      <c r="H110" s="185">
        <v>209.75399999999999</v>
      </c>
      <c r="I110" s="186"/>
      <c r="J110" s="187">
        <f>ROUND(I110*H110,2)</f>
        <v>0</v>
      </c>
      <c r="K110" s="183" t="s">
        <v>172</v>
      </c>
      <c r="L110" s="42"/>
      <c r="M110" s="188" t="s">
        <v>19</v>
      </c>
      <c r="N110" s="189" t="s">
        <v>42</v>
      </c>
      <c r="O110" s="67"/>
      <c r="P110" s="190">
        <f>O110*H110</f>
        <v>0</v>
      </c>
      <c r="Q110" s="190">
        <v>2.16</v>
      </c>
      <c r="R110" s="190">
        <f>Q110*H110</f>
        <v>453.06864000000002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173</v>
      </c>
      <c r="AT110" s="192" t="s">
        <v>168</v>
      </c>
      <c r="AU110" s="192" t="s">
        <v>81</v>
      </c>
      <c r="AY110" s="20" t="s">
        <v>166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79</v>
      </c>
      <c r="BK110" s="193">
        <f>ROUND(I110*H110,2)</f>
        <v>0</v>
      </c>
      <c r="BL110" s="20" t="s">
        <v>173</v>
      </c>
      <c r="BM110" s="192" t="s">
        <v>1106</v>
      </c>
    </row>
    <row r="111" spans="1:65" s="2" customFormat="1" ht="11.25" x14ac:dyDescent="0.2">
      <c r="A111" s="37"/>
      <c r="B111" s="38"/>
      <c r="C111" s="39"/>
      <c r="D111" s="194" t="s">
        <v>175</v>
      </c>
      <c r="E111" s="39"/>
      <c r="F111" s="195" t="s">
        <v>445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175</v>
      </c>
      <c r="AU111" s="20" t="s">
        <v>81</v>
      </c>
    </row>
    <row r="112" spans="1:65" s="13" customFormat="1" ht="11.25" x14ac:dyDescent="0.2">
      <c r="B112" s="199"/>
      <c r="C112" s="200"/>
      <c r="D112" s="201" t="s">
        <v>177</v>
      </c>
      <c r="E112" s="202" t="s">
        <v>19</v>
      </c>
      <c r="F112" s="203" t="s">
        <v>1096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177</v>
      </c>
      <c r="AU112" s="209" t="s">
        <v>81</v>
      </c>
      <c r="AV112" s="13" t="s">
        <v>79</v>
      </c>
      <c r="AW112" s="13" t="s">
        <v>33</v>
      </c>
      <c r="AX112" s="13" t="s">
        <v>71</v>
      </c>
      <c r="AY112" s="209" t="s">
        <v>166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1097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3" customFormat="1" ht="11.25" x14ac:dyDescent="0.2">
      <c r="B114" s="199"/>
      <c r="C114" s="200"/>
      <c r="D114" s="201" t="s">
        <v>177</v>
      </c>
      <c r="E114" s="202" t="s">
        <v>19</v>
      </c>
      <c r="F114" s="203" t="s">
        <v>1098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177</v>
      </c>
      <c r="AU114" s="209" t="s">
        <v>81</v>
      </c>
      <c r="AV114" s="13" t="s">
        <v>79</v>
      </c>
      <c r="AW114" s="13" t="s">
        <v>33</v>
      </c>
      <c r="AX114" s="13" t="s">
        <v>71</v>
      </c>
      <c r="AY114" s="209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1107</v>
      </c>
      <c r="G115" s="211"/>
      <c r="H115" s="214">
        <v>23.76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3" customFormat="1" ht="11.25" x14ac:dyDescent="0.2">
      <c r="B116" s="199"/>
      <c r="C116" s="200"/>
      <c r="D116" s="201" t="s">
        <v>177</v>
      </c>
      <c r="E116" s="202" t="s">
        <v>19</v>
      </c>
      <c r="F116" s="203" t="s">
        <v>1100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177</v>
      </c>
      <c r="AU116" s="209" t="s">
        <v>81</v>
      </c>
      <c r="AV116" s="13" t="s">
        <v>79</v>
      </c>
      <c r="AW116" s="13" t="s">
        <v>33</v>
      </c>
      <c r="AX116" s="13" t="s">
        <v>71</v>
      </c>
      <c r="AY116" s="209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1108</v>
      </c>
      <c r="G117" s="211"/>
      <c r="H117" s="214">
        <v>87.084000000000003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3" customFormat="1" ht="11.25" x14ac:dyDescent="0.2">
      <c r="B118" s="199"/>
      <c r="C118" s="200"/>
      <c r="D118" s="201" t="s">
        <v>177</v>
      </c>
      <c r="E118" s="202" t="s">
        <v>19</v>
      </c>
      <c r="F118" s="203" t="s">
        <v>1102</v>
      </c>
      <c r="G118" s="200"/>
      <c r="H118" s="202" t="s">
        <v>19</v>
      </c>
      <c r="I118" s="204"/>
      <c r="J118" s="200"/>
      <c r="K118" s="200"/>
      <c r="L118" s="205"/>
      <c r="M118" s="206"/>
      <c r="N118" s="207"/>
      <c r="O118" s="207"/>
      <c r="P118" s="207"/>
      <c r="Q118" s="207"/>
      <c r="R118" s="207"/>
      <c r="S118" s="207"/>
      <c r="T118" s="208"/>
      <c r="AT118" s="209" t="s">
        <v>177</v>
      </c>
      <c r="AU118" s="209" t="s">
        <v>81</v>
      </c>
      <c r="AV118" s="13" t="s">
        <v>79</v>
      </c>
      <c r="AW118" s="13" t="s">
        <v>33</v>
      </c>
      <c r="AX118" s="13" t="s">
        <v>71</v>
      </c>
      <c r="AY118" s="209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1109</v>
      </c>
      <c r="G119" s="211"/>
      <c r="H119" s="214">
        <v>98.91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5" customFormat="1" ht="11.25" x14ac:dyDescent="0.2">
      <c r="B120" s="221"/>
      <c r="C120" s="222"/>
      <c r="D120" s="201" t="s">
        <v>177</v>
      </c>
      <c r="E120" s="223" t="s">
        <v>19</v>
      </c>
      <c r="F120" s="224" t="s">
        <v>180</v>
      </c>
      <c r="G120" s="222"/>
      <c r="H120" s="225">
        <v>209.75400000000002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177</v>
      </c>
      <c r="AU120" s="231" t="s">
        <v>81</v>
      </c>
      <c r="AV120" s="15" t="s">
        <v>173</v>
      </c>
      <c r="AW120" s="15" t="s">
        <v>33</v>
      </c>
      <c r="AX120" s="15" t="s">
        <v>79</v>
      </c>
      <c r="AY120" s="231" t="s">
        <v>166</v>
      </c>
    </row>
    <row r="121" spans="1:65" s="12" customFormat="1" ht="22.9" customHeight="1" x14ac:dyDescent="0.2">
      <c r="B121" s="165"/>
      <c r="C121" s="166"/>
      <c r="D121" s="167" t="s">
        <v>70</v>
      </c>
      <c r="E121" s="179" t="s">
        <v>213</v>
      </c>
      <c r="F121" s="179" t="s">
        <v>462</v>
      </c>
      <c r="G121" s="166"/>
      <c r="H121" s="166"/>
      <c r="I121" s="169"/>
      <c r="J121" s="180">
        <f>BK121</f>
        <v>0</v>
      </c>
      <c r="K121" s="166"/>
      <c r="L121" s="171"/>
      <c r="M121" s="172"/>
      <c r="N121" s="173"/>
      <c r="O121" s="173"/>
      <c r="P121" s="174">
        <f>SUM(P122:P205)</f>
        <v>0</v>
      </c>
      <c r="Q121" s="173"/>
      <c r="R121" s="174">
        <f>SUM(R122:R205)</f>
        <v>174.41800136000001</v>
      </c>
      <c r="S121" s="173"/>
      <c r="T121" s="175">
        <f>SUM(T122:T205)</f>
        <v>0</v>
      </c>
      <c r="AR121" s="176" t="s">
        <v>79</v>
      </c>
      <c r="AT121" s="177" t="s">
        <v>70</v>
      </c>
      <c r="AU121" s="177" t="s">
        <v>79</v>
      </c>
      <c r="AY121" s="176" t="s">
        <v>166</v>
      </c>
      <c r="BK121" s="178">
        <f>SUM(BK122:BK205)</f>
        <v>0</v>
      </c>
    </row>
    <row r="122" spans="1:65" s="2" customFormat="1" ht="21.75" customHeight="1" x14ac:dyDescent="0.2">
      <c r="A122" s="37"/>
      <c r="B122" s="38"/>
      <c r="C122" s="181" t="s">
        <v>173</v>
      </c>
      <c r="D122" s="181" t="s">
        <v>168</v>
      </c>
      <c r="E122" s="182" t="s">
        <v>463</v>
      </c>
      <c r="F122" s="183" t="s">
        <v>464</v>
      </c>
      <c r="G122" s="184" t="s">
        <v>194</v>
      </c>
      <c r="H122" s="185">
        <v>68.253</v>
      </c>
      <c r="I122" s="186"/>
      <c r="J122" s="187">
        <f>ROUND(I122*H122,2)</f>
        <v>0</v>
      </c>
      <c r="K122" s="183" t="s">
        <v>172</v>
      </c>
      <c r="L122" s="42"/>
      <c r="M122" s="188" t="s">
        <v>19</v>
      </c>
      <c r="N122" s="189" t="s">
        <v>42</v>
      </c>
      <c r="O122" s="67"/>
      <c r="P122" s="190">
        <f>O122*H122</f>
        <v>0</v>
      </c>
      <c r="Q122" s="190">
        <v>2.5018699999999998</v>
      </c>
      <c r="R122" s="190">
        <f>Q122*H122</f>
        <v>170.76013311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173</v>
      </c>
      <c r="AT122" s="192" t="s">
        <v>168</v>
      </c>
      <c r="AU122" s="192" t="s">
        <v>81</v>
      </c>
      <c r="AY122" s="20" t="s">
        <v>166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79</v>
      </c>
      <c r="BK122" s="193">
        <f>ROUND(I122*H122,2)</f>
        <v>0</v>
      </c>
      <c r="BL122" s="20" t="s">
        <v>173</v>
      </c>
      <c r="BM122" s="192" t="s">
        <v>1110</v>
      </c>
    </row>
    <row r="123" spans="1:65" s="2" customFormat="1" ht="11.25" x14ac:dyDescent="0.2">
      <c r="A123" s="37"/>
      <c r="B123" s="38"/>
      <c r="C123" s="39"/>
      <c r="D123" s="194" t="s">
        <v>175</v>
      </c>
      <c r="E123" s="39"/>
      <c r="F123" s="195" t="s">
        <v>466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175</v>
      </c>
      <c r="AU123" s="20" t="s">
        <v>81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1096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1097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1098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1111</v>
      </c>
      <c r="G127" s="211"/>
      <c r="H127" s="214">
        <v>4.2240000000000002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3" customFormat="1" ht="11.25" x14ac:dyDescent="0.2">
      <c r="B128" s="199"/>
      <c r="C128" s="200"/>
      <c r="D128" s="201" t="s">
        <v>177</v>
      </c>
      <c r="E128" s="202" t="s">
        <v>19</v>
      </c>
      <c r="F128" s="203" t="s">
        <v>1100</v>
      </c>
      <c r="G128" s="200"/>
      <c r="H128" s="202" t="s">
        <v>19</v>
      </c>
      <c r="I128" s="204"/>
      <c r="J128" s="200"/>
      <c r="K128" s="200"/>
      <c r="L128" s="205"/>
      <c r="M128" s="206"/>
      <c r="N128" s="207"/>
      <c r="O128" s="207"/>
      <c r="P128" s="207"/>
      <c r="Q128" s="207"/>
      <c r="R128" s="207"/>
      <c r="S128" s="207"/>
      <c r="T128" s="208"/>
      <c r="AT128" s="209" t="s">
        <v>177</v>
      </c>
      <c r="AU128" s="209" t="s">
        <v>81</v>
      </c>
      <c r="AV128" s="13" t="s">
        <v>79</v>
      </c>
      <c r="AW128" s="13" t="s">
        <v>33</v>
      </c>
      <c r="AX128" s="13" t="s">
        <v>71</v>
      </c>
      <c r="AY128" s="209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1112</v>
      </c>
      <c r="G129" s="211"/>
      <c r="H129" s="214">
        <v>46.445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3" customFormat="1" ht="11.25" x14ac:dyDescent="0.2">
      <c r="B130" s="199"/>
      <c r="C130" s="200"/>
      <c r="D130" s="201" t="s">
        <v>177</v>
      </c>
      <c r="E130" s="202" t="s">
        <v>19</v>
      </c>
      <c r="F130" s="203" t="s">
        <v>1102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177</v>
      </c>
      <c r="AU130" s="209" t="s">
        <v>81</v>
      </c>
      <c r="AV130" s="13" t="s">
        <v>79</v>
      </c>
      <c r="AW130" s="13" t="s">
        <v>33</v>
      </c>
      <c r="AX130" s="13" t="s">
        <v>71</v>
      </c>
      <c r="AY130" s="209" t="s">
        <v>166</v>
      </c>
    </row>
    <row r="131" spans="1:65" s="14" customFormat="1" ht="11.25" x14ac:dyDescent="0.2">
      <c r="B131" s="210"/>
      <c r="C131" s="211"/>
      <c r="D131" s="201" t="s">
        <v>177</v>
      </c>
      <c r="E131" s="212" t="s">
        <v>19</v>
      </c>
      <c r="F131" s="213" t="s">
        <v>1113</v>
      </c>
      <c r="G131" s="211"/>
      <c r="H131" s="214">
        <v>17.584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177</v>
      </c>
      <c r="AU131" s="220" t="s">
        <v>81</v>
      </c>
      <c r="AV131" s="14" t="s">
        <v>81</v>
      </c>
      <c r="AW131" s="14" t="s">
        <v>33</v>
      </c>
      <c r="AX131" s="14" t="s">
        <v>71</v>
      </c>
      <c r="AY131" s="220" t="s">
        <v>166</v>
      </c>
    </row>
    <row r="132" spans="1:65" s="15" customFormat="1" ht="11.25" x14ac:dyDescent="0.2">
      <c r="B132" s="221"/>
      <c r="C132" s="222"/>
      <c r="D132" s="201" t="s">
        <v>177</v>
      </c>
      <c r="E132" s="223" t="s">
        <v>19</v>
      </c>
      <c r="F132" s="224" t="s">
        <v>180</v>
      </c>
      <c r="G132" s="222"/>
      <c r="H132" s="225">
        <v>68.253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177</v>
      </c>
      <c r="AU132" s="231" t="s">
        <v>81</v>
      </c>
      <c r="AV132" s="15" t="s">
        <v>173</v>
      </c>
      <c r="AW132" s="15" t="s">
        <v>33</v>
      </c>
      <c r="AX132" s="15" t="s">
        <v>79</v>
      </c>
      <c r="AY132" s="231" t="s">
        <v>166</v>
      </c>
    </row>
    <row r="133" spans="1:65" s="2" customFormat="1" ht="21.75" customHeight="1" x14ac:dyDescent="0.2">
      <c r="A133" s="37"/>
      <c r="B133" s="38"/>
      <c r="C133" s="181" t="s">
        <v>198</v>
      </c>
      <c r="D133" s="181" t="s">
        <v>168</v>
      </c>
      <c r="E133" s="182" t="s">
        <v>1114</v>
      </c>
      <c r="F133" s="183" t="s">
        <v>1115</v>
      </c>
      <c r="G133" s="184" t="s">
        <v>194</v>
      </c>
      <c r="H133" s="185">
        <v>68.253</v>
      </c>
      <c r="I133" s="186"/>
      <c r="J133" s="187">
        <f>ROUND(I133*H133,2)</f>
        <v>0</v>
      </c>
      <c r="K133" s="183" t="s">
        <v>172</v>
      </c>
      <c r="L133" s="42"/>
      <c r="M133" s="188" t="s">
        <v>19</v>
      </c>
      <c r="N133" s="189" t="s">
        <v>42</v>
      </c>
      <c r="O133" s="6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2" t="s">
        <v>173</v>
      </c>
      <c r="AT133" s="192" t="s">
        <v>168</v>
      </c>
      <c r="AU133" s="192" t="s">
        <v>81</v>
      </c>
      <c r="AY133" s="20" t="s">
        <v>166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20" t="s">
        <v>79</v>
      </c>
      <c r="BK133" s="193">
        <f>ROUND(I133*H133,2)</f>
        <v>0</v>
      </c>
      <c r="BL133" s="20" t="s">
        <v>173</v>
      </c>
      <c r="BM133" s="192" t="s">
        <v>1116</v>
      </c>
    </row>
    <row r="134" spans="1:65" s="2" customFormat="1" ht="11.25" x14ac:dyDescent="0.2">
      <c r="A134" s="37"/>
      <c r="B134" s="38"/>
      <c r="C134" s="39"/>
      <c r="D134" s="194" t="s">
        <v>175</v>
      </c>
      <c r="E134" s="39"/>
      <c r="F134" s="195" t="s">
        <v>1117</v>
      </c>
      <c r="G134" s="39"/>
      <c r="H134" s="39"/>
      <c r="I134" s="196"/>
      <c r="J134" s="39"/>
      <c r="K134" s="39"/>
      <c r="L134" s="42"/>
      <c r="M134" s="197"/>
      <c r="N134" s="198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175</v>
      </c>
      <c r="AU134" s="20" t="s">
        <v>81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1096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3" customFormat="1" ht="11.25" x14ac:dyDescent="0.2">
      <c r="B136" s="199"/>
      <c r="C136" s="200"/>
      <c r="D136" s="201" t="s">
        <v>177</v>
      </c>
      <c r="E136" s="202" t="s">
        <v>19</v>
      </c>
      <c r="F136" s="203" t="s">
        <v>1097</v>
      </c>
      <c r="G136" s="200"/>
      <c r="H136" s="202" t="s">
        <v>19</v>
      </c>
      <c r="I136" s="204"/>
      <c r="J136" s="200"/>
      <c r="K136" s="200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177</v>
      </c>
      <c r="AU136" s="209" t="s">
        <v>81</v>
      </c>
      <c r="AV136" s="13" t="s">
        <v>79</v>
      </c>
      <c r="AW136" s="13" t="s">
        <v>33</v>
      </c>
      <c r="AX136" s="13" t="s">
        <v>71</v>
      </c>
      <c r="AY136" s="209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1098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1111</v>
      </c>
      <c r="G138" s="211"/>
      <c r="H138" s="214">
        <v>4.2240000000000002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1100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1112</v>
      </c>
      <c r="G140" s="211"/>
      <c r="H140" s="214">
        <v>46.445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3" customFormat="1" ht="11.25" x14ac:dyDescent="0.2">
      <c r="B141" s="199"/>
      <c r="C141" s="200"/>
      <c r="D141" s="201" t="s">
        <v>177</v>
      </c>
      <c r="E141" s="202" t="s">
        <v>19</v>
      </c>
      <c r="F141" s="203" t="s">
        <v>1102</v>
      </c>
      <c r="G141" s="200"/>
      <c r="H141" s="202" t="s">
        <v>19</v>
      </c>
      <c r="I141" s="204"/>
      <c r="J141" s="200"/>
      <c r="K141" s="200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177</v>
      </c>
      <c r="AU141" s="209" t="s">
        <v>81</v>
      </c>
      <c r="AV141" s="13" t="s">
        <v>79</v>
      </c>
      <c r="AW141" s="13" t="s">
        <v>33</v>
      </c>
      <c r="AX141" s="13" t="s">
        <v>71</v>
      </c>
      <c r="AY141" s="209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2" t="s">
        <v>19</v>
      </c>
      <c r="F142" s="213" t="s">
        <v>1113</v>
      </c>
      <c r="G142" s="211"/>
      <c r="H142" s="214">
        <v>17.584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33</v>
      </c>
      <c r="AX142" s="14" t="s">
        <v>71</v>
      </c>
      <c r="AY142" s="220" t="s">
        <v>166</v>
      </c>
    </row>
    <row r="143" spans="1:65" s="15" customFormat="1" ht="11.25" x14ac:dyDescent="0.2">
      <c r="B143" s="221"/>
      <c r="C143" s="222"/>
      <c r="D143" s="201" t="s">
        <v>177</v>
      </c>
      <c r="E143" s="223" t="s">
        <v>19</v>
      </c>
      <c r="F143" s="224" t="s">
        <v>180</v>
      </c>
      <c r="G143" s="222"/>
      <c r="H143" s="225">
        <v>68.253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177</v>
      </c>
      <c r="AU143" s="231" t="s">
        <v>81</v>
      </c>
      <c r="AV143" s="15" t="s">
        <v>173</v>
      </c>
      <c r="AW143" s="15" t="s">
        <v>33</v>
      </c>
      <c r="AX143" s="15" t="s">
        <v>79</v>
      </c>
      <c r="AY143" s="231" t="s">
        <v>166</v>
      </c>
    </row>
    <row r="144" spans="1:65" s="2" customFormat="1" ht="24.2" customHeight="1" x14ac:dyDescent="0.2">
      <c r="A144" s="37"/>
      <c r="B144" s="38"/>
      <c r="C144" s="181" t="s">
        <v>213</v>
      </c>
      <c r="D144" s="181" t="s">
        <v>168</v>
      </c>
      <c r="E144" s="182" t="s">
        <v>479</v>
      </c>
      <c r="F144" s="183" t="s">
        <v>480</v>
      </c>
      <c r="G144" s="184" t="s">
        <v>194</v>
      </c>
      <c r="H144" s="185">
        <v>68.253</v>
      </c>
      <c r="I144" s="186"/>
      <c r="J144" s="187">
        <f>ROUND(I144*H144,2)</f>
        <v>0</v>
      </c>
      <c r="K144" s="183" t="s">
        <v>172</v>
      </c>
      <c r="L144" s="42"/>
      <c r="M144" s="188" t="s">
        <v>19</v>
      </c>
      <c r="N144" s="189" t="s">
        <v>42</v>
      </c>
      <c r="O144" s="6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173</v>
      </c>
      <c r="AT144" s="192" t="s">
        <v>168</v>
      </c>
      <c r="AU144" s="192" t="s">
        <v>81</v>
      </c>
      <c r="AY144" s="20" t="s">
        <v>166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79</v>
      </c>
      <c r="BK144" s="193">
        <f>ROUND(I144*H144,2)</f>
        <v>0</v>
      </c>
      <c r="BL144" s="20" t="s">
        <v>173</v>
      </c>
      <c r="BM144" s="192" t="s">
        <v>1118</v>
      </c>
    </row>
    <row r="145" spans="1:65" s="2" customFormat="1" ht="11.25" x14ac:dyDescent="0.2">
      <c r="A145" s="37"/>
      <c r="B145" s="38"/>
      <c r="C145" s="39"/>
      <c r="D145" s="194" t="s">
        <v>175</v>
      </c>
      <c r="E145" s="39"/>
      <c r="F145" s="195" t="s">
        <v>482</v>
      </c>
      <c r="G145" s="39"/>
      <c r="H145" s="39"/>
      <c r="I145" s="196"/>
      <c r="J145" s="39"/>
      <c r="K145" s="39"/>
      <c r="L145" s="42"/>
      <c r="M145" s="197"/>
      <c r="N145" s="198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175</v>
      </c>
      <c r="AU145" s="20" t="s">
        <v>81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1096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1097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3" customFormat="1" ht="11.25" x14ac:dyDescent="0.2">
      <c r="B148" s="199"/>
      <c r="C148" s="200"/>
      <c r="D148" s="201" t="s">
        <v>177</v>
      </c>
      <c r="E148" s="202" t="s">
        <v>19</v>
      </c>
      <c r="F148" s="203" t="s">
        <v>1098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177</v>
      </c>
      <c r="AU148" s="209" t="s">
        <v>81</v>
      </c>
      <c r="AV148" s="13" t="s">
        <v>79</v>
      </c>
      <c r="AW148" s="13" t="s">
        <v>33</v>
      </c>
      <c r="AX148" s="13" t="s">
        <v>71</v>
      </c>
      <c r="AY148" s="209" t="s">
        <v>166</v>
      </c>
    </row>
    <row r="149" spans="1:65" s="14" customFormat="1" ht="11.25" x14ac:dyDescent="0.2">
      <c r="B149" s="210"/>
      <c r="C149" s="211"/>
      <c r="D149" s="201" t="s">
        <v>177</v>
      </c>
      <c r="E149" s="212" t="s">
        <v>19</v>
      </c>
      <c r="F149" s="213" t="s">
        <v>1111</v>
      </c>
      <c r="G149" s="211"/>
      <c r="H149" s="214">
        <v>4.2240000000000002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177</v>
      </c>
      <c r="AU149" s="220" t="s">
        <v>81</v>
      </c>
      <c r="AV149" s="14" t="s">
        <v>81</v>
      </c>
      <c r="AW149" s="14" t="s">
        <v>33</v>
      </c>
      <c r="AX149" s="14" t="s">
        <v>71</v>
      </c>
      <c r="AY149" s="220" t="s">
        <v>166</v>
      </c>
    </row>
    <row r="150" spans="1:65" s="13" customFormat="1" ht="11.25" x14ac:dyDescent="0.2">
      <c r="B150" s="199"/>
      <c r="C150" s="200"/>
      <c r="D150" s="201" t="s">
        <v>177</v>
      </c>
      <c r="E150" s="202" t="s">
        <v>19</v>
      </c>
      <c r="F150" s="203" t="s">
        <v>1100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177</v>
      </c>
      <c r="AU150" s="209" t="s">
        <v>81</v>
      </c>
      <c r="AV150" s="13" t="s">
        <v>79</v>
      </c>
      <c r="AW150" s="13" t="s">
        <v>33</v>
      </c>
      <c r="AX150" s="13" t="s">
        <v>71</v>
      </c>
      <c r="AY150" s="209" t="s">
        <v>166</v>
      </c>
    </row>
    <row r="151" spans="1:65" s="14" customFormat="1" ht="11.25" x14ac:dyDescent="0.2">
      <c r="B151" s="210"/>
      <c r="C151" s="211"/>
      <c r="D151" s="201" t="s">
        <v>177</v>
      </c>
      <c r="E151" s="212" t="s">
        <v>19</v>
      </c>
      <c r="F151" s="213" t="s">
        <v>1112</v>
      </c>
      <c r="G151" s="211"/>
      <c r="H151" s="214">
        <v>46.445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177</v>
      </c>
      <c r="AU151" s="220" t="s">
        <v>81</v>
      </c>
      <c r="AV151" s="14" t="s">
        <v>81</v>
      </c>
      <c r="AW151" s="14" t="s">
        <v>33</v>
      </c>
      <c r="AX151" s="14" t="s">
        <v>71</v>
      </c>
      <c r="AY151" s="220" t="s">
        <v>166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1102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1113</v>
      </c>
      <c r="G153" s="211"/>
      <c r="H153" s="214">
        <v>17.584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5" customFormat="1" ht="11.25" x14ac:dyDescent="0.2">
      <c r="B154" s="221"/>
      <c r="C154" s="222"/>
      <c r="D154" s="201" t="s">
        <v>177</v>
      </c>
      <c r="E154" s="223" t="s">
        <v>19</v>
      </c>
      <c r="F154" s="224" t="s">
        <v>180</v>
      </c>
      <c r="G154" s="222"/>
      <c r="H154" s="225">
        <v>68.253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177</v>
      </c>
      <c r="AU154" s="231" t="s">
        <v>81</v>
      </c>
      <c r="AV154" s="15" t="s">
        <v>173</v>
      </c>
      <c r="AW154" s="15" t="s">
        <v>33</v>
      </c>
      <c r="AX154" s="15" t="s">
        <v>79</v>
      </c>
      <c r="AY154" s="231" t="s">
        <v>166</v>
      </c>
    </row>
    <row r="155" spans="1:65" s="2" customFormat="1" ht="16.5" customHeight="1" x14ac:dyDescent="0.2">
      <c r="A155" s="37"/>
      <c r="B155" s="38"/>
      <c r="C155" s="181" t="s">
        <v>179</v>
      </c>
      <c r="D155" s="181" t="s">
        <v>168</v>
      </c>
      <c r="E155" s="182" t="s">
        <v>1119</v>
      </c>
      <c r="F155" s="183" t="s">
        <v>1120</v>
      </c>
      <c r="G155" s="184" t="s">
        <v>234</v>
      </c>
      <c r="H155" s="185">
        <v>0.222</v>
      </c>
      <c r="I155" s="186"/>
      <c r="J155" s="187">
        <f>ROUND(I155*H155,2)</f>
        <v>0</v>
      </c>
      <c r="K155" s="183" t="s">
        <v>172</v>
      </c>
      <c r="L155" s="42"/>
      <c r="M155" s="188" t="s">
        <v>19</v>
      </c>
      <c r="N155" s="189" t="s">
        <v>42</v>
      </c>
      <c r="O155" s="67"/>
      <c r="P155" s="190">
        <f>O155*H155</f>
        <v>0</v>
      </c>
      <c r="Q155" s="190">
        <v>1.0416099999999999</v>
      </c>
      <c r="R155" s="190">
        <f>Q155*H155</f>
        <v>0.23123742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173</v>
      </c>
      <c r="AT155" s="192" t="s">
        <v>168</v>
      </c>
      <c r="AU155" s="192" t="s">
        <v>81</v>
      </c>
      <c r="AY155" s="20" t="s">
        <v>166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79</v>
      </c>
      <c r="BK155" s="193">
        <f>ROUND(I155*H155,2)</f>
        <v>0</v>
      </c>
      <c r="BL155" s="20" t="s">
        <v>173</v>
      </c>
      <c r="BM155" s="192" t="s">
        <v>1121</v>
      </c>
    </row>
    <row r="156" spans="1:65" s="2" customFormat="1" ht="11.25" x14ac:dyDescent="0.2">
      <c r="A156" s="37"/>
      <c r="B156" s="38"/>
      <c r="C156" s="39"/>
      <c r="D156" s="194" t="s">
        <v>175</v>
      </c>
      <c r="E156" s="39"/>
      <c r="F156" s="195" t="s">
        <v>1122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175</v>
      </c>
      <c r="AU156" s="20" t="s">
        <v>81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1123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1124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4" customFormat="1" ht="11.25" x14ac:dyDescent="0.2">
      <c r="B159" s="210"/>
      <c r="C159" s="211"/>
      <c r="D159" s="201" t="s">
        <v>177</v>
      </c>
      <c r="E159" s="212" t="s">
        <v>19</v>
      </c>
      <c r="F159" s="213" t="s">
        <v>1125</v>
      </c>
      <c r="G159" s="211"/>
      <c r="H159" s="214">
        <v>0.222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177</v>
      </c>
      <c r="AU159" s="220" t="s">
        <v>81</v>
      </c>
      <c r="AV159" s="14" t="s">
        <v>81</v>
      </c>
      <c r="AW159" s="14" t="s">
        <v>33</v>
      </c>
      <c r="AX159" s="14" t="s">
        <v>71</v>
      </c>
      <c r="AY159" s="220" t="s">
        <v>166</v>
      </c>
    </row>
    <row r="160" spans="1:65" s="15" customFormat="1" ht="11.25" x14ac:dyDescent="0.2">
      <c r="B160" s="221"/>
      <c r="C160" s="222"/>
      <c r="D160" s="201" t="s">
        <v>177</v>
      </c>
      <c r="E160" s="223" t="s">
        <v>19</v>
      </c>
      <c r="F160" s="224" t="s">
        <v>180</v>
      </c>
      <c r="G160" s="222"/>
      <c r="H160" s="225">
        <v>0.222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177</v>
      </c>
      <c r="AU160" s="231" t="s">
        <v>81</v>
      </c>
      <c r="AV160" s="15" t="s">
        <v>173</v>
      </c>
      <c r="AW160" s="15" t="s">
        <v>33</v>
      </c>
      <c r="AX160" s="15" t="s">
        <v>79</v>
      </c>
      <c r="AY160" s="231" t="s">
        <v>166</v>
      </c>
    </row>
    <row r="161" spans="1:65" s="2" customFormat="1" ht="16.5" customHeight="1" x14ac:dyDescent="0.2">
      <c r="A161" s="37"/>
      <c r="B161" s="38"/>
      <c r="C161" s="181" t="s">
        <v>226</v>
      </c>
      <c r="D161" s="181" t="s">
        <v>168</v>
      </c>
      <c r="E161" s="182" t="s">
        <v>496</v>
      </c>
      <c r="F161" s="183" t="s">
        <v>497</v>
      </c>
      <c r="G161" s="184" t="s">
        <v>234</v>
      </c>
      <c r="H161" s="185">
        <v>3.0190000000000001</v>
      </c>
      <c r="I161" s="186"/>
      <c r="J161" s="187">
        <f>ROUND(I161*H161,2)</f>
        <v>0</v>
      </c>
      <c r="K161" s="183" t="s">
        <v>172</v>
      </c>
      <c r="L161" s="42"/>
      <c r="M161" s="188" t="s">
        <v>19</v>
      </c>
      <c r="N161" s="189" t="s">
        <v>42</v>
      </c>
      <c r="O161" s="67"/>
      <c r="P161" s="190">
        <f>O161*H161</f>
        <v>0</v>
      </c>
      <c r="Q161" s="190">
        <v>1.06277</v>
      </c>
      <c r="R161" s="190">
        <f>Q161*H161</f>
        <v>3.2085026299999999</v>
      </c>
      <c r="S161" s="190">
        <v>0</v>
      </c>
      <c r="T161" s="19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2" t="s">
        <v>173</v>
      </c>
      <c r="AT161" s="192" t="s">
        <v>168</v>
      </c>
      <c r="AU161" s="192" t="s">
        <v>81</v>
      </c>
      <c r="AY161" s="20" t="s">
        <v>166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20" t="s">
        <v>79</v>
      </c>
      <c r="BK161" s="193">
        <f>ROUND(I161*H161,2)</f>
        <v>0</v>
      </c>
      <c r="BL161" s="20" t="s">
        <v>173</v>
      </c>
      <c r="BM161" s="192" t="s">
        <v>1126</v>
      </c>
    </row>
    <row r="162" spans="1:65" s="2" customFormat="1" ht="11.25" x14ac:dyDescent="0.2">
      <c r="A162" s="37"/>
      <c r="B162" s="38"/>
      <c r="C162" s="39"/>
      <c r="D162" s="194" t="s">
        <v>175</v>
      </c>
      <c r="E162" s="39"/>
      <c r="F162" s="195" t="s">
        <v>499</v>
      </c>
      <c r="G162" s="39"/>
      <c r="H162" s="39"/>
      <c r="I162" s="196"/>
      <c r="J162" s="39"/>
      <c r="K162" s="39"/>
      <c r="L162" s="42"/>
      <c r="M162" s="197"/>
      <c r="N162" s="19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175</v>
      </c>
      <c r="AU162" s="20" t="s">
        <v>81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1096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3" customFormat="1" ht="11.25" x14ac:dyDescent="0.2">
      <c r="B164" s="199"/>
      <c r="C164" s="200"/>
      <c r="D164" s="201" t="s">
        <v>177</v>
      </c>
      <c r="E164" s="202" t="s">
        <v>19</v>
      </c>
      <c r="F164" s="203" t="s">
        <v>1097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177</v>
      </c>
      <c r="AU164" s="209" t="s">
        <v>81</v>
      </c>
      <c r="AV164" s="13" t="s">
        <v>79</v>
      </c>
      <c r="AW164" s="13" t="s">
        <v>33</v>
      </c>
      <c r="AX164" s="13" t="s">
        <v>71</v>
      </c>
      <c r="AY164" s="209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1098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4" customFormat="1" ht="11.25" x14ac:dyDescent="0.2">
      <c r="B166" s="210"/>
      <c r="C166" s="211"/>
      <c r="D166" s="201" t="s">
        <v>177</v>
      </c>
      <c r="E166" s="212" t="s">
        <v>19</v>
      </c>
      <c r="F166" s="213" t="s">
        <v>1127</v>
      </c>
      <c r="G166" s="211"/>
      <c r="H166" s="214">
        <v>0.16700000000000001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177</v>
      </c>
      <c r="AU166" s="220" t="s">
        <v>81</v>
      </c>
      <c r="AV166" s="14" t="s">
        <v>81</v>
      </c>
      <c r="AW166" s="14" t="s">
        <v>33</v>
      </c>
      <c r="AX166" s="14" t="s">
        <v>71</v>
      </c>
      <c r="AY166" s="220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1100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4" customFormat="1" ht="11.25" x14ac:dyDescent="0.2">
      <c r="B168" s="210"/>
      <c r="C168" s="211"/>
      <c r="D168" s="201" t="s">
        <v>177</v>
      </c>
      <c r="E168" s="212" t="s">
        <v>19</v>
      </c>
      <c r="F168" s="213" t="s">
        <v>1128</v>
      </c>
      <c r="G168" s="211"/>
      <c r="H168" s="214">
        <v>2.069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177</v>
      </c>
      <c r="AU168" s="220" t="s">
        <v>81</v>
      </c>
      <c r="AV168" s="14" t="s">
        <v>81</v>
      </c>
      <c r="AW168" s="14" t="s">
        <v>33</v>
      </c>
      <c r="AX168" s="14" t="s">
        <v>71</v>
      </c>
      <c r="AY168" s="220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1102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1129</v>
      </c>
      <c r="G170" s="211"/>
      <c r="H170" s="214">
        <v>0.78300000000000003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5" customFormat="1" ht="11.25" x14ac:dyDescent="0.2">
      <c r="B171" s="221"/>
      <c r="C171" s="222"/>
      <c r="D171" s="201" t="s">
        <v>177</v>
      </c>
      <c r="E171" s="223" t="s">
        <v>19</v>
      </c>
      <c r="F171" s="224" t="s">
        <v>180</v>
      </c>
      <c r="G171" s="222"/>
      <c r="H171" s="225">
        <v>3.0189999999999997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177</v>
      </c>
      <c r="AU171" s="231" t="s">
        <v>81</v>
      </c>
      <c r="AV171" s="15" t="s">
        <v>173</v>
      </c>
      <c r="AW171" s="15" t="s">
        <v>33</v>
      </c>
      <c r="AX171" s="15" t="s">
        <v>79</v>
      </c>
      <c r="AY171" s="231" t="s">
        <v>166</v>
      </c>
    </row>
    <row r="172" spans="1:65" s="2" customFormat="1" ht="16.5" customHeight="1" x14ac:dyDescent="0.2">
      <c r="A172" s="37"/>
      <c r="B172" s="38"/>
      <c r="C172" s="181" t="s">
        <v>231</v>
      </c>
      <c r="D172" s="181" t="s">
        <v>168</v>
      </c>
      <c r="E172" s="182" t="s">
        <v>503</v>
      </c>
      <c r="F172" s="183" t="s">
        <v>504</v>
      </c>
      <c r="G172" s="184" t="s">
        <v>188</v>
      </c>
      <c r="H172" s="185">
        <v>426.58</v>
      </c>
      <c r="I172" s="186"/>
      <c r="J172" s="187">
        <f>ROUND(I172*H172,2)</f>
        <v>0</v>
      </c>
      <c r="K172" s="183" t="s">
        <v>172</v>
      </c>
      <c r="L172" s="42"/>
      <c r="M172" s="188" t="s">
        <v>19</v>
      </c>
      <c r="N172" s="189" t="s">
        <v>42</v>
      </c>
      <c r="O172" s="67"/>
      <c r="P172" s="190">
        <f>O172*H172</f>
        <v>0</v>
      </c>
      <c r="Q172" s="190">
        <v>1.2999999999999999E-4</v>
      </c>
      <c r="R172" s="190">
        <f>Q172*H172</f>
        <v>5.5455399999999995E-2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173</v>
      </c>
      <c r="AT172" s="192" t="s">
        <v>168</v>
      </c>
      <c r="AU172" s="192" t="s">
        <v>81</v>
      </c>
      <c r="AY172" s="20" t="s">
        <v>166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79</v>
      </c>
      <c r="BK172" s="193">
        <f>ROUND(I172*H172,2)</f>
        <v>0</v>
      </c>
      <c r="BL172" s="20" t="s">
        <v>173</v>
      </c>
      <c r="BM172" s="192" t="s">
        <v>1130</v>
      </c>
    </row>
    <row r="173" spans="1:65" s="2" customFormat="1" ht="11.25" x14ac:dyDescent="0.2">
      <c r="A173" s="37"/>
      <c r="B173" s="38"/>
      <c r="C173" s="39"/>
      <c r="D173" s="194" t="s">
        <v>175</v>
      </c>
      <c r="E173" s="39"/>
      <c r="F173" s="195" t="s">
        <v>506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175</v>
      </c>
      <c r="AU173" s="20" t="s">
        <v>81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1096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1097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1098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1099</v>
      </c>
      <c r="G177" s="211"/>
      <c r="H177" s="214">
        <v>26.4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1100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1101</v>
      </c>
      <c r="G179" s="211"/>
      <c r="H179" s="214">
        <v>290.27999999999997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1102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1103</v>
      </c>
      <c r="G181" s="211"/>
      <c r="H181" s="214">
        <v>109.9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5" customFormat="1" ht="11.25" x14ac:dyDescent="0.2">
      <c r="B182" s="221"/>
      <c r="C182" s="222"/>
      <c r="D182" s="201" t="s">
        <v>177</v>
      </c>
      <c r="E182" s="223" t="s">
        <v>19</v>
      </c>
      <c r="F182" s="224" t="s">
        <v>180</v>
      </c>
      <c r="G182" s="222"/>
      <c r="H182" s="225">
        <v>426.57999999999993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177</v>
      </c>
      <c r="AU182" s="231" t="s">
        <v>81</v>
      </c>
      <c r="AV182" s="15" t="s">
        <v>173</v>
      </c>
      <c r="AW182" s="15" t="s">
        <v>33</v>
      </c>
      <c r="AX182" s="15" t="s">
        <v>79</v>
      </c>
      <c r="AY182" s="231" t="s">
        <v>166</v>
      </c>
    </row>
    <row r="183" spans="1:65" s="2" customFormat="1" ht="16.5" customHeight="1" x14ac:dyDescent="0.2">
      <c r="A183" s="37"/>
      <c r="B183" s="38"/>
      <c r="C183" s="181" t="s">
        <v>238</v>
      </c>
      <c r="D183" s="181" t="s">
        <v>168</v>
      </c>
      <c r="E183" s="182" t="s">
        <v>510</v>
      </c>
      <c r="F183" s="183" t="s">
        <v>511</v>
      </c>
      <c r="G183" s="184" t="s">
        <v>188</v>
      </c>
      <c r="H183" s="185">
        <v>426.58</v>
      </c>
      <c r="I183" s="186"/>
      <c r="J183" s="187">
        <f>ROUND(I183*H183,2)</f>
        <v>0</v>
      </c>
      <c r="K183" s="183" t="s">
        <v>172</v>
      </c>
      <c r="L183" s="42"/>
      <c r="M183" s="188" t="s">
        <v>19</v>
      </c>
      <c r="N183" s="189" t="s">
        <v>42</v>
      </c>
      <c r="O183" s="67"/>
      <c r="P183" s="190">
        <f>O183*H183</f>
        <v>0</v>
      </c>
      <c r="Q183" s="190">
        <v>2.2000000000000001E-4</v>
      </c>
      <c r="R183" s="190">
        <f>Q183*H183</f>
        <v>9.3847600000000003E-2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173</v>
      </c>
      <c r="AT183" s="192" t="s">
        <v>168</v>
      </c>
      <c r="AU183" s="192" t="s">
        <v>81</v>
      </c>
      <c r="AY183" s="20" t="s">
        <v>166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79</v>
      </c>
      <c r="BK183" s="193">
        <f>ROUND(I183*H183,2)</f>
        <v>0</v>
      </c>
      <c r="BL183" s="20" t="s">
        <v>173</v>
      </c>
      <c r="BM183" s="192" t="s">
        <v>1131</v>
      </c>
    </row>
    <row r="184" spans="1:65" s="2" customFormat="1" ht="11.25" x14ac:dyDescent="0.2">
      <c r="A184" s="37"/>
      <c r="B184" s="38"/>
      <c r="C184" s="39"/>
      <c r="D184" s="194" t="s">
        <v>175</v>
      </c>
      <c r="E184" s="39"/>
      <c r="F184" s="195" t="s">
        <v>513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175</v>
      </c>
      <c r="AU184" s="20" t="s">
        <v>81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1096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1097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1098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4" customFormat="1" ht="11.25" x14ac:dyDescent="0.2">
      <c r="B188" s="210"/>
      <c r="C188" s="211"/>
      <c r="D188" s="201" t="s">
        <v>177</v>
      </c>
      <c r="E188" s="212" t="s">
        <v>19</v>
      </c>
      <c r="F188" s="213" t="s">
        <v>1099</v>
      </c>
      <c r="G188" s="211"/>
      <c r="H188" s="214">
        <v>26.4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177</v>
      </c>
      <c r="AU188" s="220" t="s">
        <v>81</v>
      </c>
      <c r="AV188" s="14" t="s">
        <v>81</v>
      </c>
      <c r="AW188" s="14" t="s">
        <v>33</v>
      </c>
      <c r="AX188" s="14" t="s">
        <v>71</v>
      </c>
      <c r="AY188" s="220" t="s">
        <v>166</v>
      </c>
    </row>
    <row r="189" spans="1:65" s="13" customFormat="1" ht="11.25" x14ac:dyDescent="0.2">
      <c r="B189" s="199"/>
      <c r="C189" s="200"/>
      <c r="D189" s="201" t="s">
        <v>177</v>
      </c>
      <c r="E189" s="202" t="s">
        <v>19</v>
      </c>
      <c r="F189" s="203" t="s">
        <v>1100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177</v>
      </c>
      <c r="AU189" s="209" t="s">
        <v>81</v>
      </c>
      <c r="AV189" s="13" t="s">
        <v>79</v>
      </c>
      <c r="AW189" s="13" t="s">
        <v>33</v>
      </c>
      <c r="AX189" s="13" t="s">
        <v>71</v>
      </c>
      <c r="AY189" s="209" t="s">
        <v>166</v>
      </c>
    </row>
    <row r="190" spans="1:65" s="14" customFormat="1" ht="11.25" x14ac:dyDescent="0.2">
      <c r="B190" s="210"/>
      <c r="C190" s="211"/>
      <c r="D190" s="201" t="s">
        <v>177</v>
      </c>
      <c r="E190" s="212" t="s">
        <v>19</v>
      </c>
      <c r="F190" s="213" t="s">
        <v>1101</v>
      </c>
      <c r="G190" s="211"/>
      <c r="H190" s="214">
        <v>290.27999999999997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177</v>
      </c>
      <c r="AU190" s="220" t="s">
        <v>81</v>
      </c>
      <c r="AV190" s="14" t="s">
        <v>81</v>
      </c>
      <c r="AW190" s="14" t="s">
        <v>33</v>
      </c>
      <c r="AX190" s="14" t="s">
        <v>71</v>
      </c>
      <c r="AY190" s="220" t="s">
        <v>166</v>
      </c>
    </row>
    <row r="191" spans="1:65" s="13" customFormat="1" ht="11.25" x14ac:dyDescent="0.2">
      <c r="B191" s="199"/>
      <c r="C191" s="200"/>
      <c r="D191" s="201" t="s">
        <v>177</v>
      </c>
      <c r="E191" s="202" t="s">
        <v>19</v>
      </c>
      <c r="F191" s="203" t="s">
        <v>1102</v>
      </c>
      <c r="G191" s="200"/>
      <c r="H191" s="202" t="s">
        <v>19</v>
      </c>
      <c r="I191" s="204"/>
      <c r="J191" s="200"/>
      <c r="K191" s="200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177</v>
      </c>
      <c r="AU191" s="209" t="s">
        <v>81</v>
      </c>
      <c r="AV191" s="13" t="s">
        <v>79</v>
      </c>
      <c r="AW191" s="13" t="s">
        <v>33</v>
      </c>
      <c r="AX191" s="13" t="s">
        <v>71</v>
      </c>
      <c r="AY191" s="209" t="s">
        <v>166</v>
      </c>
    </row>
    <row r="192" spans="1:65" s="14" customFormat="1" ht="11.25" x14ac:dyDescent="0.2">
      <c r="B192" s="210"/>
      <c r="C192" s="211"/>
      <c r="D192" s="201" t="s">
        <v>177</v>
      </c>
      <c r="E192" s="212" t="s">
        <v>19</v>
      </c>
      <c r="F192" s="213" t="s">
        <v>1103</v>
      </c>
      <c r="G192" s="211"/>
      <c r="H192" s="214">
        <v>109.9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177</v>
      </c>
      <c r="AU192" s="220" t="s">
        <v>81</v>
      </c>
      <c r="AV192" s="14" t="s">
        <v>81</v>
      </c>
      <c r="AW192" s="14" t="s">
        <v>33</v>
      </c>
      <c r="AX192" s="14" t="s">
        <v>71</v>
      </c>
      <c r="AY192" s="220" t="s">
        <v>166</v>
      </c>
    </row>
    <row r="193" spans="1:65" s="15" customFormat="1" ht="11.25" x14ac:dyDescent="0.2">
      <c r="B193" s="221"/>
      <c r="C193" s="222"/>
      <c r="D193" s="201" t="s">
        <v>177</v>
      </c>
      <c r="E193" s="223" t="s">
        <v>19</v>
      </c>
      <c r="F193" s="224" t="s">
        <v>180</v>
      </c>
      <c r="G193" s="222"/>
      <c r="H193" s="225">
        <v>426.57999999999993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177</v>
      </c>
      <c r="AU193" s="231" t="s">
        <v>81</v>
      </c>
      <c r="AV193" s="15" t="s">
        <v>173</v>
      </c>
      <c r="AW193" s="15" t="s">
        <v>33</v>
      </c>
      <c r="AX193" s="15" t="s">
        <v>79</v>
      </c>
      <c r="AY193" s="231" t="s">
        <v>166</v>
      </c>
    </row>
    <row r="194" spans="1:65" s="2" customFormat="1" ht="16.5" customHeight="1" x14ac:dyDescent="0.2">
      <c r="A194" s="37"/>
      <c r="B194" s="38"/>
      <c r="C194" s="181" t="s">
        <v>243</v>
      </c>
      <c r="D194" s="181" t="s">
        <v>168</v>
      </c>
      <c r="E194" s="182" t="s">
        <v>1132</v>
      </c>
      <c r="F194" s="183" t="s">
        <v>1133</v>
      </c>
      <c r="G194" s="184" t="s">
        <v>524</v>
      </c>
      <c r="H194" s="185">
        <v>299.24</v>
      </c>
      <c r="I194" s="186"/>
      <c r="J194" s="187">
        <f>ROUND(I194*H194,2)</f>
        <v>0</v>
      </c>
      <c r="K194" s="183" t="s">
        <v>172</v>
      </c>
      <c r="L194" s="42"/>
      <c r="M194" s="188" t="s">
        <v>19</v>
      </c>
      <c r="N194" s="189" t="s">
        <v>42</v>
      </c>
      <c r="O194" s="67"/>
      <c r="P194" s="190">
        <f>O194*H194</f>
        <v>0</v>
      </c>
      <c r="Q194" s="190">
        <v>2.3000000000000001E-4</v>
      </c>
      <c r="R194" s="190">
        <f>Q194*H194</f>
        <v>6.8825200000000003E-2</v>
      </c>
      <c r="S194" s="190">
        <v>0</v>
      </c>
      <c r="T194" s="19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2" t="s">
        <v>173</v>
      </c>
      <c r="AT194" s="192" t="s">
        <v>168</v>
      </c>
      <c r="AU194" s="192" t="s">
        <v>81</v>
      </c>
      <c r="AY194" s="20" t="s">
        <v>166</v>
      </c>
      <c r="BE194" s="193">
        <f>IF(N194="základní",J194,0)</f>
        <v>0</v>
      </c>
      <c r="BF194" s="193">
        <f>IF(N194="snížená",J194,0)</f>
        <v>0</v>
      </c>
      <c r="BG194" s="193">
        <f>IF(N194="zákl. přenesená",J194,0)</f>
        <v>0</v>
      </c>
      <c r="BH194" s="193">
        <f>IF(N194="sníž. přenesená",J194,0)</f>
        <v>0</v>
      </c>
      <c r="BI194" s="193">
        <f>IF(N194="nulová",J194,0)</f>
        <v>0</v>
      </c>
      <c r="BJ194" s="20" t="s">
        <v>79</v>
      </c>
      <c r="BK194" s="193">
        <f>ROUND(I194*H194,2)</f>
        <v>0</v>
      </c>
      <c r="BL194" s="20" t="s">
        <v>173</v>
      </c>
      <c r="BM194" s="192" t="s">
        <v>1134</v>
      </c>
    </row>
    <row r="195" spans="1:65" s="2" customFormat="1" ht="11.25" x14ac:dyDescent="0.2">
      <c r="A195" s="37"/>
      <c r="B195" s="38"/>
      <c r="C195" s="39"/>
      <c r="D195" s="194" t="s">
        <v>175</v>
      </c>
      <c r="E195" s="39"/>
      <c r="F195" s="195" t="s">
        <v>1135</v>
      </c>
      <c r="G195" s="39"/>
      <c r="H195" s="39"/>
      <c r="I195" s="196"/>
      <c r="J195" s="39"/>
      <c r="K195" s="39"/>
      <c r="L195" s="42"/>
      <c r="M195" s="197"/>
      <c r="N195" s="19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175</v>
      </c>
      <c r="AU195" s="20" t="s">
        <v>81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1123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4" customFormat="1" ht="11.25" x14ac:dyDescent="0.2">
      <c r="B197" s="210"/>
      <c r="C197" s="211"/>
      <c r="D197" s="201" t="s">
        <v>177</v>
      </c>
      <c r="E197" s="212" t="s">
        <v>19</v>
      </c>
      <c r="F197" s="213" t="s">
        <v>1136</v>
      </c>
      <c r="G197" s="211"/>
      <c r="H197" s="214">
        <v>135.12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177</v>
      </c>
      <c r="AU197" s="220" t="s">
        <v>81</v>
      </c>
      <c r="AV197" s="14" t="s">
        <v>81</v>
      </c>
      <c r="AW197" s="14" t="s">
        <v>33</v>
      </c>
      <c r="AX197" s="14" t="s">
        <v>71</v>
      </c>
      <c r="AY197" s="220" t="s">
        <v>166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1137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4" customFormat="1" ht="11.25" x14ac:dyDescent="0.2">
      <c r="B199" s="210"/>
      <c r="C199" s="211"/>
      <c r="D199" s="201" t="s">
        <v>177</v>
      </c>
      <c r="E199" s="212" t="s">
        <v>19</v>
      </c>
      <c r="F199" s="213" t="s">
        <v>1138</v>
      </c>
      <c r="G199" s="211"/>
      <c r="H199" s="214">
        <v>164.12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177</v>
      </c>
      <c r="AU199" s="220" t="s">
        <v>81</v>
      </c>
      <c r="AV199" s="14" t="s">
        <v>81</v>
      </c>
      <c r="AW199" s="14" t="s">
        <v>33</v>
      </c>
      <c r="AX199" s="14" t="s">
        <v>71</v>
      </c>
      <c r="AY199" s="220" t="s">
        <v>166</v>
      </c>
    </row>
    <row r="200" spans="1:65" s="15" customFormat="1" ht="11.25" x14ac:dyDescent="0.2">
      <c r="B200" s="221"/>
      <c r="C200" s="222"/>
      <c r="D200" s="201" t="s">
        <v>177</v>
      </c>
      <c r="E200" s="223" t="s">
        <v>19</v>
      </c>
      <c r="F200" s="224" t="s">
        <v>180</v>
      </c>
      <c r="G200" s="222"/>
      <c r="H200" s="225">
        <v>299.24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177</v>
      </c>
      <c r="AU200" s="231" t="s">
        <v>81</v>
      </c>
      <c r="AV200" s="15" t="s">
        <v>173</v>
      </c>
      <c r="AW200" s="15" t="s">
        <v>33</v>
      </c>
      <c r="AX200" s="15" t="s">
        <v>79</v>
      </c>
      <c r="AY200" s="231" t="s">
        <v>166</v>
      </c>
    </row>
    <row r="201" spans="1:65" s="2" customFormat="1" ht="24.2" customHeight="1" x14ac:dyDescent="0.2">
      <c r="A201" s="37"/>
      <c r="B201" s="38"/>
      <c r="C201" s="181" t="s">
        <v>8</v>
      </c>
      <c r="D201" s="181" t="s">
        <v>168</v>
      </c>
      <c r="E201" s="182" t="s">
        <v>1139</v>
      </c>
      <c r="F201" s="183" t="s">
        <v>1140</v>
      </c>
      <c r="G201" s="184" t="s">
        <v>524</v>
      </c>
      <c r="H201" s="185">
        <v>164.12</v>
      </c>
      <c r="I201" s="186"/>
      <c r="J201" s="187">
        <f>ROUND(I201*H201,2)</f>
        <v>0</v>
      </c>
      <c r="K201" s="183" t="s">
        <v>172</v>
      </c>
      <c r="L201" s="42"/>
      <c r="M201" s="188" t="s">
        <v>19</v>
      </c>
      <c r="N201" s="189" t="s">
        <v>42</v>
      </c>
      <c r="O201" s="67"/>
      <c r="P201" s="190">
        <f>O201*H201</f>
        <v>0</v>
      </c>
      <c r="Q201" s="190">
        <v>0</v>
      </c>
      <c r="R201" s="190">
        <f>Q201*H201</f>
        <v>0</v>
      </c>
      <c r="S201" s="190">
        <v>0</v>
      </c>
      <c r="T201" s="19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2" t="s">
        <v>173</v>
      </c>
      <c r="AT201" s="192" t="s">
        <v>168</v>
      </c>
      <c r="AU201" s="192" t="s">
        <v>81</v>
      </c>
      <c r="AY201" s="20" t="s">
        <v>166</v>
      </c>
      <c r="BE201" s="193">
        <f>IF(N201="základní",J201,0)</f>
        <v>0</v>
      </c>
      <c r="BF201" s="193">
        <f>IF(N201="snížená",J201,0)</f>
        <v>0</v>
      </c>
      <c r="BG201" s="193">
        <f>IF(N201="zákl. přenesená",J201,0)</f>
        <v>0</v>
      </c>
      <c r="BH201" s="193">
        <f>IF(N201="sníž. přenesená",J201,0)</f>
        <v>0</v>
      </c>
      <c r="BI201" s="193">
        <f>IF(N201="nulová",J201,0)</f>
        <v>0</v>
      </c>
      <c r="BJ201" s="20" t="s">
        <v>79</v>
      </c>
      <c r="BK201" s="193">
        <f>ROUND(I201*H201,2)</f>
        <v>0</v>
      </c>
      <c r="BL201" s="20" t="s">
        <v>173</v>
      </c>
      <c r="BM201" s="192" t="s">
        <v>1141</v>
      </c>
    </row>
    <row r="202" spans="1:65" s="2" customFormat="1" ht="11.25" x14ac:dyDescent="0.2">
      <c r="A202" s="37"/>
      <c r="B202" s="38"/>
      <c r="C202" s="39"/>
      <c r="D202" s="194" t="s">
        <v>175</v>
      </c>
      <c r="E202" s="39"/>
      <c r="F202" s="195" t="s">
        <v>1142</v>
      </c>
      <c r="G202" s="39"/>
      <c r="H202" s="39"/>
      <c r="I202" s="196"/>
      <c r="J202" s="39"/>
      <c r="K202" s="39"/>
      <c r="L202" s="42"/>
      <c r="M202" s="197"/>
      <c r="N202" s="198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175</v>
      </c>
      <c r="AU202" s="20" t="s">
        <v>81</v>
      </c>
    </row>
    <row r="203" spans="1:65" s="13" customFormat="1" ht="11.25" x14ac:dyDescent="0.2">
      <c r="B203" s="199"/>
      <c r="C203" s="200"/>
      <c r="D203" s="201" t="s">
        <v>177</v>
      </c>
      <c r="E203" s="202" t="s">
        <v>19</v>
      </c>
      <c r="F203" s="203" t="s">
        <v>1137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177</v>
      </c>
      <c r="AU203" s="209" t="s">
        <v>81</v>
      </c>
      <c r="AV203" s="13" t="s">
        <v>79</v>
      </c>
      <c r="AW203" s="13" t="s">
        <v>33</v>
      </c>
      <c r="AX203" s="13" t="s">
        <v>71</v>
      </c>
      <c r="AY203" s="209" t="s">
        <v>166</v>
      </c>
    </row>
    <row r="204" spans="1:65" s="14" customFormat="1" ht="11.25" x14ac:dyDescent="0.2">
      <c r="B204" s="210"/>
      <c r="C204" s="211"/>
      <c r="D204" s="201" t="s">
        <v>177</v>
      </c>
      <c r="E204" s="212" t="s">
        <v>19</v>
      </c>
      <c r="F204" s="213" t="s">
        <v>1138</v>
      </c>
      <c r="G204" s="211"/>
      <c r="H204" s="214">
        <v>164.12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177</v>
      </c>
      <c r="AU204" s="220" t="s">
        <v>81</v>
      </c>
      <c r="AV204" s="14" t="s">
        <v>81</v>
      </c>
      <c r="AW204" s="14" t="s">
        <v>33</v>
      </c>
      <c r="AX204" s="14" t="s">
        <v>71</v>
      </c>
      <c r="AY204" s="220" t="s">
        <v>166</v>
      </c>
    </row>
    <row r="205" spans="1:65" s="15" customFormat="1" ht="11.25" x14ac:dyDescent="0.2">
      <c r="B205" s="221"/>
      <c r="C205" s="222"/>
      <c r="D205" s="201" t="s">
        <v>177</v>
      </c>
      <c r="E205" s="223" t="s">
        <v>19</v>
      </c>
      <c r="F205" s="224" t="s">
        <v>180</v>
      </c>
      <c r="G205" s="222"/>
      <c r="H205" s="225">
        <v>164.12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177</v>
      </c>
      <c r="AU205" s="231" t="s">
        <v>81</v>
      </c>
      <c r="AV205" s="15" t="s">
        <v>173</v>
      </c>
      <c r="AW205" s="15" t="s">
        <v>33</v>
      </c>
      <c r="AX205" s="15" t="s">
        <v>79</v>
      </c>
      <c r="AY205" s="231" t="s">
        <v>166</v>
      </c>
    </row>
    <row r="206" spans="1:65" s="12" customFormat="1" ht="22.9" customHeight="1" x14ac:dyDescent="0.2">
      <c r="B206" s="165"/>
      <c r="C206" s="166"/>
      <c r="D206" s="167" t="s">
        <v>70</v>
      </c>
      <c r="E206" s="179" t="s">
        <v>231</v>
      </c>
      <c r="F206" s="179" t="s">
        <v>314</v>
      </c>
      <c r="G206" s="166"/>
      <c r="H206" s="166"/>
      <c r="I206" s="169"/>
      <c r="J206" s="180">
        <f>BK206</f>
        <v>0</v>
      </c>
      <c r="K206" s="166"/>
      <c r="L206" s="171"/>
      <c r="M206" s="172"/>
      <c r="N206" s="173"/>
      <c r="O206" s="173"/>
      <c r="P206" s="174">
        <f>SUM(P207:P228)</f>
        <v>0</v>
      </c>
      <c r="Q206" s="173"/>
      <c r="R206" s="174">
        <f>SUM(R207:R228)</f>
        <v>2.5634800000000003E-2</v>
      </c>
      <c r="S206" s="173"/>
      <c r="T206" s="175">
        <f>SUM(T207:T228)</f>
        <v>0</v>
      </c>
      <c r="AR206" s="176" t="s">
        <v>79</v>
      </c>
      <c r="AT206" s="177" t="s">
        <v>70</v>
      </c>
      <c r="AU206" s="177" t="s">
        <v>79</v>
      </c>
      <c r="AY206" s="176" t="s">
        <v>166</v>
      </c>
      <c r="BK206" s="178">
        <f>SUM(BK207:BK228)</f>
        <v>0</v>
      </c>
    </row>
    <row r="207" spans="1:65" s="2" customFormat="1" ht="24.2" customHeight="1" x14ac:dyDescent="0.2">
      <c r="A207" s="37"/>
      <c r="B207" s="38"/>
      <c r="C207" s="181" t="s">
        <v>263</v>
      </c>
      <c r="D207" s="181" t="s">
        <v>168</v>
      </c>
      <c r="E207" s="182" t="s">
        <v>514</v>
      </c>
      <c r="F207" s="183" t="s">
        <v>515</v>
      </c>
      <c r="G207" s="184" t="s">
        <v>171</v>
      </c>
      <c r="H207" s="185">
        <v>320.435</v>
      </c>
      <c r="I207" s="186"/>
      <c r="J207" s="187">
        <f>ROUND(I207*H207,2)</f>
        <v>0</v>
      </c>
      <c r="K207" s="183" t="s">
        <v>172</v>
      </c>
      <c r="L207" s="42"/>
      <c r="M207" s="188" t="s">
        <v>19</v>
      </c>
      <c r="N207" s="189" t="s">
        <v>42</v>
      </c>
      <c r="O207" s="67"/>
      <c r="P207" s="190">
        <f>O207*H207</f>
        <v>0</v>
      </c>
      <c r="Q207" s="190">
        <v>8.0000000000000007E-5</v>
      </c>
      <c r="R207" s="190">
        <f>Q207*H207</f>
        <v>2.5634800000000003E-2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173</v>
      </c>
      <c r="AT207" s="192" t="s">
        <v>168</v>
      </c>
      <c r="AU207" s="192" t="s">
        <v>81</v>
      </c>
      <c r="AY207" s="20" t="s">
        <v>166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79</v>
      </c>
      <c r="BK207" s="193">
        <f>ROUND(I207*H207,2)</f>
        <v>0</v>
      </c>
      <c r="BL207" s="20" t="s">
        <v>173</v>
      </c>
      <c r="BM207" s="192" t="s">
        <v>1143</v>
      </c>
    </row>
    <row r="208" spans="1:65" s="2" customFormat="1" ht="11.25" x14ac:dyDescent="0.2">
      <c r="A208" s="37"/>
      <c r="B208" s="38"/>
      <c r="C208" s="39"/>
      <c r="D208" s="194" t="s">
        <v>175</v>
      </c>
      <c r="E208" s="39"/>
      <c r="F208" s="195" t="s">
        <v>517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175</v>
      </c>
      <c r="AU208" s="20" t="s">
        <v>81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1096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1144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1098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4" customFormat="1" ht="11.25" x14ac:dyDescent="0.2">
      <c r="B212" s="210"/>
      <c r="C212" s="211"/>
      <c r="D212" s="201" t="s">
        <v>177</v>
      </c>
      <c r="E212" s="212" t="s">
        <v>19</v>
      </c>
      <c r="F212" s="213" t="s">
        <v>1145</v>
      </c>
      <c r="G212" s="211"/>
      <c r="H212" s="214">
        <v>19.8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177</v>
      </c>
      <c r="AU212" s="220" t="s">
        <v>81</v>
      </c>
      <c r="AV212" s="14" t="s">
        <v>81</v>
      </c>
      <c r="AW212" s="14" t="s">
        <v>33</v>
      </c>
      <c r="AX212" s="14" t="s">
        <v>71</v>
      </c>
      <c r="AY212" s="220" t="s">
        <v>166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1100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1146</v>
      </c>
      <c r="G214" s="211"/>
      <c r="H214" s="214">
        <v>218.21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1102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4" customFormat="1" ht="11.25" x14ac:dyDescent="0.2">
      <c r="B216" s="210"/>
      <c r="C216" s="211"/>
      <c r="D216" s="201" t="s">
        <v>177</v>
      </c>
      <c r="E216" s="212" t="s">
        <v>19</v>
      </c>
      <c r="F216" s="213" t="s">
        <v>1147</v>
      </c>
      <c r="G216" s="211"/>
      <c r="H216" s="214">
        <v>82.424999999999997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177</v>
      </c>
      <c r="AU216" s="220" t="s">
        <v>81</v>
      </c>
      <c r="AV216" s="14" t="s">
        <v>81</v>
      </c>
      <c r="AW216" s="14" t="s">
        <v>33</v>
      </c>
      <c r="AX216" s="14" t="s">
        <v>71</v>
      </c>
      <c r="AY216" s="220" t="s">
        <v>166</v>
      </c>
    </row>
    <row r="217" spans="1:65" s="15" customFormat="1" ht="11.25" x14ac:dyDescent="0.2">
      <c r="B217" s="221"/>
      <c r="C217" s="222"/>
      <c r="D217" s="201" t="s">
        <v>177</v>
      </c>
      <c r="E217" s="223" t="s">
        <v>19</v>
      </c>
      <c r="F217" s="224" t="s">
        <v>180</v>
      </c>
      <c r="G217" s="222"/>
      <c r="H217" s="225">
        <v>320.435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177</v>
      </c>
      <c r="AU217" s="231" t="s">
        <v>81</v>
      </c>
      <c r="AV217" s="15" t="s">
        <v>173</v>
      </c>
      <c r="AW217" s="15" t="s">
        <v>33</v>
      </c>
      <c r="AX217" s="15" t="s">
        <v>79</v>
      </c>
      <c r="AY217" s="231" t="s">
        <v>166</v>
      </c>
    </row>
    <row r="218" spans="1:65" s="2" customFormat="1" ht="16.5" customHeight="1" x14ac:dyDescent="0.2">
      <c r="A218" s="37"/>
      <c r="B218" s="38"/>
      <c r="C218" s="249" t="s">
        <v>274</v>
      </c>
      <c r="D218" s="249" t="s">
        <v>392</v>
      </c>
      <c r="E218" s="250" t="s">
        <v>522</v>
      </c>
      <c r="F218" s="251" t="s">
        <v>523</v>
      </c>
      <c r="G218" s="252" t="s">
        <v>524</v>
      </c>
      <c r="H218" s="253">
        <v>704.95699999999999</v>
      </c>
      <c r="I218" s="254"/>
      <c r="J218" s="255">
        <f>ROUND(I218*H218,2)</f>
        <v>0</v>
      </c>
      <c r="K218" s="251" t="s">
        <v>476</v>
      </c>
      <c r="L218" s="256"/>
      <c r="M218" s="257" t="s">
        <v>19</v>
      </c>
      <c r="N218" s="258" t="s">
        <v>42</v>
      </c>
      <c r="O218" s="67"/>
      <c r="P218" s="190">
        <f>O218*H218</f>
        <v>0</v>
      </c>
      <c r="Q218" s="190">
        <v>0</v>
      </c>
      <c r="R218" s="190">
        <f>Q218*H218</f>
        <v>0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226</v>
      </c>
      <c r="AT218" s="192" t="s">
        <v>392</v>
      </c>
      <c r="AU218" s="192" t="s">
        <v>81</v>
      </c>
      <c r="AY218" s="20" t="s">
        <v>166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79</v>
      </c>
      <c r="BK218" s="193">
        <f>ROUND(I218*H218,2)</f>
        <v>0</v>
      </c>
      <c r="BL218" s="20" t="s">
        <v>173</v>
      </c>
      <c r="BM218" s="192" t="s">
        <v>1148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1096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1097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1098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4" customFormat="1" ht="11.25" x14ac:dyDescent="0.2">
      <c r="B222" s="210"/>
      <c r="C222" s="211"/>
      <c r="D222" s="201" t="s">
        <v>177</v>
      </c>
      <c r="E222" s="212" t="s">
        <v>19</v>
      </c>
      <c r="F222" s="213" t="s">
        <v>1149</v>
      </c>
      <c r="G222" s="211"/>
      <c r="H222" s="214">
        <v>39.6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81</v>
      </c>
      <c r="AV222" s="14" t="s">
        <v>81</v>
      </c>
      <c r="AW222" s="14" t="s">
        <v>33</v>
      </c>
      <c r="AX222" s="14" t="s">
        <v>71</v>
      </c>
      <c r="AY222" s="220" t="s">
        <v>166</v>
      </c>
    </row>
    <row r="223" spans="1:65" s="13" customFormat="1" ht="11.25" x14ac:dyDescent="0.2">
      <c r="B223" s="199"/>
      <c r="C223" s="200"/>
      <c r="D223" s="201" t="s">
        <v>177</v>
      </c>
      <c r="E223" s="202" t="s">
        <v>19</v>
      </c>
      <c r="F223" s="203" t="s">
        <v>1100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177</v>
      </c>
      <c r="AU223" s="209" t="s">
        <v>81</v>
      </c>
      <c r="AV223" s="13" t="s">
        <v>79</v>
      </c>
      <c r="AW223" s="13" t="s">
        <v>33</v>
      </c>
      <c r="AX223" s="13" t="s">
        <v>71</v>
      </c>
      <c r="AY223" s="209" t="s">
        <v>166</v>
      </c>
    </row>
    <row r="224" spans="1:65" s="14" customFormat="1" ht="11.25" x14ac:dyDescent="0.2">
      <c r="B224" s="210"/>
      <c r="C224" s="211"/>
      <c r="D224" s="201" t="s">
        <v>177</v>
      </c>
      <c r="E224" s="212" t="s">
        <v>19</v>
      </c>
      <c r="F224" s="213" t="s">
        <v>1150</v>
      </c>
      <c r="G224" s="211"/>
      <c r="H224" s="214">
        <v>436.42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177</v>
      </c>
      <c r="AU224" s="220" t="s">
        <v>81</v>
      </c>
      <c r="AV224" s="14" t="s">
        <v>81</v>
      </c>
      <c r="AW224" s="14" t="s">
        <v>33</v>
      </c>
      <c r="AX224" s="14" t="s">
        <v>71</v>
      </c>
      <c r="AY224" s="220" t="s">
        <v>166</v>
      </c>
    </row>
    <row r="225" spans="1:65" s="13" customFormat="1" ht="11.25" x14ac:dyDescent="0.2">
      <c r="B225" s="199"/>
      <c r="C225" s="200"/>
      <c r="D225" s="201" t="s">
        <v>177</v>
      </c>
      <c r="E225" s="202" t="s">
        <v>19</v>
      </c>
      <c r="F225" s="203" t="s">
        <v>1102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177</v>
      </c>
      <c r="AU225" s="209" t="s">
        <v>81</v>
      </c>
      <c r="AV225" s="13" t="s">
        <v>79</v>
      </c>
      <c r="AW225" s="13" t="s">
        <v>33</v>
      </c>
      <c r="AX225" s="13" t="s">
        <v>71</v>
      </c>
      <c r="AY225" s="209" t="s">
        <v>166</v>
      </c>
    </row>
    <row r="226" spans="1:65" s="14" customFormat="1" ht="11.25" x14ac:dyDescent="0.2">
      <c r="B226" s="210"/>
      <c r="C226" s="211"/>
      <c r="D226" s="201" t="s">
        <v>177</v>
      </c>
      <c r="E226" s="212" t="s">
        <v>19</v>
      </c>
      <c r="F226" s="213" t="s">
        <v>1151</v>
      </c>
      <c r="G226" s="211"/>
      <c r="H226" s="214">
        <v>164.85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177</v>
      </c>
      <c r="AU226" s="220" t="s">
        <v>81</v>
      </c>
      <c r="AV226" s="14" t="s">
        <v>81</v>
      </c>
      <c r="AW226" s="14" t="s">
        <v>33</v>
      </c>
      <c r="AX226" s="14" t="s">
        <v>71</v>
      </c>
      <c r="AY226" s="220" t="s">
        <v>166</v>
      </c>
    </row>
    <row r="227" spans="1:65" s="15" customFormat="1" ht="11.25" x14ac:dyDescent="0.2">
      <c r="B227" s="221"/>
      <c r="C227" s="222"/>
      <c r="D227" s="201" t="s">
        <v>177</v>
      </c>
      <c r="E227" s="223" t="s">
        <v>19</v>
      </c>
      <c r="F227" s="224" t="s">
        <v>180</v>
      </c>
      <c r="G227" s="222"/>
      <c r="H227" s="225">
        <v>640.87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177</v>
      </c>
      <c r="AU227" s="231" t="s">
        <v>81</v>
      </c>
      <c r="AV227" s="15" t="s">
        <v>173</v>
      </c>
      <c r="AW227" s="15" t="s">
        <v>33</v>
      </c>
      <c r="AX227" s="15" t="s">
        <v>79</v>
      </c>
      <c r="AY227" s="231" t="s">
        <v>166</v>
      </c>
    </row>
    <row r="228" spans="1:65" s="14" customFormat="1" ht="11.25" x14ac:dyDescent="0.2">
      <c r="B228" s="210"/>
      <c r="C228" s="211"/>
      <c r="D228" s="201" t="s">
        <v>177</v>
      </c>
      <c r="E228" s="211"/>
      <c r="F228" s="213" t="s">
        <v>1152</v>
      </c>
      <c r="G228" s="211"/>
      <c r="H228" s="214">
        <v>704.95699999999999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177</v>
      </c>
      <c r="AU228" s="220" t="s">
        <v>81</v>
      </c>
      <c r="AV228" s="14" t="s">
        <v>81</v>
      </c>
      <c r="AW228" s="14" t="s">
        <v>4</v>
      </c>
      <c r="AX228" s="14" t="s">
        <v>79</v>
      </c>
      <c r="AY228" s="220" t="s">
        <v>166</v>
      </c>
    </row>
    <row r="229" spans="1:65" s="12" customFormat="1" ht="22.9" customHeight="1" x14ac:dyDescent="0.2">
      <c r="B229" s="165"/>
      <c r="C229" s="166"/>
      <c r="D229" s="167" t="s">
        <v>70</v>
      </c>
      <c r="E229" s="179" t="s">
        <v>323</v>
      </c>
      <c r="F229" s="179" t="s">
        <v>324</v>
      </c>
      <c r="G229" s="166"/>
      <c r="H229" s="166"/>
      <c r="I229" s="169"/>
      <c r="J229" s="180">
        <f>BK229</f>
        <v>0</v>
      </c>
      <c r="K229" s="166"/>
      <c r="L229" s="171"/>
      <c r="M229" s="172"/>
      <c r="N229" s="173"/>
      <c r="O229" s="173"/>
      <c r="P229" s="174">
        <f>SUM(P230:P231)</f>
        <v>0</v>
      </c>
      <c r="Q229" s="173"/>
      <c r="R229" s="174">
        <f>SUM(R230:R231)</f>
        <v>0</v>
      </c>
      <c r="S229" s="173"/>
      <c r="T229" s="175">
        <f>SUM(T230:T231)</f>
        <v>0</v>
      </c>
      <c r="AR229" s="176" t="s">
        <v>79</v>
      </c>
      <c r="AT229" s="177" t="s">
        <v>70</v>
      </c>
      <c r="AU229" s="177" t="s">
        <v>79</v>
      </c>
      <c r="AY229" s="176" t="s">
        <v>166</v>
      </c>
      <c r="BK229" s="178">
        <f>SUM(BK230:BK231)</f>
        <v>0</v>
      </c>
    </row>
    <row r="230" spans="1:65" s="2" customFormat="1" ht="37.9" customHeight="1" x14ac:dyDescent="0.2">
      <c r="A230" s="37"/>
      <c r="B230" s="38"/>
      <c r="C230" s="181" t="s">
        <v>299</v>
      </c>
      <c r="D230" s="181" t="s">
        <v>168</v>
      </c>
      <c r="E230" s="182" t="s">
        <v>326</v>
      </c>
      <c r="F230" s="183" t="s">
        <v>327</v>
      </c>
      <c r="G230" s="184" t="s">
        <v>234</v>
      </c>
      <c r="H230" s="185">
        <v>627.72400000000005</v>
      </c>
      <c r="I230" s="186"/>
      <c r="J230" s="187">
        <f>ROUND(I230*H230,2)</f>
        <v>0</v>
      </c>
      <c r="K230" s="183" t="s">
        <v>172</v>
      </c>
      <c r="L230" s="42"/>
      <c r="M230" s="188" t="s">
        <v>19</v>
      </c>
      <c r="N230" s="189" t="s">
        <v>42</v>
      </c>
      <c r="O230" s="67"/>
      <c r="P230" s="190">
        <f>O230*H230</f>
        <v>0</v>
      </c>
      <c r="Q230" s="190">
        <v>0</v>
      </c>
      <c r="R230" s="190">
        <f>Q230*H230</f>
        <v>0</v>
      </c>
      <c r="S230" s="190">
        <v>0</v>
      </c>
      <c r="T230" s="19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2" t="s">
        <v>173</v>
      </c>
      <c r="AT230" s="192" t="s">
        <v>168</v>
      </c>
      <c r="AU230" s="192" t="s">
        <v>81</v>
      </c>
      <c r="AY230" s="20" t="s">
        <v>166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20" t="s">
        <v>79</v>
      </c>
      <c r="BK230" s="193">
        <f>ROUND(I230*H230,2)</f>
        <v>0</v>
      </c>
      <c r="BL230" s="20" t="s">
        <v>173</v>
      </c>
      <c r="BM230" s="192" t="s">
        <v>1153</v>
      </c>
    </row>
    <row r="231" spans="1:65" s="2" customFormat="1" ht="11.25" x14ac:dyDescent="0.2">
      <c r="A231" s="37"/>
      <c r="B231" s="38"/>
      <c r="C231" s="39"/>
      <c r="D231" s="194" t="s">
        <v>175</v>
      </c>
      <c r="E231" s="39"/>
      <c r="F231" s="195" t="s">
        <v>329</v>
      </c>
      <c r="G231" s="39"/>
      <c r="H231" s="39"/>
      <c r="I231" s="196"/>
      <c r="J231" s="39"/>
      <c r="K231" s="39"/>
      <c r="L231" s="42"/>
      <c r="M231" s="197"/>
      <c r="N231" s="19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175</v>
      </c>
      <c r="AU231" s="20" t="s">
        <v>81</v>
      </c>
    </row>
    <row r="232" spans="1:65" s="12" customFormat="1" ht="25.9" customHeight="1" x14ac:dyDescent="0.2">
      <c r="B232" s="165"/>
      <c r="C232" s="166"/>
      <c r="D232" s="167" t="s">
        <v>70</v>
      </c>
      <c r="E232" s="168" t="s">
        <v>342</v>
      </c>
      <c r="F232" s="168" t="s">
        <v>343</v>
      </c>
      <c r="G232" s="166"/>
      <c r="H232" s="166"/>
      <c r="I232" s="169"/>
      <c r="J232" s="170">
        <f>BK232</f>
        <v>0</v>
      </c>
      <c r="K232" s="166"/>
      <c r="L232" s="171"/>
      <c r="M232" s="172"/>
      <c r="N232" s="173"/>
      <c r="O232" s="173"/>
      <c r="P232" s="174">
        <f>P233</f>
        <v>0</v>
      </c>
      <c r="Q232" s="173"/>
      <c r="R232" s="174">
        <f>R233</f>
        <v>0</v>
      </c>
      <c r="S232" s="173"/>
      <c r="T232" s="175">
        <f>T233</f>
        <v>0</v>
      </c>
      <c r="AR232" s="176" t="s">
        <v>198</v>
      </c>
      <c r="AT232" s="177" t="s">
        <v>70</v>
      </c>
      <c r="AU232" s="177" t="s">
        <v>71</v>
      </c>
      <c r="AY232" s="176" t="s">
        <v>166</v>
      </c>
      <c r="BK232" s="178">
        <f>BK233</f>
        <v>0</v>
      </c>
    </row>
    <row r="233" spans="1:65" s="2" customFormat="1" ht="16.5" customHeight="1" x14ac:dyDescent="0.2">
      <c r="A233" s="37"/>
      <c r="B233" s="38"/>
      <c r="C233" s="181" t="s">
        <v>315</v>
      </c>
      <c r="D233" s="181" t="s">
        <v>168</v>
      </c>
      <c r="E233" s="182" t="s">
        <v>345</v>
      </c>
      <c r="F233" s="183" t="s">
        <v>346</v>
      </c>
      <c r="G233" s="184" t="s">
        <v>347</v>
      </c>
      <c r="H233" s="243"/>
      <c r="I233" s="186"/>
      <c r="J233" s="187">
        <f>ROUND(I233*H233,2)</f>
        <v>0</v>
      </c>
      <c r="K233" s="183" t="s">
        <v>19</v>
      </c>
      <c r="L233" s="42"/>
      <c r="M233" s="244" t="s">
        <v>19</v>
      </c>
      <c r="N233" s="245" t="s">
        <v>42</v>
      </c>
      <c r="O233" s="246"/>
      <c r="P233" s="247">
        <f>O233*H233</f>
        <v>0</v>
      </c>
      <c r="Q233" s="247">
        <v>0</v>
      </c>
      <c r="R233" s="247">
        <f>Q233*H233</f>
        <v>0</v>
      </c>
      <c r="S233" s="247">
        <v>0</v>
      </c>
      <c r="T233" s="24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173</v>
      </c>
      <c r="AT233" s="192" t="s">
        <v>168</v>
      </c>
      <c r="AU233" s="192" t="s">
        <v>79</v>
      </c>
      <c r="AY233" s="20" t="s">
        <v>166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79</v>
      </c>
      <c r="BK233" s="193">
        <f>ROUND(I233*H233,2)</f>
        <v>0</v>
      </c>
      <c r="BL233" s="20" t="s">
        <v>173</v>
      </c>
      <c r="BM233" s="192" t="s">
        <v>1154</v>
      </c>
    </row>
    <row r="234" spans="1:65" s="2" customFormat="1" ht="6.95" customHeight="1" x14ac:dyDescent="0.2">
      <c r="A234" s="37"/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42"/>
      <c r="M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</row>
  </sheetData>
  <sheetProtection algorithmName="SHA-512" hashValue="O5tSpYtsTUh9wCj2B/PGDMr+oHjxSHtGylzrirMm0jQgSvAzlFUGCJLvR+Koa2WBQ2F+AyImqakaPGdd1xTehQ==" saltValue="ASB4es9NfMvwFvokUo/djR8FmD2JTGZ9a9Sn9EmWgl6J44gwiaH6aRYXxKsoxbqhtsMSiO4V4P/EFeRYRp6+Cw==" spinCount="100000" sheet="1" objects="1" scenarios="1" formatColumns="0" formatRows="0" autoFilter="0"/>
  <autoFilter ref="C84:K233" xr:uid="{00000000-0009-0000-0000-00000F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F00-000000000000}"/>
    <hyperlink ref="F111" r:id="rId2" xr:uid="{00000000-0004-0000-0F00-000001000000}"/>
    <hyperlink ref="F123" r:id="rId3" xr:uid="{00000000-0004-0000-0F00-000002000000}"/>
    <hyperlink ref="F134" r:id="rId4" xr:uid="{00000000-0004-0000-0F00-000003000000}"/>
    <hyperlink ref="F145" r:id="rId5" xr:uid="{00000000-0004-0000-0F00-000004000000}"/>
    <hyperlink ref="F156" r:id="rId6" xr:uid="{00000000-0004-0000-0F00-000005000000}"/>
    <hyperlink ref="F162" r:id="rId7" xr:uid="{00000000-0004-0000-0F00-000006000000}"/>
    <hyperlink ref="F173" r:id="rId8" xr:uid="{00000000-0004-0000-0F00-000007000000}"/>
    <hyperlink ref="F184" r:id="rId9" xr:uid="{00000000-0004-0000-0F00-000008000000}"/>
    <hyperlink ref="F195" r:id="rId10" xr:uid="{00000000-0004-0000-0F00-000009000000}"/>
    <hyperlink ref="F202" r:id="rId11" xr:uid="{00000000-0004-0000-0F00-00000A000000}"/>
    <hyperlink ref="F208" r:id="rId12" xr:uid="{00000000-0004-0000-0F00-00000B000000}"/>
    <hyperlink ref="F231" r:id="rId13" xr:uid="{00000000-0004-0000-0F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355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130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2" customFormat="1" ht="12" customHeight="1" x14ac:dyDescent="0.2">
      <c r="A8" s="37"/>
      <c r="B8" s="42"/>
      <c r="C8" s="37"/>
      <c r="D8" s="115" t="s">
        <v>138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95" t="s">
        <v>1155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31. 8. 2025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97" t="str">
        <f>'Rekapitulace stavby'!E14</f>
        <v>Vyplň údaj</v>
      </c>
      <c r="F18" s="398"/>
      <c r="G18" s="398"/>
      <c r="H18" s="398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19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06" t="s">
        <v>32</v>
      </c>
      <c r="F21" s="37"/>
      <c r="G21" s="37"/>
      <c r="H21" s="37"/>
      <c r="I21" s="115" t="s">
        <v>28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15" t="s">
        <v>34</v>
      </c>
      <c r="E23" s="37"/>
      <c r="F23" s="37"/>
      <c r="G23" s="37"/>
      <c r="H23" s="37"/>
      <c r="I23" s="115" t="s">
        <v>26</v>
      </c>
      <c r="J23" s="106" t="str">
        <f>IF('Rekapitulace stavby'!AN19="","",'Rekapitulace stavby'!AN19)</f>
        <v/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06" t="str">
        <f>IF('Rekapitulace stavby'!E20="","",'Rekapitulace stavby'!E20)</f>
        <v xml:space="preserve"> </v>
      </c>
      <c r="F24" s="37"/>
      <c r="G24" s="37"/>
      <c r="H24" s="37"/>
      <c r="I24" s="115" t="s">
        <v>28</v>
      </c>
      <c r="J24" s="106" t="str">
        <f>IF('Rekapitulace stavby'!AN20="","",'Rekapitulace stavby'!AN20)</f>
        <v/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15" t="s">
        <v>35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8"/>
      <c r="B27" s="119"/>
      <c r="C27" s="118"/>
      <c r="D27" s="118"/>
      <c r="E27" s="399" t="s">
        <v>19</v>
      </c>
      <c r="F27" s="399"/>
      <c r="G27" s="399"/>
      <c r="H27" s="399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22" t="s">
        <v>37</v>
      </c>
      <c r="E30" s="37"/>
      <c r="F30" s="37"/>
      <c r="G30" s="37"/>
      <c r="H30" s="37"/>
      <c r="I30" s="37"/>
      <c r="J30" s="123">
        <f>ROUND(J91,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24" t="s">
        <v>39</v>
      </c>
      <c r="G32" s="37"/>
      <c r="H32" s="37"/>
      <c r="I32" s="124" t="s">
        <v>38</v>
      </c>
      <c r="J32" s="124" t="s">
        <v>40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25" t="s">
        <v>41</v>
      </c>
      <c r="E33" s="115" t="s">
        <v>42</v>
      </c>
      <c r="F33" s="126">
        <f>ROUND((SUM(BE91:BE354)),  2)</f>
        <v>0</v>
      </c>
      <c r="G33" s="37"/>
      <c r="H33" s="37"/>
      <c r="I33" s="127">
        <v>0.21</v>
      </c>
      <c r="J33" s="126">
        <f>ROUND(((SUM(BE91:BE354))*I33),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15" t="s">
        <v>43</v>
      </c>
      <c r="F34" s="126">
        <f>ROUND((SUM(BF91:BF354)),  2)</f>
        <v>0</v>
      </c>
      <c r="G34" s="37"/>
      <c r="H34" s="37"/>
      <c r="I34" s="127">
        <v>0.12</v>
      </c>
      <c r="J34" s="126">
        <f>ROUND(((SUM(BF91:BF354))*I34),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15" t="s">
        <v>44</v>
      </c>
      <c r="F35" s="126">
        <f>ROUND((SUM(BG91:BG354)),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15" t="s">
        <v>45</v>
      </c>
      <c r="F36" s="126">
        <f>ROUND((SUM(BH91:BH354)),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46</v>
      </c>
      <c r="F37" s="126">
        <f>ROUND((SUM(BI91:BI354)),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8"/>
      <c r="D39" s="129" t="s">
        <v>47</v>
      </c>
      <c r="E39" s="130"/>
      <c r="F39" s="130"/>
      <c r="G39" s="131" t="s">
        <v>48</v>
      </c>
      <c r="H39" s="132" t="s">
        <v>49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140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400" t="str">
        <f>E7</f>
        <v>Novostavba skateparkového hřiště, Bystřice pod Hostýnem</v>
      </c>
      <c r="F48" s="401"/>
      <c r="G48" s="401"/>
      <c r="H48" s="401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138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54" t="str">
        <f>E9</f>
        <v>04 - Pojezdová plocha, vsakovací lem, mobiliář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31. 8. 2025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 x14ac:dyDescent="0.2">
      <c r="A54" s="37"/>
      <c r="B54" s="38"/>
      <c r="C54" s="32" t="s">
        <v>25</v>
      </c>
      <c r="D54" s="39"/>
      <c r="E54" s="39"/>
      <c r="F54" s="30" t="str">
        <f>E15</f>
        <v>Město Bystřice pod Hostýnem</v>
      </c>
      <c r="G54" s="39"/>
      <c r="H54" s="39"/>
      <c r="I54" s="32" t="s">
        <v>31</v>
      </c>
      <c r="J54" s="35" t="str">
        <f>E21</f>
        <v>Michal Langoš, Hranice na Moravě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 xml:space="preserve"> 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9" t="s">
        <v>141</v>
      </c>
      <c r="D57" s="140"/>
      <c r="E57" s="140"/>
      <c r="F57" s="140"/>
      <c r="G57" s="140"/>
      <c r="H57" s="140"/>
      <c r="I57" s="140"/>
      <c r="J57" s="141" t="s">
        <v>142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42" t="s">
        <v>69</v>
      </c>
      <c r="D59" s="39"/>
      <c r="E59" s="39"/>
      <c r="F59" s="39"/>
      <c r="G59" s="39"/>
      <c r="H59" s="39"/>
      <c r="I59" s="39"/>
      <c r="J59" s="80">
        <f>J91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143</v>
      </c>
    </row>
    <row r="60" spans="1:47" s="9" customFormat="1" ht="24.95" customHeight="1" x14ac:dyDescent="0.2">
      <c r="B60" s="143"/>
      <c r="C60" s="144"/>
      <c r="D60" s="145" t="s">
        <v>144</v>
      </c>
      <c r="E60" s="146"/>
      <c r="F60" s="146"/>
      <c r="G60" s="146"/>
      <c r="H60" s="146"/>
      <c r="I60" s="146"/>
      <c r="J60" s="147">
        <f>J92</f>
        <v>0</v>
      </c>
      <c r="K60" s="144"/>
      <c r="L60" s="148"/>
    </row>
    <row r="61" spans="1:47" s="10" customFormat="1" ht="19.899999999999999" customHeight="1" x14ac:dyDescent="0.2">
      <c r="B61" s="149"/>
      <c r="C61" s="100"/>
      <c r="D61" s="150" t="s">
        <v>145</v>
      </c>
      <c r="E61" s="151"/>
      <c r="F61" s="151"/>
      <c r="G61" s="151"/>
      <c r="H61" s="151"/>
      <c r="I61" s="151"/>
      <c r="J61" s="152">
        <f>J93</f>
        <v>0</v>
      </c>
      <c r="K61" s="100"/>
      <c r="L61" s="153"/>
    </row>
    <row r="62" spans="1:47" s="10" customFormat="1" ht="19.899999999999999" customHeight="1" x14ac:dyDescent="0.2">
      <c r="B62" s="149"/>
      <c r="C62" s="100"/>
      <c r="D62" s="150" t="s">
        <v>146</v>
      </c>
      <c r="E62" s="151"/>
      <c r="F62" s="151"/>
      <c r="G62" s="151"/>
      <c r="H62" s="151"/>
      <c r="I62" s="151"/>
      <c r="J62" s="152">
        <f>J163</f>
        <v>0</v>
      </c>
      <c r="K62" s="100"/>
      <c r="L62" s="153"/>
    </row>
    <row r="63" spans="1:47" s="10" customFormat="1" ht="19.899999999999999" customHeight="1" x14ac:dyDescent="0.2">
      <c r="B63" s="149"/>
      <c r="C63" s="100"/>
      <c r="D63" s="150" t="s">
        <v>1156</v>
      </c>
      <c r="E63" s="151"/>
      <c r="F63" s="151"/>
      <c r="G63" s="151"/>
      <c r="H63" s="151"/>
      <c r="I63" s="151"/>
      <c r="J63" s="152">
        <f>J203</f>
        <v>0</v>
      </c>
      <c r="K63" s="100"/>
      <c r="L63" s="153"/>
    </row>
    <row r="64" spans="1:47" s="10" customFormat="1" ht="19.899999999999999" customHeight="1" x14ac:dyDescent="0.2">
      <c r="B64" s="149"/>
      <c r="C64" s="100"/>
      <c r="D64" s="150" t="s">
        <v>147</v>
      </c>
      <c r="E64" s="151"/>
      <c r="F64" s="151"/>
      <c r="G64" s="151"/>
      <c r="H64" s="151"/>
      <c r="I64" s="151"/>
      <c r="J64" s="152">
        <f>J230</f>
        <v>0</v>
      </c>
      <c r="K64" s="100"/>
      <c r="L64" s="153"/>
    </row>
    <row r="65" spans="1:31" s="10" customFormat="1" ht="19.899999999999999" customHeight="1" x14ac:dyDescent="0.2">
      <c r="B65" s="149"/>
      <c r="C65" s="100"/>
      <c r="D65" s="150" t="s">
        <v>148</v>
      </c>
      <c r="E65" s="151"/>
      <c r="F65" s="151"/>
      <c r="G65" s="151"/>
      <c r="H65" s="151"/>
      <c r="I65" s="151"/>
      <c r="J65" s="152">
        <f>J265</f>
        <v>0</v>
      </c>
      <c r="K65" s="100"/>
      <c r="L65" s="153"/>
    </row>
    <row r="66" spans="1:31" s="9" customFormat="1" ht="24.95" customHeight="1" x14ac:dyDescent="0.2">
      <c r="B66" s="143"/>
      <c r="C66" s="144"/>
      <c r="D66" s="145" t="s">
        <v>352</v>
      </c>
      <c r="E66" s="146"/>
      <c r="F66" s="146"/>
      <c r="G66" s="146"/>
      <c r="H66" s="146"/>
      <c r="I66" s="146"/>
      <c r="J66" s="147">
        <f>J268</f>
        <v>0</v>
      </c>
      <c r="K66" s="144"/>
      <c r="L66" s="148"/>
    </row>
    <row r="67" spans="1:31" s="10" customFormat="1" ht="19.899999999999999" customHeight="1" x14ac:dyDescent="0.2">
      <c r="B67" s="149"/>
      <c r="C67" s="100"/>
      <c r="D67" s="150" t="s">
        <v>1157</v>
      </c>
      <c r="E67" s="151"/>
      <c r="F67" s="151"/>
      <c r="G67" s="151"/>
      <c r="H67" s="151"/>
      <c r="I67" s="151"/>
      <c r="J67" s="152">
        <f>J269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353</v>
      </c>
      <c r="E68" s="151"/>
      <c r="F68" s="151"/>
      <c r="G68" s="151"/>
      <c r="H68" s="151"/>
      <c r="I68" s="151"/>
      <c r="J68" s="152">
        <f>J294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354</v>
      </c>
      <c r="E69" s="151"/>
      <c r="F69" s="151"/>
      <c r="G69" s="151"/>
      <c r="H69" s="151"/>
      <c r="I69" s="151"/>
      <c r="J69" s="152">
        <f>J315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355</v>
      </c>
      <c r="E70" s="151"/>
      <c r="F70" s="151"/>
      <c r="G70" s="151"/>
      <c r="H70" s="151"/>
      <c r="I70" s="151"/>
      <c r="J70" s="152">
        <f>J325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150</v>
      </c>
      <c r="E71" s="146"/>
      <c r="F71" s="146"/>
      <c r="G71" s="146"/>
      <c r="H71" s="146"/>
      <c r="I71" s="146"/>
      <c r="J71" s="147">
        <f>J353</f>
        <v>0</v>
      </c>
      <c r="K71" s="144"/>
      <c r="L71" s="148"/>
    </row>
    <row r="72" spans="1:31" s="2" customFormat="1" ht="21.75" customHeight="1" x14ac:dyDescent="0.2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 x14ac:dyDescent="0.2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 x14ac:dyDescent="0.2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 x14ac:dyDescent="0.2">
      <c r="A78" s="37"/>
      <c r="B78" s="38"/>
      <c r="C78" s="26" t="s">
        <v>151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 x14ac:dyDescent="0.2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 x14ac:dyDescent="0.2">
      <c r="A81" s="37"/>
      <c r="B81" s="38"/>
      <c r="C81" s="39"/>
      <c r="D81" s="39"/>
      <c r="E81" s="400" t="str">
        <f>E7</f>
        <v>Novostavba skateparkového hřiště, Bystřice pod Hostýnem</v>
      </c>
      <c r="F81" s="401"/>
      <c r="G81" s="401"/>
      <c r="H81" s="401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 x14ac:dyDescent="0.2">
      <c r="A82" s="37"/>
      <c r="B82" s="38"/>
      <c r="C82" s="32" t="s">
        <v>138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 x14ac:dyDescent="0.2">
      <c r="A83" s="37"/>
      <c r="B83" s="38"/>
      <c r="C83" s="39"/>
      <c r="D83" s="39"/>
      <c r="E83" s="354" t="str">
        <f>E9</f>
        <v>04 - Pojezdová plocha, vsakovací lem, mobiliář</v>
      </c>
      <c r="F83" s="402"/>
      <c r="G83" s="402"/>
      <c r="H83" s="402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2" customHeight="1" x14ac:dyDescent="0.2">
      <c r="A85" s="37"/>
      <c r="B85" s="38"/>
      <c r="C85" s="32" t="s">
        <v>21</v>
      </c>
      <c r="D85" s="39"/>
      <c r="E85" s="39"/>
      <c r="F85" s="30" t="str">
        <f>F12</f>
        <v xml:space="preserve"> </v>
      </c>
      <c r="G85" s="39"/>
      <c r="H85" s="39"/>
      <c r="I85" s="32" t="s">
        <v>23</v>
      </c>
      <c r="J85" s="62" t="str">
        <f>IF(J12="","",J12)</f>
        <v>31. 8. 2025</v>
      </c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25.7" customHeight="1" x14ac:dyDescent="0.2">
      <c r="A87" s="37"/>
      <c r="B87" s="38"/>
      <c r="C87" s="32" t="s">
        <v>25</v>
      </c>
      <c r="D87" s="39"/>
      <c r="E87" s="39"/>
      <c r="F87" s="30" t="str">
        <f>E15</f>
        <v>Město Bystřice pod Hostýnem</v>
      </c>
      <c r="G87" s="39"/>
      <c r="H87" s="39"/>
      <c r="I87" s="32" t="s">
        <v>31</v>
      </c>
      <c r="J87" s="35" t="str">
        <f>E21</f>
        <v>Michal Langoš, Hranice na Moravě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29</v>
      </c>
      <c r="D88" s="39"/>
      <c r="E88" s="39"/>
      <c r="F88" s="30" t="str">
        <f>IF(E18="","",E18)</f>
        <v>Vyplň údaj</v>
      </c>
      <c r="G88" s="39"/>
      <c r="H88" s="39"/>
      <c r="I88" s="32" t="s">
        <v>34</v>
      </c>
      <c r="J88" s="35" t="str">
        <f>E24</f>
        <v xml:space="preserve"> 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0.3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11" customFormat="1" ht="29.25" customHeight="1" x14ac:dyDescent="0.2">
      <c r="A90" s="154"/>
      <c r="B90" s="155"/>
      <c r="C90" s="156" t="s">
        <v>152</v>
      </c>
      <c r="D90" s="157" t="s">
        <v>56</v>
      </c>
      <c r="E90" s="157" t="s">
        <v>52</v>
      </c>
      <c r="F90" s="157" t="s">
        <v>53</v>
      </c>
      <c r="G90" s="157" t="s">
        <v>153</v>
      </c>
      <c r="H90" s="157" t="s">
        <v>154</v>
      </c>
      <c r="I90" s="157" t="s">
        <v>155</v>
      </c>
      <c r="J90" s="157" t="s">
        <v>142</v>
      </c>
      <c r="K90" s="158" t="s">
        <v>156</v>
      </c>
      <c r="L90" s="159"/>
      <c r="M90" s="71" t="s">
        <v>19</v>
      </c>
      <c r="N90" s="72" t="s">
        <v>41</v>
      </c>
      <c r="O90" s="72" t="s">
        <v>157</v>
      </c>
      <c r="P90" s="72" t="s">
        <v>158</v>
      </c>
      <c r="Q90" s="72" t="s">
        <v>159</v>
      </c>
      <c r="R90" s="72" t="s">
        <v>160</v>
      </c>
      <c r="S90" s="72" t="s">
        <v>161</v>
      </c>
      <c r="T90" s="73" t="s">
        <v>162</v>
      </c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</row>
    <row r="91" spans="1:65" s="2" customFormat="1" ht="22.9" customHeight="1" x14ac:dyDescent="0.25">
      <c r="A91" s="37"/>
      <c r="B91" s="38"/>
      <c r="C91" s="78" t="s">
        <v>163</v>
      </c>
      <c r="D91" s="39"/>
      <c r="E91" s="39"/>
      <c r="F91" s="39"/>
      <c r="G91" s="39"/>
      <c r="H91" s="39"/>
      <c r="I91" s="39"/>
      <c r="J91" s="160">
        <f>BK91</f>
        <v>0</v>
      </c>
      <c r="K91" s="39"/>
      <c r="L91" s="42"/>
      <c r="M91" s="74"/>
      <c r="N91" s="161"/>
      <c r="O91" s="75"/>
      <c r="P91" s="162">
        <f>P92+P268+P353</f>
        <v>0</v>
      </c>
      <c r="Q91" s="75"/>
      <c r="R91" s="162">
        <f>R92+R268+R353</f>
        <v>325.96900994000003</v>
      </c>
      <c r="S91" s="75"/>
      <c r="T91" s="163">
        <f>T92+T268+T353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70</v>
      </c>
      <c r="AU91" s="20" t="s">
        <v>143</v>
      </c>
      <c r="BK91" s="164">
        <f>BK92+BK268+BK353</f>
        <v>0</v>
      </c>
    </row>
    <row r="92" spans="1:65" s="12" customFormat="1" ht="25.9" customHeight="1" x14ac:dyDescent="0.2">
      <c r="B92" s="165"/>
      <c r="C92" s="166"/>
      <c r="D92" s="167" t="s">
        <v>70</v>
      </c>
      <c r="E92" s="168" t="s">
        <v>164</v>
      </c>
      <c r="F92" s="168" t="s">
        <v>165</v>
      </c>
      <c r="G92" s="166"/>
      <c r="H92" s="166"/>
      <c r="I92" s="169"/>
      <c r="J92" s="170">
        <f>BK92</f>
        <v>0</v>
      </c>
      <c r="K92" s="166"/>
      <c r="L92" s="171"/>
      <c r="M92" s="172"/>
      <c r="N92" s="173"/>
      <c r="O92" s="173"/>
      <c r="P92" s="174">
        <f>P93+P163+P203+P230+P265</f>
        <v>0</v>
      </c>
      <c r="Q92" s="173"/>
      <c r="R92" s="174">
        <f>R93+R163+R203+R230+R265</f>
        <v>325.90978524000002</v>
      </c>
      <c r="S92" s="173"/>
      <c r="T92" s="175">
        <f>T93+T163+T203+T230+T265</f>
        <v>0</v>
      </c>
      <c r="AR92" s="176" t="s">
        <v>79</v>
      </c>
      <c r="AT92" s="177" t="s">
        <v>70</v>
      </c>
      <c r="AU92" s="177" t="s">
        <v>71</v>
      </c>
      <c r="AY92" s="176" t="s">
        <v>166</v>
      </c>
      <c r="BK92" s="178">
        <f>BK93+BK163+BK203+BK230+BK265</f>
        <v>0</v>
      </c>
    </row>
    <row r="93" spans="1:65" s="12" customFormat="1" ht="22.9" customHeight="1" x14ac:dyDescent="0.2">
      <c r="B93" s="165"/>
      <c r="C93" s="166"/>
      <c r="D93" s="167" t="s">
        <v>70</v>
      </c>
      <c r="E93" s="179" t="s">
        <v>79</v>
      </c>
      <c r="F93" s="179" t="s">
        <v>167</v>
      </c>
      <c r="G93" s="166"/>
      <c r="H93" s="166"/>
      <c r="I93" s="169"/>
      <c r="J93" s="180">
        <f>BK93</f>
        <v>0</v>
      </c>
      <c r="K93" s="166"/>
      <c r="L93" s="171"/>
      <c r="M93" s="172"/>
      <c r="N93" s="173"/>
      <c r="O93" s="173"/>
      <c r="P93" s="174">
        <f>SUM(P94:P162)</f>
        <v>0</v>
      </c>
      <c r="Q93" s="173"/>
      <c r="R93" s="174">
        <f>SUM(R94:R162)</f>
        <v>25.496047999999998</v>
      </c>
      <c r="S93" s="173"/>
      <c r="T93" s="175">
        <f>SUM(T94:T162)</f>
        <v>0</v>
      </c>
      <c r="AR93" s="176" t="s">
        <v>79</v>
      </c>
      <c r="AT93" s="177" t="s">
        <v>70</v>
      </c>
      <c r="AU93" s="177" t="s">
        <v>79</v>
      </c>
      <c r="AY93" s="176" t="s">
        <v>166</v>
      </c>
      <c r="BK93" s="178">
        <f>SUM(BK94:BK162)</f>
        <v>0</v>
      </c>
    </row>
    <row r="94" spans="1:65" s="2" customFormat="1" ht="24.2" customHeight="1" x14ac:dyDescent="0.2">
      <c r="A94" s="37"/>
      <c r="B94" s="38"/>
      <c r="C94" s="181" t="s">
        <v>79</v>
      </c>
      <c r="D94" s="181" t="s">
        <v>168</v>
      </c>
      <c r="E94" s="182" t="s">
        <v>1158</v>
      </c>
      <c r="F94" s="183" t="s">
        <v>1159</v>
      </c>
      <c r="G94" s="184" t="s">
        <v>194</v>
      </c>
      <c r="H94" s="185">
        <v>0.14399999999999999</v>
      </c>
      <c r="I94" s="186"/>
      <c r="J94" s="187">
        <f>ROUND(I94*H94,2)</f>
        <v>0</v>
      </c>
      <c r="K94" s="183" t="s">
        <v>172</v>
      </c>
      <c r="L94" s="42"/>
      <c r="M94" s="188" t="s">
        <v>19</v>
      </c>
      <c r="N94" s="189" t="s">
        <v>42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173</v>
      </c>
      <c r="AT94" s="192" t="s">
        <v>168</v>
      </c>
      <c r="AU94" s="192" t="s">
        <v>81</v>
      </c>
      <c r="AY94" s="20" t="s">
        <v>166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79</v>
      </c>
      <c r="BK94" s="193">
        <f>ROUND(I94*H94,2)</f>
        <v>0</v>
      </c>
      <c r="BL94" s="20" t="s">
        <v>173</v>
      </c>
      <c r="BM94" s="192" t="s">
        <v>1160</v>
      </c>
    </row>
    <row r="95" spans="1:65" s="2" customFormat="1" ht="11.25" x14ac:dyDescent="0.2">
      <c r="A95" s="37"/>
      <c r="B95" s="38"/>
      <c r="C95" s="39"/>
      <c r="D95" s="194" t="s">
        <v>175</v>
      </c>
      <c r="E95" s="39"/>
      <c r="F95" s="195" t="s">
        <v>1161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175</v>
      </c>
      <c r="AU95" s="20" t="s">
        <v>81</v>
      </c>
    </row>
    <row r="96" spans="1:65" s="13" customFormat="1" ht="11.25" x14ac:dyDescent="0.2">
      <c r="B96" s="199"/>
      <c r="C96" s="200"/>
      <c r="D96" s="201" t="s">
        <v>177</v>
      </c>
      <c r="E96" s="202" t="s">
        <v>19</v>
      </c>
      <c r="F96" s="203" t="s">
        <v>1162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177</v>
      </c>
      <c r="AU96" s="209" t="s">
        <v>81</v>
      </c>
      <c r="AV96" s="13" t="s">
        <v>79</v>
      </c>
      <c r="AW96" s="13" t="s">
        <v>33</v>
      </c>
      <c r="AX96" s="13" t="s">
        <v>71</v>
      </c>
      <c r="AY96" s="209" t="s">
        <v>166</v>
      </c>
    </row>
    <row r="97" spans="1:65" s="14" customFormat="1" ht="11.25" x14ac:dyDescent="0.2">
      <c r="B97" s="210"/>
      <c r="C97" s="211"/>
      <c r="D97" s="201" t="s">
        <v>177</v>
      </c>
      <c r="E97" s="212" t="s">
        <v>19</v>
      </c>
      <c r="F97" s="213" t="s">
        <v>1163</v>
      </c>
      <c r="G97" s="211"/>
      <c r="H97" s="214">
        <v>7.1999999999999995E-2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177</v>
      </c>
      <c r="AU97" s="220" t="s">
        <v>81</v>
      </c>
      <c r="AV97" s="14" t="s">
        <v>81</v>
      </c>
      <c r="AW97" s="14" t="s">
        <v>33</v>
      </c>
      <c r="AX97" s="14" t="s">
        <v>71</v>
      </c>
      <c r="AY97" s="220" t="s">
        <v>166</v>
      </c>
    </row>
    <row r="98" spans="1:65" s="14" customFormat="1" ht="11.25" x14ac:dyDescent="0.2">
      <c r="B98" s="210"/>
      <c r="C98" s="211"/>
      <c r="D98" s="201" t="s">
        <v>177</v>
      </c>
      <c r="E98" s="212" t="s">
        <v>19</v>
      </c>
      <c r="F98" s="213" t="s">
        <v>1163</v>
      </c>
      <c r="G98" s="211"/>
      <c r="H98" s="214">
        <v>7.1999999999999995E-2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177</v>
      </c>
      <c r="AU98" s="220" t="s">
        <v>81</v>
      </c>
      <c r="AV98" s="14" t="s">
        <v>81</v>
      </c>
      <c r="AW98" s="14" t="s">
        <v>33</v>
      </c>
      <c r="AX98" s="14" t="s">
        <v>71</v>
      </c>
      <c r="AY98" s="220" t="s">
        <v>166</v>
      </c>
    </row>
    <row r="99" spans="1:65" s="15" customFormat="1" ht="11.25" x14ac:dyDescent="0.2">
      <c r="B99" s="221"/>
      <c r="C99" s="222"/>
      <c r="D99" s="201" t="s">
        <v>177</v>
      </c>
      <c r="E99" s="223" t="s">
        <v>19</v>
      </c>
      <c r="F99" s="224" t="s">
        <v>180</v>
      </c>
      <c r="G99" s="222"/>
      <c r="H99" s="225">
        <v>0.14399999999999999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177</v>
      </c>
      <c r="AU99" s="231" t="s">
        <v>81</v>
      </c>
      <c r="AV99" s="15" t="s">
        <v>173</v>
      </c>
      <c r="AW99" s="15" t="s">
        <v>33</v>
      </c>
      <c r="AX99" s="15" t="s">
        <v>79</v>
      </c>
      <c r="AY99" s="231" t="s">
        <v>166</v>
      </c>
    </row>
    <row r="100" spans="1:65" s="2" customFormat="1" ht="37.9" customHeight="1" x14ac:dyDescent="0.2">
      <c r="A100" s="37"/>
      <c r="B100" s="38"/>
      <c r="C100" s="181" t="s">
        <v>81</v>
      </c>
      <c r="D100" s="181" t="s">
        <v>168</v>
      </c>
      <c r="E100" s="182" t="s">
        <v>220</v>
      </c>
      <c r="F100" s="183" t="s">
        <v>221</v>
      </c>
      <c r="G100" s="184" t="s">
        <v>194</v>
      </c>
      <c r="H100" s="185">
        <v>0.14399999999999999</v>
      </c>
      <c r="I100" s="186"/>
      <c r="J100" s="187">
        <f>ROUND(I100*H100,2)</f>
        <v>0</v>
      </c>
      <c r="K100" s="183" t="s">
        <v>172</v>
      </c>
      <c r="L100" s="42"/>
      <c r="M100" s="188" t="s">
        <v>19</v>
      </c>
      <c r="N100" s="189" t="s">
        <v>42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173</v>
      </c>
      <c r="AT100" s="192" t="s">
        <v>168</v>
      </c>
      <c r="AU100" s="192" t="s">
        <v>81</v>
      </c>
      <c r="AY100" s="20" t="s">
        <v>166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79</v>
      </c>
      <c r="BK100" s="193">
        <f>ROUND(I100*H100,2)</f>
        <v>0</v>
      </c>
      <c r="BL100" s="20" t="s">
        <v>173</v>
      </c>
      <c r="BM100" s="192" t="s">
        <v>1164</v>
      </c>
    </row>
    <row r="101" spans="1:65" s="2" customFormat="1" ht="11.25" x14ac:dyDescent="0.2">
      <c r="A101" s="37"/>
      <c r="B101" s="38"/>
      <c r="C101" s="39"/>
      <c r="D101" s="194" t="s">
        <v>175</v>
      </c>
      <c r="E101" s="39"/>
      <c r="F101" s="195" t="s">
        <v>223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175</v>
      </c>
      <c r="AU101" s="20" t="s">
        <v>81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1162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1163</v>
      </c>
      <c r="G103" s="211"/>
      <c r="H103" s="214">
        <v>7.1999999999999995E-2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1163</v>
      </c>
      <c r="G104" s="211"/>
      <c r="H104" s="214">
        <v>7.1999999999999995E-2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5" customFormat="1" ht="11.25" x14ac:dyDescent="0.2">
      <c r="B105" s="221"/>
      <c r="C105" s="222"/>
      <c r="D105" s="201" t="s">
        <v>177</v>
      </c>
      <c r="E105" s="223" t="s">
        <v>19</v>
      </c>
      <c r="F105" s="224" t="s">
        <v>180</v>
      </c>
      <c r="G105" s="222"/>
      <c r="H105" s="225">
        <v>0.14399999999999999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177</v>
      </c>
      <c r="AU105" s="231" t="s">
        <v>81</v>
      </c>
      <c r="AV105" s="15" t="s">
        <v>173</v>
      </c>
      <c r="AW105" s="15" t="s">
        <v>33</v>
      </c>
      <c r="AX105" s="15" t="s">
        <v>79</v>
      </c>
      <c r="AY105" s="231" t="s">
        <v>166</v>
      </c>
    </row>
    <row r="106" spans="1:65" s="2" customFormat="1" ht="24.2" customHeight="1" x14ac:dyDescent="0.2">
      <c r="A106" s="37"/>
      <c r="B106" s="38"/>
      <c r="C106" s="181" t="s">
        <v>185</v>
      </c>
      <c r="D106" s="181" t="s">
        <v>168</v>
      </c>
      <c r="E106" s="182" t="s">
        <v>232</v>
      </c>
      <c r="F106" s="183" t="s">
        <v>233</v>
      </c>
      <c r="G106" s="184" t="s">
        <v>234</v>
      </c>
      <c r="H106" s="185">
        <v>0.28799999999999998</v>
      </c>
      <c r="I106" s="186"/>
      <c r="J106" s="187">
        <f>ROUND(I106*H106,2)</f>
        <v>0</v>
      </c>
      <c r="K106" s="183" t="s">
        <v>172</v>
      </c>
      <c r="L106" s="42"/>
      <c r="M106" s="188" t="s">
        <v>19</v>
      </c>
      <c r="N106" s="189" t="s">
        <v>42</v>
      </c>
      <c r="O106" s="67"/>
      <c r="P106" s="190">
        <f>O106*H106</f>
        <v>0</v>
      </c>
      <c r="Q106" s="190">
        <v>0</v>
      </c>
      <c r="R106" s="190">
        <f>Q106*H106</f>
        <v>0</v>
      </c>
      <c r="S106" s="190">
        <v>0</v>
      </c>
      <c r="T106" s="191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92" t="s">
        <v>173</v>
      </c>
      <c r="AT106" s="192" t="s">
        <v>168</v>
      </c>
      <c r="AU106" s="192" t="s">
        <v>81</v>
      </c>
      <c r="AY106" s="20" t="s">
        <v>166</v>
      </c>
      <c r="BE106" s="193">
        <f>IF(N106="základní",J106,0)</f>
        <v>0</v>
      </c>
      <c r="BF106" s="193">
        <f>IF(N106="snížená",J106,0)</f>
        <v>0</v>
      </c>
      <c r="BG106" s="193">
        <f>IF(N106="zákl. přenesená",J106,0)</f>
        <v>0</v>
      </c>
      <c r="BH106" s="193">
        <f>IF(N106="sníž. přenesená",J106,0)</f>
        <v>0</v>
      </c>
      <c r="BI106" s="193">
        <f>IF(N106="nulová",J106,0)</f>
        <v>0</v>
      </c>
      <c r="BJ106" s="20" t="s">
        <v>79</v>
      </c>
      <c r="BK106" s="193">
        <f>ROUND(I106*H106,2)</f>
        <v>0</v>
      </c>
      <c r="BL106" s="20" t="s">
        <v>173</v>
      </c>
      <c r="BM106" s="192" t="s">
        <v>1165</v>
      </c>
    </row>
    <row r="107" spans="1:65" s="2" customFormat="1" ht="11.25" x14ac:dyDescent="0.2">
      <c r="A107" s="37"/>
      <c r="B107" s="38"/>
      <c r="C107" s="39"/>
      <c r="D107" s="194" t="s">
        <v>175</v>
      </c>
      <c r="E107" s="39"/>
      <c r="F107" s="195" t="s">
        <v>236</v>
      </c>
      <c r="G107" s="39"/>
      <c r="H107" s="39"/>
      <c r="I107" s="196"/>
      <c r="J107" s="39"/>
      <c r="K107" s="39"/>
      <c r="L107" s="42"/>
      <c r="M107" s="197"/>
      <c r="N107" s="198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175</v>
      </c>
      <c r="AU107" s="20" t="s">
        <v>81</v>
      </c>
    </row>
    <row r="108" spans="1:65" s="13" customFormat="1" ht="11.25" x14ac:dyDescent="0.2">
      <c r="B108" s="199"/>
      <c r="C108" s="200"/>
      <c r="D108" s="201" t="s">
        <v>177</v>
      </c>
      <c r="E108" s="202" t="s">
        <v>19</v>
      </c>
      <c r="F108" s="203" t="s">
        <v>1162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177</v>
      </c>
      <c r="AU108" s="209" t="s">
        <v>81</v>
      </c>
      <c r="AV108" s="13" t="s">
        <v>79</v>
      </c>
      <c r="AW108" s="13" t="s">
        <v>33</v>
      </c>
      <c r="AX108" s="13" t="s">
        <v>71</v>
      </c>
      <c r="AY108" s="209" t="s">
        <v>166</v>
      </c>
    </row>
    <row r="109" spans="1:65" s="14" customFormat="1" ht="11.25" x14ac:dyDescent="0.2">
      <c r="B109" s="210"/>
      <c r="C109" s="211"/>
      <c r="D109" s="201" t="s">
        <v>177</v>
      </c>
      <c r="E109" s="212" t="s">
        <v>19</v>
      </c>
      <c r="F109" s="213" t="s">
        <v>1163</v>
      </c>
      <c r="G109" s="211"/>
      <c r="H109" s="214">
        <v>7.1999999999999995E-2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177</v>
      </c>
      <c r="AU109" s="220" t="s">
        <v>81</v>
      </c>
      <c r="AV109" s="14" t="s">
        <v>81</v>
      </c>
      <c r="AW109" s="14" t="s">
        <v>33</v>
      </c>
      <c r="AX109" s="14" t="s">
        <v>71</v>
      </c>
      <c r="AY109" s="220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2" t="s">
        <v>19</v>
      </c>
      <c r="F110" s="213" t="s">
        <v>1163</v>
      </c>
      <c r="G110" s="211"/>
      <c r="H110" s="214">
        <v>7.1999999999999995E-2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33</v>
      </c>
      <c r="AX110" s="14" t="s">
        <v>71</v>
      </c>
      <c r="AY110" s="220" t="s">
        <v>166</v>
      </c>
    </row>
    <row r="111" spans="1:65" s="15" customFormat="1" ht="11.25" x14ac:dyDescent="0.2">
      <c r="B111" s="221"/>
      <c r="C111" s="222"/>
      <c r="D111" s="201" t="s">
        <v>177</v>
      </c>
      <c r="E111" s="223" t="s">
        <v>19</v>
      </c>
      <c r="F111" s="224" t="s">
        <v>180</v>
      </c>
      <c r="G111" s="222"/>
      <c r="H111" s="225">
        <v>0.14399999999999999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177</v>
      </c>
      <c r="AU111" s="231" t="s">
        <v>81</v>
      </c>
      <c r="AV111" s="15" t="s">
        <v>173</v>
      </c>
      <c r="AW111" s="15" t="s">
        <v>33</v>
      </c>
      <c r="AX111" s="15" t="s">
        <v>79</v>
      </c>
      <c r="AY111" s="231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1"/>
      <c r="F112" s="213" t="s">
        <v>1166</v>
      </c>
      <c r="G112" s="211"/>
      <c r="H112" s="214">
        <v>0.28799999999999998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4</v>
      </c>
      <c r="AX112" s="14" t="s">
        <v>79</v>
      </c>
      <c r="AY112" s="220" t="s">
        <v>166</v>
      </c>
    </row>
    <row r="113" spans="1:65" s="2" customFormat="1" ht="24.2" customHeight="1" x14ac:dyDescent="0.2">
      <c r="A113" s="37"/>
      <c r="B113" s="38"/>
      <c r="C113" s="181" t="s">
        <v>173</v>
      </c>
      <c r="D113" s="181" t="s">
        <v>168</v>
      </c>
      <c r="E113" s="182" t="s">
        <v>239</v>
      </c>
      <c r="F113" s="183" t="s">
        <v>240</v>
      </c>
      <c r="G113" s="184" t="s">
        <v>194</v>
      </c>
      <c r="H113" s="185">
        <v>0.14399999999999999</v>
      </c>
      <c r="I113" s="186"/>
      <c r="J113" s="187">
        <f>ROUND(I113*H113,2)</f>
        <v>0</v>
      </c>
      <c r="K113" s="183" t="s">
        <v>172</v>
      </c>
      <c r="L113" s="42"/>
      <c r="M113" s="188" t="s">
        <v>19</v>
      </c>
      <c r="N113" s="189" t="s">
        <v>42</v>
      </c>
      <c r="O113" s="67"/>
      <c r="P113" s="190">
        <f>O113*H113</f>
        <v>0</v>
      </c>
      <c r="Q113" s="190">
        <v>0</v>
      </c>
      <c r="R113" s="190">
        <f>Q113*H113</f>
        <v>0</v>
      </c>
      <c r="S113" s="190">
        <v>0</v>
      </c>
      <c r="T113" s="191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92" t="s">
        <v>173</v>
      </c>
      <c r="AT113" s="192" t="s">
        <v>168</v>
      </c>
      <c r="AU113" s="192" t="s">
        <v>81</v>
      </c>
      <c r="AY113" s="20" t="s">
        <v>166</v>
      </c>
      <c r="BE113" s="193">
        <f>IF(N113="základní",J113,0)</f>
        <v>0</v>
      </c>
      <c r="BF113" s="193">
        <f>IF(N113="snížená",J113,0)</f>
        <v>0</v>
      </c>
      <c r="BG113" s="193">
        <f>IF(N113="zákl. přenesená",J113,0)</f>
        <v>0</v>
      </c>
      <c r="BH113" s="193">
        <f>IF(N113="sníž. přenesená",J113,0)</f>
        <v>0</v>
      </c>
      <c r="BI113" s="193">
        <f>IF(N113="nulová",J113,0)</f>
        <v>0</v>
      </c>
      <c r="BJ113" s="20" t="s">
        <v>79</v>
      </c>
      <c r="BK113" s="193">
        <f>ROUND(I113*H113,2)</f>
        <v>0</v>
      </c>
      <c r="BL113" s="20" t="s">
        <v>173</v>
      </c>
      <c r="BM113" s="192" t="s">
        <v>1167</v>
      </c>
    </row>
    <row r="114" spans="1:65" s="2" customFormat="1" ht="11.25" x14ac:dyDescent="0.2">
      <c r="A114" s="37"/>
      <c r="B114" s="38"/>
      <c r="C114" s="39"/>
      <c r="D114" s="194" t="s">
        <v>175</v>
      </c>
      <c r="E114" s="39"/>
      <c r="F114" s="195" t="s">
        <v>242</v>
      </c>
      <c r="G114" s="39"/>
      <c r="H114" s="39"/>
      <c r="I114" s="196"/>
      <c r="J114" s="39"/>
      <c r="K114" s="39"/>
      <c r="L114" s="42"/>
      <c r="M114" s="197"/>
      <c r="N114" s="19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175</v>
      </c>
      <c r="AU114" s="20" t="s">
        <v>81</v>
      </c>
    </row>
    <row r="115" spans="1:65" s="13" customFormat="1" ht="11.25" x14ac:dyDescent="0.2">
      <c r="B115" s="199"/>
      <c r="C115" s="200"/>
      <c r="D115" s="201" t="s">
        <v>177</v>
      </c>
      <c r="E115" s="202" t="s">
        <v>19</v>
      </c>
      <c r="F115" s="203" t="s">
        <v>1162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177</v>
      </c>
      <c r="AU115" s="209" t="s">
        <v>81</v>
      </c>
      <c r="AV115" s="13" t="s">
        <v>79</v>
      </c>
      <c r="AW115" s="13" t="s">
        <v>33</v>
      </c>
      <c r="AX115" s="13" t="s">
        <v>71</v>
      </c>
      <c r="AY115" s="209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1163</v>
      </c>
      <c r="G116" s="211"/>
      <c r="H116" s="214">
        <v>7.1999999999999995E-2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1163</v>
      </c>
      <c r="G117" s="211"/>
      <c r="H117" s="214">
        <v>7.1999999999999995E-2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5" customFormat="1" ht="11.25" x14ac:dyDescent="0.2">
      <c r="B118" s="221"/>
      <c r="C118" s="222"/>
      <c r="D118" s="201" t="s">
        <v>177</v>
      </c>
      <c r="E118" s="223" t="s">
        <v>19</v>
      </c>
      <c r="F118" s="224" t="s">
        <v>180</v>
      </c>
      <c r="G118" s="222"/>
      <c r="H118" s="225">
        <v>0.14399999999999999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177</v>
      </c>
      <c r="AU118" s="231" t="s">
        <v>81</v>
      </c>
      <c r="AV118" s="15" t="s">
        <v>173</v>
      </c>
      <c r="AW118" s="15" t="s">
        <v>33</v>
      </c>
      <c r="AX118" s="15" t="s">
        <v>79</v>
      </c>
      <c r="AY118" s="231" t="s">
        <v>166</v>
      </c>
    </row>
    <row r="119" spans="1:65" s="2" customFormat="1" ht="37.9" customHeight="1" x14ac:dyDescent="0.2">
      <c r="A119" s="37"/>
      <c r="B119" s="38"/>
      <c r="C119" s="181" t="s">
        <v>198</v>
      </c>
      <c r="D119" s="181" t="s">
        <v>168</v>
      </c>
      <c r="E119" s="182" t="s">
        <v>1168</v>
      </c>
      <c r="F119" s="183" t="s">
        <v>1169</v>
      </c>
      <c r="G119" s="184" t="s">
        <v>194</v>
      </c>
      <c r="H119" s="185">
        <v>13.84</v>
      </c>
      <c r="I119" s="186"/>
      <c r="J119" s="187">
        <f>ROUND(I119*H119,2)</f>
        <v>0</v>
      </c>
      <c r="K119" s="183" t="s">
        <v>172</v>
      </c>
      <c r="L119" s="42"/>
      <c r="M119" s="188" t="s">
        <v>19</v>
      </c>
      <c r="N119" s="189" t="s">
        <v>42</v>
      </c>
      <c r="O119" s="6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173</v>
      </c>
      <c r="AT119" s="192" t="s">
        <v>168</v>
      </c>
      <c r="AU119" s="192" t="s">
        <v>81</v>
      </c>
      <c r="AY119" s="20" t="s">
        <v>166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79</v>
      </c>
      <c r="BK119" s="193">
        <f>ROUND(I119*H119,2)</f>
        <v>0</v>
      </c>
      <c r="BL119" s="20" t="s">
        <v>173</v>
      </c>
      <c r="BM119" s="192" t="s">
        <v>1170</v>
      </c>
    </row>
    <row r="120" spans="1:65" s="2" customFormat="1" ht="11.25" x14ac:dyDescent="0.2">
      <c r="A120" s="37"/>
      <c r="B120" s="38"/>
      <c r="C120" s="39"/>
      <c r="D120" s="194" t="s">
        <v>175</v>
      </c>
      <c r="E120" s="39"/>
      <c r="F120" s="195" t="s">
        <v>1171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175</v>
      </c>
      <c r="AU120" s="20" t="s">
        <v>81</v>
      </c>
    </row>
    <row r="121" spans="1:65" s="13" customFormat="1" ht="11.25" x14ac:dyDescent="0.2">
      <c r="B121" s="199"/>
      <c r="C121" s="200"/>
      <c r="D121" s="201" t="s">
        <v>177</v>
      </c>
      <c r="E121" s="202" t="s">
        <v>19</v>
      </c>
      <c r="F121" s="203" t="s">
        <v>1172</v>
      </c>
      <c r="G121" s="200"/>
      <c r="H121" s="202" t="s">
        <v>19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177</v>
      </c>
      <c r="AU121" s="209" t="s">
        <v>81</v>
      </c>
      <c r="AV121" s="13" t="s">
        <v>79</v>
      </c>
      <c r="AW121" s="13" t="s">
        <v>33</v>
      </c>
      <c r="AX121" s="13" t="s">
        <v>71</v>
      </c>
      <c r="AY121" s="209" t="s">
        <v>166</v>
      </c>
    </row>
    <row r="122" spans="1:65" s="13" customFormat="1" ht="11.25" x14ac:dyDescent="0.2">
      <c r="B122" s="199"/>
      <c r="C122" s="200"/>
      <c r="D122" s="201" t="s">
        <v>177</v>
      </c>
      <c r="E122" s="202" t="s">
        <v>19</v>
      </c>
      <c r="F122" s="203" t="s">
        <v>1173</v>
      </c>
      <c r="G122" s="200"/>
      <c r="H122" s="202" t="s">
        <v>19</v>
      </c>
      <c r="I122" s="204"/>
      <c r="J122" s="200"/>
      <c r="K122" s="200"/>
      <c r="L122" s="205"/>
      <c r="M122" s="206"/>
      <c r="N122" s="207"/>
      <c r="O122" s="207"/>
      <c r="P122" s="207"/>
      <c r="Q122" s="207"/>
      <c r="R122" s="207"/>
      <c r="S122" s="207"/>
      <c r="T122" s="208"/>
      <c r="AT122" s="209" t="s">
        <v>177</v>
      </c>
      <c r="AU122" s="209" t="s">
        <v>81</v>
      </c>
      <c r="AV122" s="13" t="s">
        <v>79</v>
      </c>
      <c r="AW122" s="13" t="s">
        <v>33</v>
      </c>
      <c r="AX122" s="13" t="s">
        <v>71</v>
      </c>
      <c r="AY122" s="209" t="s">
        <v>166</v>
      </c>
    </row>
    <row r="123" spans="1:65" s="13" customFormat="1" ht="11.25" x14ac:dyDescent="0.2">
      <c r="B123" s="199"/>
      <c r="C123" s="200"/>
      <c r="D123" s="201" t="s">
        <v>177</v>
      </c>
      <c r="E123" s="202" t="s">
        <v>19</v>
      </c>
      <c r="F123" s="203" t="s">
        <v>1174</v>
      </c>
      <c r="G123" s="200"/>
      <c r="H123" s="202" t="s">
        <v>19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177</v>
      </c>
      <c r="AU123" s="209" t="s">
        <v>81</v>
      </c>
      <c r="AV123" s="13" t="s">
        <v>79</v>
      </c>
      <c r="AW123" s="13" t="s">
        <v>33</v>
      </c>
      <c r="AX123" s="13" t="s">
        <v>71</v>
      </c>
      <c r="AY123" s="209" t="s">
        <v>166</v>
      </c>
    </row>
    <row r="124" spans="1:65" s="14" customFormat="1" ht="11.25" x14ac:dyDescent="0.2">
      <c r="B124" s="210"/>
      <c r="C124" s="211"/>
      <c r="D124" s="201" t="s">
        <v>177</v>
      </c>
      <c r="E124" s="212" t="s">
        <v>19</v>
      </c>
      <c r="F124" s="213" t="s">
        <v>1175</v>
      </c>
      <c r="G124" s="211"/>
      <c r="H124" s="214">
        <v>8.3040000000000003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177</v>
      </c>
      <c r="AU124" s="220" t="s">
        <v>81</v>
      </c>
      <c r="AV124" s="14" t="s">
        <v>81</v>
      </c>
      <c r="AW124" s="14" t="s">
        <v>33</v>
      </c>
      <c r="AX124" s="14" t="s">
        <v>71</v>
      </c>
      <c r="AY124" s="220" t="s">
        <v>166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1176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4" customFormat="1" ht="11.25" x14ac:dyDescent="0.2">
      <c r="B126" s="210"/>
      <c r="C126" s="211"/>
      <c r="D126" s="201" t="s">
        <v>177</v>
      </c>
      <c r="E126" s="212" t="s">
        <v>19</v>
      </c>
      <c r="F126" s="213" t="s">
        <v>1177</v>
      </c>
      <c r="G126" s="211"/>
      <c r="H126" s="214">
        <v>4.1520000000000001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81</v>
      </c>
      <c r="AV126" s="14" t="s">
        <v>81</v>
      </c>
      <c r="AW126" s="14" t="s">
        <v>33</v>
      </c>
      <c r="AX126" s="14" t="s">
        <v>71</v>
      </c>
      <c r="AY126" s="220" t="s">
        <v>166</v>
      </c>
    </row>
    <row r="127" spans="1:65" s="13" customFormat="1" ht="11.25" x14ac:dyDescent="0.2">
      <c r="B127" s="199"/>
      <c r="C127" s="200"/>
      <c r="D127" s="201" t="s">
        <v>177</v>
      </c>
      <c r="E127" s="202" t="s">
        <v>19</v>
      </c>
      <c r="F127" s="203" t="s">
        <v>1178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177</v>
      </c>
      <c r="AU127" s="209" t="s">
        <v>81</v>
      </c>
      <c r="AV127" s="13" t="s">
        <v>79</v>
      </c>
      <c r="AW127" s="13" t="s">
        <v>33</v>
      </c>
      <c r="AX127" s="13" t="s">
        <v>71</v>
      </c>
      <c r="AY127" s="209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1179</v>
      </c>
      <c r="G128" s="211"/>
      <c r="H128" s="214">
        <v>1.3839999999999999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5" customFormat="1" ht="11.25" x14ac:dyDescent="0.2">
      <c r="B129" s="221"/>
      <c r="C129" s="222"/>
      <c r="D129" s="201" t="s">
        <v>177</v>
      </c>
      <c r="E129" s="223" t="s">
        <v>19</v>
      </c>
      <c r="F129" s="224" t="s">
        <v>180</v>
      </c>
      <c r="G129" s="222"/>
      <c r="H129" s="225">
        <v>13.84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177</v>
      </c>
      <c r="AU129" s="231" t="s">
        <v>81</v>
      </c>
      <c r="AV129" s="15" t="s">
        <v>173</v>
      </c>
      <c r="AW129" s="15" t="s">
        <v>33</v>
      </c>
      <c r="AX129" s="15" t="s">
        <v>79</v>
      </c>
      <c r="AY129" s="231" t="s">
        <v>166</v>
      </c>
    </row>
    <row r="130" spans="1:65" s="2" customFormat="1" ht="16.5" customHeight="1" x14ac:dyDescent="0.2">
      <c r="A130" s="37"/>
      <c r="B130" s="38"/>
      <c r="C130" s="249" t="s">
        <v>213</v>
      </c>
      <c r="D130" s="249" t="s">
        <v>392</v>
      </c>
      <c r="E130" s="250" t="s">
        <v>1180</v>
      </c>
      <c r="F130" s="251" t="s">
        <v>1181</v>
      </c>
      <c r="G130" s="252" t="s">
        <v>234</v>
      </c>
      <c r="H130" s="253">
        <v>16.608000000000001</v>
      </c>
      <c r="I130" s="254"/>
      <c r="J130" s="255">
        <f>ROUND(I130*H130,2)</f>
        <v>0</v>
      </c>
      <c r="K130" s="251" t="s">
        <v>476</v>
      </c>
      <c r="L130" s="256"/>
      <c r="M130" s="257" t="s">
        <v>19</v>
      </c>
      <c r="N130" s="258" t="s">
        <v>42</v>
      </c>
      <c r="O130" s="67"/>
      <c r="P130" s="190">
        <f>O130*H130</f>
        <v>0</v>
      </c>
      <c r="Q130" s="190">
        <v>1</v>
      </c>
      <c r="R130" s="190">
        <f>Q130*H130</f>
        <v>16.608000000000001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226</v>
      </c>
      <c r="AT130" s="192" t="s">
        <v>392</v>
      </c>
      <c r="AU130" s="192" t="s">
        <v>81</v>
      </c>
      <c r="AY130" s="20" t="s">
        <v>166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79</v>
      </c>
      <c r="BK130" s="193">
        <f>ROUND(I130*H130,2)</f>
        <v>0</v>
      </c>
      <c r="BL130" s="20" t="s">
        <v>173</v>
      </c>
      <c r="BM130" s="192" t="s">
        <v>1182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1172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1173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1183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1175</v>
      </c>
      <c r="G134" s="211"/>
      <c r="H134" s="214">
        <v>8.3040000000000003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5" customFormat="1" ht="11.25" x14ac:dyDescent="0.2">
      <c r="B135" s="221"/>
      <c r="C135" s="222"/>
      <c r="D135" s="201" t="s">
        <v>177</v>
      </c>
      <c r="E135" s="223" t="s">
        <v>19</v>
      </c>
      <c r="F135" s="224" t="s">
        <v>180</v>
      </c>
      <c r="G135" s="222"/>
      <c r="H135" s="225">
        <v>8.3040000000000003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177</v>
      </c>
      <c r="AU135" s="231" t="s">
        <v>81</v>
      </c>
      <c r="AV135" s="15" t="s">
        <v>173</v>
      </c>
      <c r="AW135" s="15" t="s">
        <v>33</v>
      </c>
      <c r="AX135" s="15" t="s">
        <v>79</v>
      </c>
      <c r="AY135" s="231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1"/>
      <c r="F136" s="213" t="s">
        <v>1184</v>
      </c>
      <c r="G136" s="211"/>
      <c r="H136" s="214">
        <v>16.608000000000001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4</v>
      </c>
      <c r="AX136" s="14" t="s">
        <v>79</v>
      </c>
      <c r="AY136" s="220" t="s">
        <v>166</v>
      </c>
    </row>
    <row r="137" spans="1:65" s="2" customFormat="1" ht="16.5" customHeight="1" x14ac:dyDescent="0.2">
      <c r="A137" s="37"/>
      <c r="B137" s="38"/>
      <c r="C137" s="249" t="s">
        <v>179</v>
      </c>
      <c r="D137" s="249" t="s">
        <v>392</v>
      </c>
      <c r="E137" s="250" t="s">
        <v>1185</v>
      </c>
      <c r="F137" s="251" t="s">
        <v>1186</v>
      </c>
      <c r="G137" s="252" t="s">
        <v>234</v>
      </c>
      <c r="H137" s="253">
        <v>8.3040000000000003</v>
      </c>
      <c r="I137" s="254"/>
      <c r="J137" s="255">
        <f>ROUND(I137*H137,2)</f>
        <v>0</v>
      </c>
      <c r="K137" s="251" t="s">
        <v>172</v>
      </c>
      <c r="L137" s="256"/>
      <c r="M137" s="257" t="s">
        <v>19</v>
      </c>
      <c r="N137" s="258" t="s">
        <v>42</v>
      </c>
      <c r="O137" s="67"/>
      <c r="P137" s="190">
        <f>O137*H137</f>
        <v>0</v>
      </c>
      <c r="Q137" s="190">
        <v>1</v>
      </c>
      <c r="R137" s="190">
        <f>Q137*H137</f>
        <v>8.3040000000000003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226</v>
      </c>
      <c r="AT137" s="192" t="s">
        <v>392</v>
      </c>
      <c r="AU137" s="192" t="s">
        <v>81</v>
      </c>
      <c r="AY137" s="20" t="s">
        <v>166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79</v>
      </c>
      <c r="BK137" s="193">
        <f>ROUND(I137*H137,2)</f>
        <v>0</v>
      </c>
      <c r="BL137" s="20" t="s">
        <v>173</v>
      </c>
      <c r="BM137" s="192" t="s">
        <v>1187</v>
      </c>
    </row>
    <row r="138" spans="1:65" s="13" customFormat="1" ht="11.25" x14ac:dyDescent="0.2">
      <c r="B138" s="199"/>
      <c r="C138" s="200"/>
      <c r="D138" s="201" t="s">
        <v>177</v>
      </c>
      <c r="E138" s="202" t="s">
        <v>19</v>
      </c>
      <c r="F138" s="203" t="s">
        <v>1172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177</v>
      </c>
      <c r="AU138" s="209" t="s">
        <v>81</v>
      </c>
      <c r="AV138" s="13" t="s">
        <v>79</v>
      </c>
      <c r="AW138" s="13" t="s">
        <v>33</v>
      </c>
      <c r="AX138" s="13" t="s">
        <v>71</v>
      </c>
      <c r="AY138" s="209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1173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3" customFormat="1" ht="11.25" x14ac:dyDescent="0.2">
      <c r="B140" s="199"/>
      <c r="C140" s="200"/>
      <c r="D140" s="201" t="s">
        <v>177</v>
      </c>
      <c r="E140" s="202" t="s">
        <v>19</v>
      </c>
      <c r="F140" s="203" t="s">
        <v>1188</v>
      </c>
      <c r="G140" s="200"/>
      <c r="H140" s="202" t="s">
        <v>19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177</v>
      </c>
      <c r="AU140" s="209" t="s">
        <v>81</v>
      </c>
      <c r="AV140" s="13" t="s">
        <v>79</v>
      </c>
      <c r="AW140" s="13" t="s">
        <v>33</v>
      </c>
      <c r="AX140" s="13" t="s">
        <v>71</v>
      </c>
      <c r="AY140" s="209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1177</v>
      </c>
      <c r="G141" s="211"/>
      <c r="H141" s="214">
        <v>4.1520000000000001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5" customFormat="1" ht="11.25" x14ac:dyDescent="0.2">
      <c r="B142" s="221"/>
      <c r="C142" s="222"/>
      <c r="D142" s="201" t="s">
        <v>177</v>
      </c>
      <c r="E142" s="223" t="s">
        <v>19</v>
      </c>
      <c r="F142" s="224" t="s">
        <v>180</v>
      </c>
      <c r="G142" s="222"/>
      <c r="H142" s="225">
        <v>4.1520000000000001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177</v>
      </c>
      <c r="AU142" s="231" t="s">
        <v>81</v>
      </c>
      <c r="AV142" s="15" t="s">
        <v>173</v>
      </c>
      <c r="AW142" s="15" t="s">
        <v>33</v>
      </c>
      <c r="AX142" s="15" t="s">
        <v>79</v>
      </c>
      <c r="AY142" s="231" t="s">
        <v>166</v>
      </c>
    </row>
    <row r="143" spans="1:65" s="14" customFormat="1" ht="11.25" x14ac:dyDescent="0.2">
      <c r="B143" s="210"/>
      <c r="C143" s="211"/>
      <c r="D143" s="201" t="s">
        <v>177</v>
      </c>
      <c r="E143" s="211"/>
      <c r="F143" s="213" t="s">
        <v>1189</v>
      </c>
      <c r="G143" s="211"/>
      <c r="H143" s="214">
        <v>8.3040000000000003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177</v>
      </c>
      <c r="AU143" s="220" t="s">
        <v>81</v>
      </c>
      <c r="AV143" s="14" t="s">
        <v>81</v>
      </c>
      <c r="AW143" s="14" t="s">
        <v>4</v>
      </c>
      <c r="AX143" s="14" t="s">
        <v>79</v>
      </c>
      <c r="AY143" s="220" t="s">
        <v>166</v>
      </c>
    </row>
    <row r="144" spans="1:65" s="2" customFormat="1" ht="16.5" customHeight="1" x14ac:dyDescent="0.2">
      <c r="A144" s="37"/>
      <c r="B144" s="38"/>
      <c r="C144" s="249" t="s">
        <v>226</v>
      </c>
      <c r="D144" s="249" t="s">
        <v>392</v>
      </c>
      <c r="E144" s="250" t="s">
        <v>1190</v>
      </c>
      <c r="F144" s="251" t="s">
        <v>1191</v>
      </c>
      <c r="G144" s="252" t="s">
        <v>194</v>
      </c>
      <c r="H144" s="253">
        <v>2.7679999999999998</v>
      </c>
      <c r="I144" s="254"/>
      <c r="J144" s="255">
        <f>ROUND(I144*H144,2)</f>
        <v>0</v>
      </c>
      <c r="K144" s="251" t="s">
        <v>172</v>
      </c>
      <c r="L144" s="256"/>
      <c r="M144" s="257" t="s">
        <v>19</v>
      </c>
      <c r="N144" s="258" t="s">
        <v>42</v>
      </c>
      <c r="O144" s="67"/>
      <c r="P144" s="190">
        <f>O144*H144</f>
        <v>0</v>
      </c>
      <c r="Q144" s="190">
        <v>0.21</v>
      </c>
      <c r="R144" s="190">
        <f>Q144*H144</f>
        <v>0.58127999999999991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226</v>
      </c>
      <c r="AT144" s="192" t="s">
        <v>392</v>
      </c>
      <c r="AU144" s="192" t="s">
        <v>81</v>
      </c>
      <c r="AY144" s="20" t="s">
        <v>166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79</v>
      </c>
      <c r="BK144" s="193">
        <f>ROUND(I144*H144,2)</f>
        <v>0</v>
      </c>
      <c r="BL144" s="20" t="s">
        <v>173</v>
      </c>
      <c r="BM144" s="192" t="s">
        <v>1192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1172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1173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1193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1179</v>
      </c>
      <c r="G148" s="211"/>
      <c r="H148" s="214">
        <v>1.3839999999999999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5" customFormat="1" ht="11.25" x14ac:dyDescent="0.2">
      <c r="B149" s="221"/>
      <c r="C149" s="222"/>
      <c r="D149" s="201" t="s">
        <v>177</v>
      </c>
      <c r="E149" s="223" t="s">
        <v>19</v>
      </c>
      <c r="F149" s="224" t="s">
        <v>180</v>
      </c>
      <c r="G149" s="222"/>
      <c r="H149" s="225">
        <v>1.3839999999999999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177</v>
      </c>
      <c r="AU149" s="231" t="s">
        <v>81</v>
      </c>
      <c r="AV149" s="15" t="s">
        <v>173</v>
      </c>
      <c r="AW149" s="15" t="s">
        <v>33</v>
      </c>
      <c r="AX149" s="15" t="s">
        <v>79</v>
      </c>
      <c r="AY149" s="231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1"/>
      <c r="F150" s="213" t="s">
        <v>1194</v>
      </c>
      <c r="G150" s="211"/>
      <c r="H150" s="214">
        <v>2.7679999999999998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4</v>
      </c>
      <c r="AX150" s="14" t="s">
        <v>79</v>
      </c>
      <c r="AY150" s="220" t="s">
        <v>166</v>
      </c>
    </row>
    <row r="151" spans="1:65" s="2" customFormat="1" ht="24.2" customHeight="1" x14ac:dyDescent="0.2">
      <c r="A151" s="37"/>
      <c r="B151" s="38"/>
      <c r="C151" s="181" t="s">
        <v>231</v>
      </c>
      <c r="D151" s="181" t="s">
        <v>168</v>
      </c>
      <c r="E151" s="182" t="s">
        <v>1195</v>
      </c>
      <c r="F151" s="183" t="s">
        <v>1196</v>
      </c>
      <c r="G151" s="184" t="s">
        <v>188</v>
      </c>
      <c r="H151" s="185">
        <v>138.4</v>
      </c>
      <c r="I151" s="186"/>
      <c r="J151" s="187">
        <f>ROUND(I151*H151,2)</f>
        <v>0</v>
      </c>
      <c r="K151" s="183" t="s">
        <v>172</v>
      </c>
      <c r="L151" s="42"/>
      <c r="M151" s="188" t="s">
        <v>19</v>
      </c>
      <c r="N151" s="189" t="s">
        <v>42</v>
      </c>
      <c r="O151" s="6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173</v>
      </c>
      <c r="AT151" s="192" t="s">
        <v>168</v>
      </c>
      <c r="AU151" s="192" t="s">
        <v>81</v>
      </c>
      <c r="AY151" s="20" t="s">
        <v>166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79</v>
      </c>
      <c r="BK151" s="193">
        <f>ROUND(I151*H151,2)</f>
        <v>0</v>
      </c>
      <c r="BL151" s="20" t="s">
        <v>173</v>
      </c>
      <c r="BM151" s="192" t="s">
        <v>1197</v>
      </c>
    </row>
    <row r="152" spans="1:65" s="2" customFormat="1" ht="11.25" x14ac:dyDescent="0.2">
      <c r="A152" s="37"/>
      <c r="B152" s="38"/>
      <c r="C152" s="39"/>
      <c r="D152" s="194" t="s">
        <v>175</v>
      </c>
      <c r="E152" s="39"/>
      <c r="F152" s="195" t="s">
        <v>1198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175</v>
      </c>
      <c r="AU152" s="20" t="s">
        <v>81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1172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3" customFormat="1" ht="11.25" x14ac:dyDescent="0.2">
      <c r="B154" s="199"/>
      <c r="C154" s="200"/>
      <c r="D154" s="201" t="s">
        <v>177</v>
      </c>
      <c r="E154" s="202" t="s">
        <v>19</v>
      </c>
      <c r="F154" s="203" t="s">
        <v>1173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177</v>
      </c>
      <c r="AU154" s="209" t="s">
        <v>81</v>
      </c>
      <c r="AV154" s="13" t="s">
        <v>79</v>
      </c>
      <c r="AW154" s="13" t="s">
        <v>33</v>
      </c>
      <c r="AX154" s="13" t="s">
        <v>71</v>
      </c>
      <c r="AY154" s="209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1199</v>
      </c>
      <c r="G155" s="211"/>
      <c r="H155" s="214">
        <v>138.4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5" customFormat="1" ht="11.25" x14ac:dyDescent="0.2">
      <c r="B156" s="221"/>
      <c r="C156" s="222"/>
      <c r="D156" s="201" t="s">
        <v>177</v>
      </c>
      <c r="E156" s="223" t="s">
        <v>19</v>
      </c>
      <c r="F156" s="224" t="s">
        <v>180</v>
      </c>
      <c r="G156" s="222"/>
      <c r="H156" s="225">
        <v>138.4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177</v>
      </c>
      <c r="AU156" s="231" t="s">
        <v>81</v>
      </c>
      <c r="AV156" s="15" t="s">
        <v>173</v>
      </c>
      <c r="AW156" s="15" t="s">
        <v>33</v>
      </c>
      <c r="AX156" s="15" t="s">
        <v>79</v>
      </c>
      <c r="AY156" s="231" t="s">
        <v>166</v>
      </c>
    </row>
    <row r="157" spans="1:65" s="2" customFormat="1" ht="16.5" customHeight="1" x14ac:dyDescent="0.2">
      <c r="A157" s="37"/>
      <c r="B157" s="38"/>
      <c r="C157" s="249" t="s">
        <v>238</v>
      </c>
      <c r="D157" s="249" t="s">
        <v>392</v>
      </c>
      <c r="E157" s="250" t="s">
        <v>1200</v>
      </c>
      <c r="F157" s="251" t="s">
        <v>1201</v>
      </c>
      <c r="G157" s="252" t="s">
        <v>385</v>
      </c>
      <c r="H157" s="253">
        <v>2.7679999999999998</v>
      </c>
      <c r="I157" s="254"/>
      <c r="J157" s="255">
        <f>ROUND(I157*H157,2)</f>
        <v>0</v>
      </c>
      <c r="K157" s="251" t="s">
        <v>172</v>
      </c>
      <c r="L157" s="256"/>
      <c r="M157" s="257" t="s">
        <v>19</v>
      </c>
      <c r="N157" s="258" t="s">
        <v>42</v>
      </c>
      <c r="O157" s="67"/>
      <c r="P157" s="190">
        <f>O157*H157</f>
        <v>0</v>
      </c>
      <c r="Q157" s="190">
        <v>1E-3</v>
      </c>
      <c r="R157" s="190">
        <f>Q157*H157</f>
        <v>2.7680000000000001E-3</v>
      </c>
      <c r="S157" s="190">
        <v>0</v>
      </c>
      <c r="T157" s="19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2" t="s">
        <v>226</v>
      </c>
      <c r="AT157" s="192" t="s">
        <v>392</v>
      </c>
      <c r="AU157" s="192" t="s">
        <v>81</v>
      </c>
      <c r="AY157" s="20" t="s">
        <v>166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20" t="s">
        <v>79</v>
      </c>
      <c r="BK157" s="193">
        <f>ROUND(I157*H157,2)</f>
        <v>0</v>
      </c>
      <c r="BL157" s="20" t="s">
        <v>173</v>
      </c>
      <c r="BM157" s="192" t="s">
        <v>1202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1172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1173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1199</v>
      </c>
      <c r="G160" s="211"/>
      <c r="H160" s="214">
        <v>138.4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5" customFormat="1" ht="11.25" x14ac:dyDescent="0.2">
      <c r="B161" s="221"/>
      <c r="C161" s="222"/>
      <c r="D161" s="201" t="s">
        <v>177</v>
      </c>
      <c r="E161" s="223" t="s">
        <v>19</v>
      </c>
      <c r="F161" s="224" t="s">
        <v>180</v>
      </c>
      <c r="G161" s="222"/>
      <c r="H161" s="225">
        <v>138.4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177</v>
      </c>
      <c r="AU161" s="231" t="s">
        <v>81</v>
      </c>
      <c r="AV161" s="15" t="s">
        <v>173</v>
      </c>
      <c r="AW161" s="15" t="s">
        <v>33</v>
      </c>
      <c r="AX161" s="15" t="s">
        <v>79</v>
      </c>
      <c r="AY161" s="231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1"/>
      <c r="F162" s="213" t="s">
        <v>1203</v>
      </c>
      <c r="G162" s="211"/>
      <c r="H162" s="214">
        <v>2.7679999999999998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4</v>
      </c>
      <c r="AX162" s="14" t="s">
        <v>79</v>
      </c>
      <c r="AY162" s="220" t="s">
        <v>166</v>
      </c>
    </row>
    <row r="163" spans="1:65" s="12" customFormat="1" ht="22.9" customHeight="1" x14ac:dyDescent="0.2">
      <c r="B163" s="165"/>
      <c r="C163" s="166"/>
      <c r="D163" s="167" t="s">
        <v>70</v>
      </c>
      <c r="E163" s="179" t="s">
        <v>81</v>
      </c>
      <c r="F163" s="179" t="s">
        <v>248</v>
      </c>
      <c r="G163" s="166"/>
      <c r="H163" s="166"/>
      <c r="I163" s="169"/>
      <c r="J163" s="180">
        <f>BK163</f>
        <v>0</v>
      </c>
      <c r="K163" s="166"/>
      <c r="L163" s="171"/>
      <c r="M163" s="172"/>
      <c r="N163" s="173"/>
      <c r="O163" s="173"/>
      <c r="P163" s="174">
        <f>SUM(P164:P202)</f>
        <v>0</v>
      </c>
      <c r="Q163" s="173"/>
      <c r="R163" s="174">
        <f>SUM(R164:R202)</f>
        <v>69.769363380000016</v>
      </c>
      <c r="S163" s="173"/>
      <c r="T163" s="175">
        <f>SUM(T164:T202)</f>
        <v>0</v>
      </c>
      <c r="AR163" s="176" t="s">
        <v>79</v>
      </c>
      <c r="AT163" s="177" t="s">
        <v>70</v>
      </c>
      <c r="AU163" s="177" t="s">
        <v>79</v>
      </c>
      <c r="AY163" s="176" t="s">
        <v>166</v>
      </c>
      <c r="BK163" s="178">
        <f>SUM(BK164:BK202)</f>
        <v>0</v>
      </c>
    </row>
    <row r="164" spans="1:65" s="2" customFormat="1" ht="24.2" customHeight="1" x14ac:dyDescent="0.2">
      <c r="A164" s="37"/>
      <c r="B164" s="38"/>
      <c r="C164" s="181" t="s">
        <v>243</v>
      </c>
      <c r="D164" s="181" t="s">
        <v>168</v>
      </c>
      <c r="E164" s="182" t="s">
        <v>1204</v>
      </c>
      <c r="F164" s="183" t="s">
        <v>1205</v>
      </c>
      <c r="G164" s="184" t="s">
        <v>194</v>
      </c>
      <c r="H164" s="185">
        <v>35.984000000000002</v>
      </c>
      <c r="I164" s="186"/>
      <c r="J164" s="187">
        <f>ROUND(I164*H164,2)</f>
        <v>0</v>
      </c>
      <c r="K164" s="183" t="s">
        <v>172</v>
      </c>
      <c r="L164" s="42"/>
      <c r="M164" s="188" t="s">
        <v>19</v>
      </c>
      <c r="N164" s="189" t="s">
        <v>42</v>
      </c>
      <c r="O164" s="67"/>
      <c r="P164" s="190">
        <f>O164*H164</f>
        <v>0</v>
      </c>
      <c r="Q164" s="190">
        <v>1.9205000000000001</v>
      </c>
      <c r="R164" s="190">
        <f>Q164*H164</f>
        <v>69.107272000000009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173</v>
      </c>
      <c r="AT164" s="192" t="s">
        <v>168</v>
      </c>
      <c r="AU164" s="192" t="s">
        <v>81</v>
      </c>
      <c r="AY164" s="20" t="s">
        <v>166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79</v>
      </c>
      <c r="BK164" s="193">
        <f>ROUND(I164*H164,2)</f>
        <v>0</v>
      </c>
      <c r="BL164" s="20" t="s">
        <v>173</v>
      </c>
      <c r="BM164" s="192" t="s">
        <v>1206</v>
      </c>
    </row>
    <row r="165" spans="1:65" s="2" customFormat="1" ht="11.25" x14ac:dyDescent="0.2">
      <c r="A165" s="37"/>
      <c r="B165" s="38"/>
      <c r="C165" s="39"/>
      <c r="D165" s="194" t="s">
        <v>175</v>
      </c>
      <c r="E165" s="39"/>
      <c r="F165" s="195" t="s">
        <v>1207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175</v>
      </c>
      <c r="AU165" s="20" t="s">
        <v>81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1172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1173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1208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4" customFormat="1" ht="11.25" x14ac:dyDescent="0.2">
      <c r="B169" s="210"/>
      <c r="C169" s="211"/>
      <c r="D169" s="201" t="s">
        <v>177</v>
      </c>
      <c r="E169" s="212" t="s">
        <v>19</v>
      </c>
      <c r="F169" s="213" t="s">
        <v>1209</v>
      </c>
      <c r="G169" s="211"/>
      <c r="H169" s="214">
        <v>35.984000000000002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177</v>
      </c>
      <c r="AU169" s="220" t="s">
        <v>81</v>
      </c>
      <c r="AV169" s="14" t="s">
        <v>81</v>
      </c>
      <c r="AW169" s="14" t="s">
        <v>33</v>
      </c>
      <c r="AX169" s="14" t="s">
        <v>71</v>
      </c>
      <c r="AY169" s="220" t="s">
        <v>166</v>
      </c>
    </row>
    <row r="170" spans="1:65" s="15" customFormat="1" ht="11.25" x14ac:dyDescent="0.2">
      <c r="B170" s="221"/>
      <c r="C170" s="222"/>
      <c r="D170" s="201" t="s">
        <v>177</v>
      </c>
      <c r="E170" s="223" t="s">
        <v>19</v>
      </c>
      <c r="F170" s="224" t="s">
        <v>180</v>
      </c>
      <c r="G170" s="222"/>
      <c r="H170" s="225">
        <v>35.984000000000002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177</v>
      </c>
      <c r="AU170" s="231" t="s">
        <v>81</v>
      </c>
      <c r="AV170" s="15" t="s">
        <v>173</v>
      </c>
      <c r="AW170" s="15" t="s">
        <v>33</v>
      </c>
      <c r="AX170" s="15" t="s">
        <v>79</v>
      </c>
      <c r="AY170" s="231" t="s">
        <v>166</v>
      </c>
    </row>
    <row r="171" spans="1:65" s="2" customFormat="1" ht="24.2" customHeight="1" x14ac:dyDescent="0.2">
      <c r="A171" s="37"/>
      <c r="B171" s="38"/>
      <c r="C171" s="181" t="s">
        <v>8</v>
      </c>
      <c r="D171" s="181" t="s">
        <v>168</v>
      </c>
      <c r="E171" s="182" t="s">
        <v>1210</v>
      </c>
      <c r="F171" s="183" t="s">
        <v>1211</v>
      </c>
      <c r="G171" s="184" t="s">
        <v>188</v>
      </c>
      <c r="H171" s="185">
        <v>250.672</v>
      </c>
      <c r="I171" s="186"/>
      <c r="J171" s="187">
        <f>ROUND(I171*H171,2)</f>
        <v>0</v>
      </c>
      <c r="K171" s="183" t="s">
        <v>172</v>
      </c>
      <c r="L171" s="42"/>
      <c r="M171" s="188" t="s">
        <v>19</v>
      </c>
      <c r="N171" s="189" t="s">
        <v>42</v>
      </c>
      <c r="O171" s="67"/>
      <c r="P171" s="190">
        <f>O171*H171</f>
        <v>0</v>
      </c>
      <c r="Q171" s="190">
        <v>3.1E-4</v>
      </c>
      <c r="R171" s="190">
        <f>Q171*H171</f>
        <v>7.7708319999999997E-2</v>
      </c>
      <c r="S171" s="190">
        <v>0</v>
      </c>
      <c r="T171" s="19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2" t="s">
        <v>173</v>
      </c>
      <c r="AT171" s="192" t="s">
        <v>168</v>
      </c>
      <c r="AU171" s="192" t="s">
        <v>81</v>
      </c>
      <c r="AY171" s="20" t="s">
        <v>166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20" t="s">
        <v>79</v>
      </c>
      <c r="BK171" s="193">
        <f>ROUND(I171*H171,2)</f>
        <v>0</v>
      </c>
      <c r="BL171" s="20" t="s">
        <v>173</v>
      </c>
      <c r="BM171" s="192" t="s">
        <v>1212</v>
      </c>
    </row>
    <row r="172" spans="1:65" s="2" customFormat="1" ht="11.25" x14ac:dyDescent="0.2">
      <c r="A172" s="37"/>
      <c r="B172" s="38"/>
      <c r="C172" s="39"/>
      <c r="D172" s="194" t="s">
        <v>175</v>
      </c>
      <c r="E172" s="39"/>
      <c r="F172" s="195" t="s">
        <v>1213</v>
      </c>
      <c r="G172" s="39"/>
      <c r="H172" s="39"/>
      <c r="I172" s="196"/>
      <c r="J172" s="39"/>
      <c r="K172" s="39"/>
      <c r="L172" s="42"/>
      <c r="M172" s="197"/>
      <c r="N172" s="198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20" t="s">
        <v>175</v>
      </c>
      <c r="AU172" s="20" t="s">
        <v>81</v>
      </c>
    </row>
    <row r="173" spans="1:65" s="13" customFormat="1" ht="11.25" x14ac:dyDescent="0.2">
      <c r="B173" s="199"/>
      <c r="C173" s="200"/>
      <c r="D173" s="201" t="s">
        <v>177</v>
      </c>
      <c r="E173" s="202" t="s">
        <v>19</v>
      </c>
      <c r="F173" s="203" t="s">
        <v>1172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177</v>
      </c>
      <c r="AU173" s="209" t="s">
        <v>81</v>
      </c>
      <c r="AV173" s="13" t="s">
        <v>79</v>
      </c>
      <c r="AW173" s="13" t="s">
        <v>33</v>
      </c>
      <c r="AX173" s="13" t="s">
        <v>71</v>
      </c>
      <c r="AY173" s="209" t="s">
        <v>166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1173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1214</v>
      </c>
      <c r="G175" s="211"/>
      <c r="H175" s="214">
        <v>168.04599999999999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4" customFormat="1" ht="11.25" x14ac:dyDescent="0.2">
      <c r="B176" s="210"/>
      <c r="C176" s="211"/>
      <c r="D176" s="201" t="s">
        <v>177</v>
      </c>
      <c r="E176" s="212" t="s">
        <v>19</v>
      </c>
      <c r="F176" s="213" t="s">
        <v>1215</v>
      </c>
      <c r="G176" s="211"/>
      <c r="H176" s="214">
        <v>82.626000000000005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177</v>
      </c>
      <c r="AU176" s="220" t="s">
        <v>81</v>
      </c>
      <c r="AV176" s="14" t="s">
        <v>81</v>
      </c>
      <c r="AW176" s="14" t="s">
        <v>33</v>
      </c>
      <c r="AX176" s="14" t="s">
        <v>71</v>
      </c>
      <c r="AY176" s="220" t="s">
        <v>166</v>
      </c>
    </row>
    <row r="177" spans="1:65" s="15" customFormat="1" ht="11.25" x14ac:dyDescent="0.2">
      <c r="B177" s="221"/>
      <c r="C177" s="222"/>
      <c r="D177" s="201" t="s">
        <v>177</v>
      </c>
      <c r="E177" s="223" t="s">
        <v>19</v>
      </c>
      <c r="F177" s="224" t="s">
        <v>180</v>
      </c>
      <c r="G177" s="222"/>
      <c r="H177" s="225">
        <v>250.672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177</v>
      </c>
      <c r="AU177" s="231" t="s">
        <v>81</v>
      </c>
      <c r="AV177" s="15" t="s">
        <v>173</v>
      </c>
      <c r="AW177" s="15" t="s">
        <v>33</v>
      </c>
      <c r="AX177" s="15" t="s">
        <v>79</v>
      </c>
      <c r="AY177" s="231" t="s">
        <v>166</v>
      </c>
    </row>
    <row r="178" spans="1:65" s="2" customFormat="1" ht="16.5" customHeight="1" x14ac:dyDescent="0.2">
      <c r="A178" s="37"/>
      <c r="B178" s="38"/>
      <c r="C178" s="249" t="s">
        <v>263</v>
      </c>
      <c r="D178" s="249" t="s">
        <v>392</v>
      </c>
      <c r="E178" s="250" t="s">
        <v>438</v>
      </c>
      <c r="F178" s="251" t="s">
        <v>439</v>
      </c>
      <c r="G178" s="252" t="s">
        <v>188</v>
      </c>
      <c r="H178" s="253">
        <v>296.92099999999999</v>
      </c>
      <c r="I178" s="254"/>
      <c r="J178" s="255">
        <f>ROUND(I178*H178,2)</f>
        <v>0</v>
      </c>
      <c r="K178" s="251" t="s">
        <v>172</v>
      </c>
      <c r="L178" s="256"/>
      <c r="M178" s="257" t="s">
        <v>19</v>
      </c>
      <c r="N178" s="258" t="s">
        <v>42</v>
      </c>
      <c r="O178" s="67"/>
      <c r="P178" s="190">
        <f>O178*H178</f>
        <v>0</v>
      </c>
      <c r="Q178" s="190">
        <v>2.9999999999999997E-4</v>
      </c>
      <c r="R178" s="190">
        <f>Q178*H178</f>
        <v>8.9076299999999983E-2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226</v>
      </c>
      <c r="AT178" s="192" t="s">
        <v>392</v>
      </c>
      <c r="AU178" s="192" t="s">
        <v>81</v>
      </c>
      <c r="AY178" s="20" t="s">
        <v>166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79</v>
      </c>
      <c r="BK178" s="193">
        <f>ROUND(I178*H178,2)</f>
        <v>0</v>
      </c>
      <c r="BL178" s="20" t="s">
        <v>173</v>
      </c>
      <c r="BM178" s="192" t="s">
        <v>1216</v>
      </c>
    </row>
    <row r="179" spans="1:65" s="13" customFormat="1" ht="11.25" x14ac:dyDescent="0.2">
      <c r="B179" s="199"/>
      <c r="C179" s="200"/>
      <c r="D179" s="201" t="s">
        <v>177</v>
      </c>
      <c r="E179" s="202" t="s">
        <v>19</v>
      </c>
      <c r="F179" s="203" t="s">
        <v>1172</v>
      </c>
      <c r="G179" s="200"/>
      <c r="H179" s="202" t="s">
        <v>19</v>
      </c>
      <c r="I179" s="204"/>
      <c r="J179" s="200"/>
      <c r="K179" s="200"/>
      <c r="L179" s="205"/>
      <c r="M179" s="206"/>
      <c r="N179" s="207"/>
      <c r="O179" s="207"/>
      <c r="P179" s="207"/>
      <c r="Q179" s="207"/>
      <c r="R179" s="207"/>
      <c r="S179" s="207"/>
      <c r="T179" s="208"/>
      <c r="AT179" s="209" t="s">
        <v>177</v>
      </c>
      <c r="AU179" s="209" t="s">
        <v>81</v>
      </c>
      <c r="AV179" s="13" t="s">
        <v>79</v>
      </c>
      <c r="AW179" s="13" t="s">
        <v>33</v>
      </c>
      <c r="AX179" s="13" t="s">
        <v>71</v>
      </c>
      <c r="AY179" s="209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1173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1214</v>
      </c>
      <c r="G181" s="211"/>
      <c r="H181" s="214">
        <v>168.04599999999999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4" customFormat="1" ht="11.25" x14ac:dyDescent="0.2">
      <c r="B182" s="210"/>
      <c r="C182" s="211"/>
      <c r="D182" s="201" t="s">
        <v>177</v>
      </c>
      <c r="E182" s="212" t="s">
        <v>19</v>
      </c>
      <c r="F182" s="213" t="s">
        <v>1215</v>
      </c>
      <c r="G182" s="211"/>
      <c r="H182" s="214">
        <v>82.626000000000005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177</v>
      </c>
      <c r="AU182" s="220" t="s">
        <v>81</v>
      </c>
      <c r="AV182" s="14" t="s">
        <v>81</v>
      </c>
      <c r="AW182" s="14" t="s">
        <v>33</v>
      </c>
      <c r="AX182" s="14" t="s">
        <v>71</v>
      </c>
      <c r="AY182" s="220" t="s">
        <v>166</v>
      </c>
    </row>
    <row r="183" spans="1:65" s="15" customFormat="1" ht="11.25" x14ac:dyDescent="0.2">
      <c r="B183" s="221"/>
      <c r="C183" s="222"/>
      <c r="D183" s="201" t="s">
        <v>177</v>
      </c>
      <c r="E183" s="223" t="s">
        <v>19</v>
      </c>
      <c r="F183" s="224" t="s">
        <v>180</v>
      </c>
      <c r="G183" s="222"/>
      <c r="H183" s="225">
        <v>250.672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177</v>
      </c>
      <c r="AU183" s="231" t="s">
        <v>81</v>
      </c>
      <c r="AV183" s="15" t="s">
        <v>173</v>
      </c>
      <c r="AW183" s="15" t="s">
        <v>33</v>
      </c>
      <c r="AX183" s="15" t="s">
        <v>79</v>
      </c>
      <c r="AY183" s="231" t="s">
        <v>166</v>
      </c>
    </row>
    <row r="184" spans="1:65" s="14" customFormat="1" ht="11.25" x14ac:dyDescent="0.2">
      <c r="B184" s="210"/>
      <c r="C184" s="211"/>
      <c r="D184" s="201" t="s">
        <v>177</v>
      </c>
      <c r="E184" s="211"/>
      <c r="F184" s="213" t="s">
        <v>1217</v>
      </c>
      <c r="G184" s="211"/>
      <c r="H184" s="214">
        <v>296.92099999999999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177</v>
      </c>
      <c r="AU184" s="220" t="s">
        <v>81</v>
      </c>
      <c r="AV184" s="14" t="s">
        <v>81</v>
      </c>
      <c r="AW184" s="14" t="s">
        <v>4</v>
      </c>
      <c r="AX184" s="14" t="s">
        <v>79</v>
      </c>
      <c r="AY184" s="220" t="s">
        <v>166</v>
      </c>
    </row>
    <row r="185" spans="1:65" s="2" customFormat="1" ht="24.2" customHeight="1" x14ac:dyDescent="0.2">
      <c r="A185" s="37"/>
      <c r="B185" s="38"/>
      <c r="C185" s="181" t="s">
        <v>274</v>
      </c>
      <c r="D185" s="181" t="s">
        <v>168</v>
      </c>
      <c r="E185" s="182" t="s">
        <v>431</v>
      </c>
      <c r="F185" s="183" t="s">
        <v>432</v>
      </c>
      <c r="G185" s="184" t="s">
        <v>188</v>
      </c>
      <c r="H185" s="185">
        <v>201.9</v>
      </c>
      <c r="I185" s="186"/>
      <c r="J185" s="187">
        <f>ROUND(I185*H185,2)</f>
        <v>0</v>
      </c>
      <c r="K185" s="183" t="s">
        <v>172</v>
      </c>
      <c r="L185" s="42"/>
      <c r="M185" s="188" t="s">
        <v>19</v>
      </c>
      <c r="N185" s="189" t="s">
        <v>42</v>
      </c>
      <c r="O185" s="67"/>
      <c r="P185" s="190">
        <f>O185*H185</f>
        <v>0</v>
      </c>
      <c r="Q185" s="190">
        <v>1.3999999999999999E-4</v>
      </c>
      <c r="R185" s="190">
        <f>Q185*H185</f>
        <v>2.8265999999999999E-2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173</v>
      </c>
      <c r="AT185" s="192" t="s">
        <v>168</v>
      </c>
      <c r="AU185" s="192" t="s">
        <v>81</v>
      </c>
      <c r="AY185" s="20" t="s">
        <v>166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79</v>
      </c>
      <c r="BK185" s="193">
        <f>ROUND(I185*H185,2)</f>
        <v>0</v>
      </c>
      <c r="BL185" s="20" t="s">
        <v>173</v>
      </c>
      <c r="BM185" s="192" t="s">
        <v>1218</v>
      </c>
    </row>
    <row r="186" spans="1:65" s="2" customFormat="1" ht="11.25" x14ac:dyDescent="0.2">
      <c r="A186" s="37"/>
      <c r="B186" s="38"/>
      <c r="C186" s="39"/>
      <c r="D186" s="194" t="s">
        <v>175</v>
      </c>
      <c r="E186" s="39"/>
      <c r="F186" s="195" t="s">
        <v>434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175</v>
      </c>
      <c r="AU186" s="20" t="s">
        <v>81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1172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1219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1220</v>
      </c>
      <c r="G189" s="211"/>
      <c r="H189" s="214">
        <v>201.9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5" customFormat="1" ht="11.25" x14ac:dyDescent="0.2">
      <c r="B190" s="221"/>
      <c r="C190" s="222"/>
      <c r="D190" s="201" t="s">
        <v>177</v>
      </c>
      <c r="E190" s="223" t="s">
        <v>19</v>
      </c>
      <c r="F190" s="224" t="s">
        <v>180</v>
      </c>
      <c r="G190" s="222"/>
      <c r="H190" s="225">
        <v>201.9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177</v>
      </c>
      <c r="AU190" s="231" t="s">
        <v>81</v>
      </c>
      <c r="AV190" s="15" t="s">
        <v>173</v>
      </c>
      <c r="AW190" s="15" t="s">
        <v>33</v>
      </c>
      <c r="AX190" s="15" t="s">
        <v>79</v>
      </c>
      <c r="AY190" s="231" t="s">
        <v>166</v>
      </c>
    </row>
    <row r="191" spans="1:65" s="2" customFormat="1" ht="16.5" customHeight="1" x14ac:dyDescent="0.2">
      <c r="A191" s="37"/>
      <c r="B191" s="38"/>
      <c r="C191" s="249" t="s">
        <v>299</v>
      </c>
      <c r="D191" s="249" t="s">
        <v>392</v>
      </c>
      <c r="E191" s="250" t="s">
        <v>438</v>
      </c>
      <c r="F191" s="251" t="s">
        <v>439</v>
      </c>
      <c r="G191" s="252" t="s">
        <v>188</v>
      </c>
      <c r="H191" s="253">
        <v>239.15100000000001</v>
      </c>
      <c r="I191" s="254"/>
      <c r="J191" s="255">
        <f>ROUND(I191*H191,2)</f>
        <v>0</v>
      </c>
      <c r="K191" s="251" t="s">
        <v>172</v>
      </c>
      <c r="L191" s="256"/>
      <c r="M191" s="257" t="s">
        <v>19</v>
      </c>
      <c r="N191" s="258" t="s">
        <v>42</v>
      </c>
      <c r="O191" s="67"/>
      <c r="P191" s="190">
        <f>O191*H191</f>
        <v>0</v>
      </c>
      <c r="Q191" s="190">
        <v>2.9999999999999997E-4</v>
      </c>
      <c r="R191" s="190">
        <f>Q191*H191</f>
        <v>7.1745299999999998E-2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226</v>
      </c>
      <c r="AT191" s="192" t="s">
        <v>392</v>
      </c>
      <c r="AU191" s="192" t="s">
        <v>81</v>
      </c>
      <c r="AY191" s="20" t="s">
        <v>166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79</v>
      </c>
      <c r="BK191" s="193">
        <f>ROUND(I191*H191,2)</f>
        <v>0</v>
      </c>
      <c r="BL191" s="20" t="s">
        <v>173</v>
      </c>
      <c r="BM191" s="192" t="s">
        <v>1221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1172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1219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1220</v>
      </c>
      <c r="G194" s="211"/>
      <c r="H194" s="214">
        <v>201.9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5" customFormat="1" ht="11.25" x14ac:dyDescent="0.2">
      <c r="B195" s="221"/>
      <c r="C195" s="222"/>
      <c r="D195" s="201" t="s">
        <v>177</v>
      </c>
      <c r="E195" s="223" t="s">
        <v>19</v>
      </c>
      <c r="F195" s="224" t="s">
        <v>180</v>
      </c>
      <c r="G195" s="222"/>
      <c r="H195" s="225">
        <v>201.9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177</v>
      </c>
      <c r="AU195" s="231" t="s">
        <v>81</v>
      </c>
      <c r="AV195" s="15" t="s">
        <v>173</v>
      </c>
      <c r="AW195" s="15" t="s">
        <v>33</v>
      </c>
      <c r="AX195" s="15" t="s">
        <v>79</v>
      </c>
      <c r="AY195" s="231" t="s">
        <v>166</v>
      </c>
    </row>
    <row r="196" spans="1:65" s="14" customFormat="1" ht="11.25" x14ac:dyDescent="0.2">
      <c r="B196" s="210"/>
      <c r="C196" s="211"/>
      <c r="D196" s="201" t="s">
        <v>177</v>
      </c>
      <c r="E196" s="211"/>
      <c r="F196" s="213" t="s">
        <v>1222</v>
      </c>
      <c r="G196" s="211"/>
      <c r="H196" s="214">
        <v>239.15100000000001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177</v>
      </c>
      <c r="AU196" s="220" t="s">
        <v>81</v>
      </c>
      <c r="AV196" s="14" t="s">
        <v>81</v>
      </c>
      <c r="AW196" s="14" t="s">
        <v>4</v>
      </c>
      <c r="AX196" s="14" t="s">
        <v>79</v>
      </c>
      <c r="AY196" s="220" t="s">
        <v>166</v>
      </c>
    </row>
    <row r="197" spans="1:65" s="2" customFormat="1" ht="16.5" customHeight="1" x14ac:dyDescent="0.2">
      <c r="A197" s="37"/>
      <c r="B197" s="38"/>
      <c r="C197" s="181" t="s">
        <v>315</v>
      </c>
      <c r="D197" s="181" t="s">
        <v>168</v>
      </c>
      <c r="E197" s="182" t="s">
        <v>1223</v>
      </c>
      <c r="F197" s="183" t="s">
        <v>1224</v>
      </c>
      <c r="G197" s="184" t="s">
        <v>194</v>
      </c>
      <c r="H197" s="185">
        <v>0.158</v>
      </c>
      <c r="I197" s="186"/>
      <c r="J197" s="187">
        <f>ROUND(I197*H197,2)</f>
        <v>0</v>
      </c>
      <c r="K197" s="183" t="s">
        <v>172</v>
      </c>
      <c r="L197" s="42"/>
      <c r="M197" s="188" t="s">
        <v>19</v>
      </c>
      <c r="N197" s="189" t="s">
        <v>42</v>
      </c>
      <c r="O197" s="67"/>
      <c r="P197" s="190">
        <f>O197*H197</f>
        <v>0</v>
      </c>
      <c r="Q197" s="190">
        <v>2.5018699999999998</v>
      </c>
      <c r="R197" s="190">
        <f>Q197*H197</f>
        <v>0.39529545999999999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173</v>
      </c>
      <c r="AT197" s="192" t="s">
        <v>168</v>
      </c>
      <c r="AU197" s="192" t="s">
        <v>81</v>
      </c>
      <c r="AY197" s="20" t="s">
        <v>166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79</v>
      </c>
      <c r="BK197" s="193">
        <f>ROUND(I197*H197,2)</f>
        <v>0</v>
      </c>
      <c r="BL197" s="20" t="s">
        <v>173</v>
      </c>
      <c r="BM197" s="192" t="s">
        <v>1225</v>
      </c>
    </row>
    <row r="198" spans="1:65" s="2" customFormat="1" ht="11.25" x14ac:dyDescent="0.2">
      <c r="A198" s="37"/>
      <c r="B198" s="38"/>
      <c r="C198" s="39"/>
      <c r="D198" s="194" t="s">
        <v>175</v>
      </c>
      <c r="E198" s="39"/>
      <c r="F198" s="195" t="s">
        <v>1226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175</v>
      </c>
      <c r="AU198" s="20" t="s">
        <v>81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1162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4" customFormat="1" ht="11.25" x14ac:dyDescent="0.2">
      <c r="B200" s="210"/>
      <c r="C200" s="211"/>
      <c r="D200" s="201" t="s">
        <v>177</v>
      </c>
      <c r="E200" s="212" t="s">
        <v>19</v>
      </c>
      <c r="F200" s="213" t="s">
        <v>1227</v>
      </c>
      <c r="G200" s="211"/>
      <c r="H200" s="214">
        <v>7.4999999999999997E-2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177</v>
      </c>
      <c r="AU200" s="220" t="s">
        <v>81</v>
      </c>
      <c r="AV200" s="14" t="s">
        <v>81</v>
      </c>
      <c r="AW200" s="14" t="s">
        <v>33</v>
      </c>
      <c r="AX200" s="14" t="s">
        <v>71</v>
      </c>
      <c r="AY200" s="220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1228</v>
      </c>
      <c r="G201" s="211"/>
      <c r="H201" s="214">
        <v>8.3000000000000004E-2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5" customFormat="1" ht="11.25" x14ac:dyDescent="0.2">
      <c r="B202" s="221"/>
      <c r="C202" s="222"/>
      <c r="D202" s="201" t="s">
        <v>177</v>
      </c>
      <c r="E202" s="223" t="s">
        <v>19</v>
      </c>
      <c r="F202" s="224" t="s">
        <v>180</v>
      </c>
      <c r="G202" s="222"/>
      <c r="H202" s="225">
        <v>0.158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177</v>
      </c>
      <c r="AU202" s="231" t="s">
        <v>81</v>
      </c>
      <c r="AV202" s="15" t="s">
        <v>173</v>
      </c>
      <c r="AW202" s="15" t="s">
        <v>33</v>
      </c>
      <c r="AX202" s="15" t="s">
        <v>79</v>
      </c>
      <c r="AY202" s="231" t="s">
        <v>166</v>
      </c>
    </row>
    <row r="203" spans="1:65" s="12" customFormat="1" ht="22.9" customHeight="1" x14ac:dyDescent="0.2">
      <c r="B203" s="165"/>
      <c r="C203" s="166"/>
      <c r="D203" s="167" t="s">
        <v>70</v>
      </c>
      <c r="E203" s="179" t="s">
        <v>198</v>
      </c>
      <c r="F203" s="179" t="s">
        <v>1229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SUM(P204:P229)</f>
        <v>0</v>
      </c>
      <c r="Q203" s="173"/>
      <c r="R203" s="174">
        <f>SUM(R204:R229)</f>
        <v>216.666966</v>
      </c>
      <c r="S203" s="173"/>
      <c r="T203" s="175">
        <f>SUM(T204:T229)</f>
        <v>0</v>
      </c>
      <c r="AR203" s="176" t="s">
        <v>79</v>
      </c>
      <c r="AT203" s="177" t="s">
        <v>70</v>
      </c>
      <c r="AU203" s="177" t="s">
        <v>79</v>
      </c>
      <c r="AY203" s="176" t="s">
        <v>166</v>
      </c>
      <c r="BK203" s="178">
        <f>SUM(BK204:BK229)</f>
        <v>0</v>
      </c>
    </row>
    <row r="204" spans="1:65" s="2" customFormat="1" ht="21.75" customHeight="1" x14ac:dyDescent="0.2">
      <c r="A204" s="37"/>
      <c r="B204" s="38"/>
      <c r="C204" s="181" t="s">
        <v>325</v>
      </c>
      <c r="D204" s="181" t="s">
        <v>168</v>
      </c>
      <c r="E204" s="182" t="s">
        <v>1230</v>
      </c>
      <c r="F204" s="183" t="s">
        <v>1231</v>
      </c>
      <c r="G204" s="184" t="s">
        <v>188</v>
      </c>
      <c r="H204" s="185">
        <v>201.9</v>
      </c>
      <c r="I204" s="186"/>
      <c r="J204" s="187">
        <f>ROUND(I204*H204,2)</f>
        <v>0</v>
      </c>
      <c r="K204" s="183" t="s">
        <v>172</v>
      </c>
      <c r="L204" s="42"/>
      <c r="M204" s="188" t="s">
        <v>19</v>
      </c>
      <c r="N204" s="189" t="s">
        <v>42</v>
      </c>
      <c r="O204" s="67"/>
      <c r="P204" s="190">
        <f>O204*H204</f>
        <v>0</v>
      </c>
      <c r="Q204" s="190">
        <v>0.32200000000000001</v>
      </c>
      <c r="R204" s="190">
        <f>Q204*H204</f>
        <v>65.011800000000008</v>
      </c>
      <c r="S204" s="190">
        <v>0</v>
      </c>
      <c r="T204" s="19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2" t="s">
        <v>173</v>
      </c>
      <c r="AT204" s="192" t="s">
        <v>168</v>
      </c>
      <c r="AU204" s="192" t="s">
        <v>81</v>
      </c>
      <c r="AY204" s="20" t="s">
        <v>166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20" t="s">
        <v>79</v>
      </c>
      <c r="BK204" s="193">
        <f>ROUND(I204*H204,2)</f>
        <v>0</v>
      </c>
      <c r="BL204" s="20" t="s">
        <v>173</v>
      </c>
      <c r="BM204" s="192" t="s">
        <v>1232</v>
      </c>
    </row>
    <row r="205" spans="1:65" s="2" customFormat="1" ht="11.25" x14ac:dyDescent="0.2">
      <c r="A205" s="37"/>
      <c r="B205" s="38"/>
      <c r="C205" s="39"/>
      <c r="D205" s="194" t="s">
        <v>175</v>
      </c>
      <c r="E205" s="39"/>
      <c r="F205" s="195" t="s">
        <v>1233</v>
      </c>
      <c r="G205" s="39"/>
      <c r="H205" s="39"/>
      <c r="I205" s="196"/>
      <c r="J205" s="39"/>
      <c r="K205" s="39"/>
      <c r="L205" s="42"/>
      <c r="M205" s="197"/>
      <c r="N205" s="198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20" t="s">
        <v>175</v>
      </c>
      <c r="AU205" s="20" t="s">
        <v>81</v>
      </c>
    </row>
    <row r="206" spans="1:65" s="13" customFormat="1" ht="11.25" x14ac:dyDescent="0.2">
      <c r="B206" s="199"/>
      <c r="C206" s="200"/>
      <c r="D206" s="201" t="s">
        <v>177</v>
      </c>
      <c r="E206" s="202" t="s">
        <v>19</v>
      </c>
      <c r="F206" s="203" t="s">
        <v>1172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177</v>
      </c>
      <c r="AU206" s="209" t="s">
        <v>81</v>
      </c>
      <c r="AV206" s="13" t="s">
        <v>79</v>
      </c>
      <c r="AW206" s="13" t="s">
        <v>33</v>
      </c>
      <c r="AX206" s="13" t="s">
        <v>71</v>
      </c>
      <c r="AY206" s="209" t="s">
        <v>166</v>
      </c>
    </row>
    <row r="207" spans="1:65" s="13" customFormat="1" ht="11.25" x14ac:dyDescent="0.2">
      <c r="B207" s="199"/>
      <c r="C207" s="200"/>
      <c r="D207" s="201" t="s">
        <v>177</v>
      </c>
      <c r="E207" s="202" t="s">
        <v>19</v>
      </c>
      <c r="F207" s="203" t="s">
        <v>1219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177</v>
      </c>
      <c r="AU207" s="209" t="s">
        <v>81</v>
      </c>
      <c r="AV207" s="13" t="s">
        <v>79</v>
      </c>
      <c r="AW207" s="13" t="s">
        <v>33</v>
      </c>
      <c r="AX207" s="13" t="s">
        <v>71</v>
      </c>
      <c r="AY207" s="209" t="s">
        <v>166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1234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4" customFormat="1" ht="11.25" x14ac:dyDescent="0.2">
      <c r="B209" s="210"/>
      <c r="C209" s="211"/>
      <c r="D209" s="201" t="s">
        <v>177</v>
      </c>
      <c r="E209" s="212" t="s">
        <v>19</v>
      </c>
      <c r="F209" s="213" t="s">
        <v>1220</v>
      </c>
      <c r="G209" s="211"/>
      <c r="H209" s="214">
        <v>201.9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177</v>
      </c>
      <c r="AU209" s="220" t="s">
        <v>81</v>
      </c>
      <c r="AV209" s="14" t="s">
        <v>81</v>
      </c>
      <c r="AW209" s="14" t="s">
        <v>33</v>
      </c>
      <c r="AX209" s="14" t="s">
        <v>71</v>
      </c>
      <c r="AY209" s="220" t="s">
        <v>166</v>
      </c>
    </row>
    <row r="210" spans="1:65" s="15" customFormat="1" ht="11.25" x14ac:dyDescent="0.2">
      <c r="B210" s="221"/>
      <c r="C210" s="222"/>
      <c r="D210" s="201" t="s">
        <v>177</v>
      </c>
      <c r="E210" s="223" t="s">
        <v>19</v>
      </c>
      <c r="F210" s="224" t="s">
        <v>180</v>
      </c>
      <c r="G210" s="222"/>
      <c r="H210" s="225">
        <v>201.9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177</v>
      </c>
      <c r="AU210" s="231" t="s">
        <v>81</v>
      </c>
      <c r="AV210" s="15" t="s">
        <v>173</v>
      </c>
      <c r="AW210" s="15" t="s">
        <v>33</v>
      </c>
      <c r="AX210" s="15" t="s">
        <v>79</v>
      </c>
      <c r="AY210" s="231" t="s">
        <v>166</v>
      </c>
    </row>
    <row r="211" spans="1:65" s="2" customFormat="1" ht="21.75" customHeight="1" x14ac:dyDescent="0.2">
      <c r="A211" s="37"/>
      <c r="B211" s="38"/>
      <c r="C211" s="181" t="s">
        <v>332</v>
      </c>
      <c r="D211" s="181" t="s">
        <v>168</v>
      </c>
      <c r="E211" s="182" t="s">
        <v>1235</v>
      </c>
      <c r="F211" s="183" t="s">
        <v>1236</v>
      </c>
      <c r="G211" s="184" t="s">
        <v>188</v>
      </c>
      <c r="H211" s="185">
        <v>201.9</v>
      </c>
      <c r="I211" s="186"/>
      <c r="J211" s="187">
        <f>ROUND(I211*H211,2)</f>
        <v>0</v>
      </c>
      <c r="K211" s="183" t="s">
        <v>172</v>
      </c>
      <c r="L211" s="42"/>
      <c r="M211" s="188" t="s">
        <v>19</v>
      </c>
      <c r="N211" s="189" t="s">
        <v>42</v>
      </c>
      <c r="O211" s="67"/>
      <c r="P211" s="190">
        <f>O211*H211</f>
        <v>0</v>
      </c>
      <c r="Q211" s="190">
        <v>0.46</v>
      </c>
      <c r="R211" s="190">
        <f>Q211*H211</f>
        <v>92.874000000000009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173</v>
      </c>
      <c r="AT211" s="192" t="s">
        <v>168</v>
      </c>
      <c r="AU211" s="192" t="s">
        <v>81</v>
      </c>
      <c r="AY211" s="20" t="s">
        <v>166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79</v>
      </c>
      <c r="BK211" s="193">
        <f>ROUND(I211*H211,2)</f>
        <v>0</v>
      </c>
      <c r="BL211" s="20" t="s">
        <v>173</v>
      </c>
      <c r="BM211" s="192" t="s">
        <v>1237</v>
      </c>
    </row>
    <row r="212" spans="1:65" s="2" customFormat="1" ht="11.25" x14ac:dyDescent="0.2">
      <c r="A212" s="37"/>
      <c r="B212" s="38"/>
      <c r="C212" s="39"/>
      <c r="D212" s="194" t="s">
        <v>175</v>
      </c>
      <c r="E212" s="39"/>
      <c r="F212" s="195" t="s">
        <v>1238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175</v>
      </c>
      <c r="AU212" s="20" t="s">
        <v>81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1172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1219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1239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4" customFormat="1" ht="11.25" x14ac:dyDescent="0.2">
      <c r="B216" s="210"/>
      <c r="C216" s="211"/>
      <c r="D216" s="201" t="s">
        <v>177</v>
      </c>
      <c r="E216" s="212" t="s">
        <v>19</v>
      </c>
      <c r="F216" s="213" t="s">
        <v>1220</v>
      </c>
      <c r="G216" s="211"/>
      <c r="H216" s="214">
        <v>201.9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177</v>
      </c>
      <c r="AU216" s="220" t="s">
        <v>81</v>
      </c>
      <c r="AV216" s="14" t="s">
        <v>81</v>
      </c>
      <c r="AW216" s="14" t="s">
        <v>33</v>
      </c>
      <c r="AX216" s="14" t="s">
        <v>71</v>
      </c>
      <c r="AY216" s="220" t="s">
        <v>166</v>
      </c>
    </row>
    <row r="217" spans="1:65" s="15" customFormat="1" ht="11.25" x14ac:dyDescent="0.2">
      <c r="B217" s="221"/>
      <c r="C217" s="222"/>
      <c r="D217" s="201" t="s">
        <v>177</v>
      </c>
      <c r="E217" s="223" t="s">
        <v>19</v>
      </c>
      <c r="F217" s="224" t="s">
        <v>180</v>
      </c>
      <c r="G217" s="222"/>
      <c r="H217" s="225">
        <v>201.9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177</v>
      </c>
      <c r="AU217" s="231" t="s">
        <v>81</v>
      </c>
      <c r="AV217" s="15" t="s">
        <v>173</v>
      </c>
      <c r="AW217" s="15" t="s">
        <v>33</v>
      </c>
      <c r="AX217" s="15" t="s">
        <v>79</v>
      </c>
      <c r="AY217" s="231" t="s">
        <v>166</v>
      </c>
    </row>
    <row r="218" spans="1:65" s="2" customFormat="1" ht="44.25" customHeight="1" x14ac:dyDescent="0.2">
      <c r="A218" s="37"/>
      <c r="B218" s="38"/>
      <c r="C218" s="181" t="s">
        <v>338</v>
      </c>
      <c r="D218" s="181" t="s">
        <v>168</v>
      </c>
      <c r="E218" s="182" t="s">
        <v>1240</v>
      </c>
      <c r="F218" s="183" t="s">
        <v>1241</v>
      </c>
      <c r="G218" s="184" t="s">
        <v>188</v>
      </c>
      <c r="H218" s="185">
        <v>201.9</v>
      </c>
      <c r="I218" s="186"/>
      <c r="J218" s="187">
        <f>ROUND(I218*H218,2)</f>
        <v>0</v>
      </c>
      <c r="K218" s="183" t="s">
        <v>172</v>
      </c>
      <c r="L218" s="42"/>
      <c r="M218" s="188" t="s">
        <v>19</v>
      </c>
      <c r="N218" s="189" t="s">
        <v>42</v>
      </c>
      <c r="O218" s="67"/>
      <c r="P218" s="190">
        <f>O218*H218</f>
        <v>0</v>
      </c>
      <c r="Q218" s="190">
        <v>0.11162</v>
      </c>
      <c r="R218" s="190">
        <f>Q218*H218</f>
        <v>22.536078</v>
      </c>
      <c r="S218" s="190">
        <v>0</v>
      </c>
      <c r="T218" s="19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2" t="s">
        <v>173</v>
      </c>
      <c r="AT218" s="192" t="s">
        <v>168</v>
      </c>
      <c r="AU218" s="192" t="s">
        <v>81</v>
      </c>
      <c r="AY218" s="20" t="s">
        <v>166</v>
      </c>
      <c r="BE218" s="193">
        <f>IF(N218="základní",J218,0)</f>
        <v>0</v>
      </c>
      <c r="BF218" s="193">
        <f>IF(N218="snížená",J218,0)</f>
        <v>0</v>
      </c>
      <c r="BG218" s="193">
        <f>IF(N218="zákl. přenesená",J218,0)</f>
        <v>0</v>
      </c>
      <c r="BH218" s="193">
        <f>IF(N218="sníž. přenesená",J218,0)</f>
        <v>0</v>
      </c>
      <c r="BI218" s="193">
        <f>IF(N218="nulová",J218,0)</f>
        <v>0</v>
      </c>
      <c r="BJ218" s="20" t="s">
        <v>79</v>
      </c>
      <c r="BK218" s="193">
        <f>ROUND(I218*H218,2)</f>
        <v>0</v>
      </c>
      <c r="BL218" s="20" t="s">
        <v>173</v>
      </c>
      <c r="BM218" s="192" t="s">
        <v>1242</v>
      </c>
    </row>
    <row r="219" spans="1:65" s="2" customFormat="1" ht="11.25" x14ac:dyDescent="0.2">
      <c r="A219" s="37"/>
      <c r="B219" s="38"/>
      <c r="C219" s="39"/>
      <c r="D219" s="194" t="s">
        <v>175</v>
      </c>
      <c r="E219" s="39"/>
      <c r="F219" s="195" t="s">
        <v>1243</v>
      </c>
      <c r="G219" s="39"/>
      <c r="H219" s="39"/>
      <c r="I219" s="196"/>
      <c r="J219" s="39"/>
      <c r="K219" s="39"/>
      <c r="L219" s="42"/>
      <c r="M219" s="197"/>
      <c r="N219" s="198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175</v>
      </c>
      <c r="AU219" s="20" t="s">
        <v>81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1172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1219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4" customFormat="1" ht="11.25" x14ac:dyDescent="0.2">
      <c r="B222" s="210"/>
      <c r="C222" s="211"/>
      <c r="D222" s="201" t="s">
        <v>177</v>
      </c>
      <c r="E222" s="212" t="s">
        <v>19</v>
      </c>
      <c r="F222" s="213" t="s">
        <v>1220</v>
      </c>
      <c r="G222" s="211"/>
      <c r="H222" s="214">
        <v>201.9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81</v>
      </c>
      <c r="AV222" s="14" t="s">
        <v>81</v>
      </c>
      <c r="AW222" s="14" t="s">
        <v>33</v>
      </c>
      <c r="AX222" s="14" t="s">
        <v>71</v>
      </c>
      <c r="AY222" s="220" t="s">
        <v>166</v>
      </c>
    </row>
    <row r="223" spans="1:65" s="15" customFormat="1" ht="11.25" x14ac:dyDescent="0.2">
      <c r="B223" s="221"/>
      <c r="C223" s="222"/>
      <c r="D223" s="201" t="s">
        <v>177</v>
      </c>
      <c r="E223" s="223" t="s">
        <v>19</v>
      </c>
      <c r="F223" s="224" t="s">
        <v>180</v>
      </c>
      <c r="G223" s="222"/>
      <c r="H223" s="225">
        <v>201.9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177</v>
      </c>
      <c r="AU223" s="231" t="s">
        <v>81</v>
      </c>
      <c r="AV223" s="15" t="s">
        <v>173</v>
      </c>
      <c r="AW223" s="15" t="s">
        <v>33</v>
      </c>
      <c r="AX223" s="15" t="s">
        <v>79</v>
      </c>
      <c r="AY223" s="231" t="s">
        <v>166</v>
      </c>
    </row>
    <row r="224" spans="1:65" s="2" customFormat="1" ht="16.5" customHeight="1" x14ac:dyDescent="0.2">
      <c r="A224" s="37"/>
      <c r="B224" s="38"/>
      <c r="C224" s="249" t="s">
        <v>344</v>
      </c>
      <c r="D224" s="249" t="s">
        <v>392</v>
      </c>
      <c r="E224" s="250" t="s">
        <v>1244</v>
      </c>
      <c r="F224" s="251" t="s">
        <v>1245</v>
      </c>
      <c r="G224" s="252" t="s">
        <v>188</v>
      </c>
      <c r="H224" s="253">
        <v>205.93799999999999</v>
      </c>
      <c r="I224" s="254"/>
      <c r="J224" s="255">
        <f>ROUND(I224*H224,2)</f>
        <v>0</v>
      </c>
      <c r="K224" s="251" t="s">
        <v>172</v>
      </c>
      <c r="L224" s="256"/>
      <c r="M224" s="257" t="s">
        <v>19</v>
      </c>
      <c r="N224" s="258" t="s">
        <v>42</v>
      </c>
      <c r="O224" s="67"/>
      <c r="P224" s="190">
        <f>O224*H224</f>
        <v>0</v>
      </c>
      <c r="Q224" s="190">
        <v>0.17599999999999999</v>
      </c>
      <c r="R224" s="190">
        <f>Q224*H224</f>
        <v>36.245087999999996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226</v>
      </c>
      <c r="AT224" s="192" t="s">
        <v>392</v>
      </c>
      <c r="AU224" s="192" t="s">
        <v>81</v>
      </c>
      <c r="AY224" s="20" t="s">
        <v>166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79</v>
      </c>
      <c r="BK224" s="193">
        <f>ROUND(I224*H224,2)</f>
        <v>0</v>
      </c>
      <c r="BL224" s="20" t="s">
        <v>173</v>
      </c>
      <c r="BM224" s="192" t="s">
        <v>1246</v>
      </c>
    </row>
    <row r="225" spans="1:65" s="13" customFormat="1" ht="11.25" x14ac:dyDescent="0.2">
      <c r="B225" s="199"/>
      <c r="C225" s="200"/>
      <c r="D225" s="201" t="s">
        <v>177</v>
      </c>
      <c r="E225" s="202" t="s">
        <v>19</v>
      </c>
      <c r="F225" s="203" t="s">
        <v>1172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177</v>
      </c>
      <c r="AU225" s="209" t="s">
        <v>81</v>
      </c>
      <c r="AV225" s="13" t="s">
        <v>79</v>
      </c>
      <c r="AW225" s="13" t="s">
        <v>33</v>
      </c>
      <c r="AX225" s="13" t="s">
        <v>71</v>
      </c>
      <c r="AY225" s="209" t="s">
        <v>166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1219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4" customFormat="1" ht="11.25" x14ac:dyDescent="0.2">
      <c r="B227" s="210"/>
      <c r="C227" s="211"/>
      <c r="D227" s="201" t="s">
        <v>177</v>
      </c>
      <c r="E227" s="212" t="s">
        <v>19</v>
      </c>
      <c r="F227" s="213" t="s">
        <v>1220</v>
      </c>
      <c r="G227" s="211"/>
      <c r="H227" s="214">
        <v>201.9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177</v>
      </c>
      <c r="AU227" s="220" t="s">
        <v>81</v>
      </c>
      <c r="AV227" s="14" t="s">
        <v>81</v>
      </c>
      <c r="AW227" s="14" t="s">
        <v>33</v>
      </c>
      <c r="AX227" s="14" t="s">
        <v>71</v>
      </c>
      <c r="AY227" s="220" t="s">
        <v>166</v>
      </c>
    </row>
    <row r="228" spans="1:65" s="15" customFormat="1" ht="11.25" x14ac:dyDescent="0.2">
      <c r="B228" s="221"/>
      <c r="C228" s="222"/>
      <c r="D228" s="201" t="s">
        <v>177</v>
      </c>
      <c r="E228" s="223" t="s">
        <v>19</v>
      </c>
      <c r="F228" s="224" t="s">
        <v>180</v>
      </c>
      <c r="G228" s="222"/>
      <c r="H228" s="225">
        <v>201.9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177</v>
      </c>
      <c r="AU228" s="231" t="s">
        <v>81</v>
      </c>
      <c r="AV228" s="15" t="s">
        <v>173</v>
      </c>
      <c r="AW228" s="15" t="s">
        <v>33</v>
      </c>
      <c r="AX228" s="15" t="s">
        <v>79</v>
      </c>
      <c r="AY228" s="231" t="s">
        <v>166</v>
      </c>
    </row>
    <row r="229" spans="1:65" s="14" customFormat="1" ht="11.25" x14ac:dyDescent="0.2">
      <c r="B229" s="210"/>
      <c r="C229" s="211"/>
      <c r="D229" s="201" t="s">
        <v>177</v>
      </c>
      <c r="E229" s="211"/>
      <c r="F229" s="213" t="s">
        <v>1247</v>
      </c>
      <c r="G229" s="211"/>
      <c r="H229" s="214">
        <v>205.93799999999999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81</v>
      </c>
      <c r="AV229" s="14" t="s">
        <v>81</v>
      </c>
      <c r="AW229" s="14" t="s">
        <v>4</v>
      </c>
      <c r="AX229" s="14" t="s">
        <v>79</v>
      </c>
      <c r="AY229" s="220" t="s">
        <v>166</v>
      </c>
    </row>
    <row r="230" spans="1:65" s="12" customFormat="1" ht="22.9" customHeight="1" x14ac:dyDescent="0.2">
      <c r="B230" s="165"/>
      <c r="C230" s="166"/>
      <c r="D230" s="167" t="s">
        <v>70</v>
      </c>
      <c r="E230" s="179" t="s">
        <v>231</v>
      </c>
      <c r="F230" s="179" t="s">
        <v>314</v>
      </c>
      <c r="G230" s="166"/>
      <c r="H230" s="166"/>
      <c r="I230" s="169"/>
      <c r="J230" s="180">
        <f>BK230</f>
        <v>0</v>
      </c>
      <c r="K230" s="166"/>
      <c r="L230" s="171"/>
      <c r="M230" s="172"/>
      <c r="N230" s="173"/>
      <c r="O230" s="173"/>
      <c r="P230" s="174">
        <f>SUM(P231:P264)</f>
        <v>0</v>
      </c>
      <c r="Q230" s="173"/>
      <c r="R230" s="174">
        <f>SUM(R231:R264)</f>
        <v>13.97740786</v>
      </c>
      <c r="S230" s="173"/>
      <c r="T230" s="175">
        <f>SUM(T231:T264)</f>
        <v>0</v>
      </c>
      <c r="AR230" s="176" t="s">
        <v>79</v>
      </c>
      <c r="AT230" s="177" t="s">
        <v>70</v>
      </c>
      <c r="AU230" s="177" t="s">
        <v>79</v>
      </c>
      <c r="AY230" s="176" t="s">
        <v>166</v>
      </c>
      <c r="BK230" s="178">
        <f>SUM(BK231:BK264)</f>
        <v>0</v>
      </c>
    </row>
    <row r="231" spans="1:65" s="2" customFormat="1" ht="24.2" customHeight="1" x14ac:dyDescent="0.2">
      <c r="A231" s="37"/>
      <c r="B231" s="38"/>
      <c r="C231" s="181" t="s">
        <v>7</v>
      </c>
      <c r="D231" s="181" t="s">
        <v>168</v>
      </c>
      <c r="E231" s="182" t="s">
        <v>1248</v>
      </c>
      <c r="F231" s="183" t="s">
        <v>1249</v>
      </c>
      <c r="G231" s="184" t="s">
        <v>524</v>
      </c>
      <c r="H231" s="185">
        <v>65.483000000000004</v>
      </c>
      <c r="I231" s="186"/>
      <c r="J231" s="187">
        <f>ROUND(I231*H231,2)</f>
        <v>0</v>
      </c>
      <c r="K231" s="183" t="s">
        <v>172</v>
      </c>
      <c r="L231" s="42"/>
      <c r="M231" s="188" t="s">
        <v>19</v>
      </c>
      <c r="N231" s="189" t="s">
        <v>42</v>
      </c>
      <c r="O231" s="67"/>
      <c r="P231" s="190">
        <f>O231*H231</f>
        <v>0</v>
      </c>
      <c r="Q231" s="190">
        <v>0.14041999999999999</v>
      </c>
      <c r="R231" s="190">
        <f>Q231*H231</f>
        <v>9.1951228599999997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173</v>
      </c>
      <c r="AT231" s="192" t="s">
        <v>168</v>
      </c>
      <c r="AU231" s="192" t="s">
        <v>81</v>
      </c>
      <c r="AY231" s="20" t="s">
        <v>166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79</v>
      </c>
      <c r="BK231" s="193">
        <f>ROUND(I231*H231,2)</f>
        <v>0</v>
      </c>
      <c r="BL231" s="20" t="s">
        <v>173</v>
      </c>
      <c r="BM231" s="192" t="s">
        <v>1250</v>
      </c>
    </row>
    <row r="232" spans="1:65" s="2" customFormat="1" ht="11.25" x14ac:dyDescent="0.2">
      <c r="A232" s="37"/>
      <c r="B232" s="38"/>
      <c r="C232" s="39"/>
      <c r="D232" s="194" t="s">
        <v>175</v>
      </c>
      <c r="E232" s="39"/>
      <c r="F232" s="195" t="s">
        <v>1251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175</v>
      </c>
      <c r="AU232" s="20" t="s">
        <v>81</v>
      </c>
    </row>
    <row r="233" spans="1:65" s="13" customFormat="1" ht="11.25" x14ac:dyDescent="0.2">
      <c r="B233" s="199"/>
      <c r="C233" s="200"/>
      <c r="D233" s="201" t="s">
        <v>177</v>
      </c>
      <c r="E233" s="202" t="s">
        <v>19</v>
      </c>
      <c r="F233" s="203" t="s">
        <v>1172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177</v>
      </c>
      <c r="AU233" s="209" t="s">
        <v>81</v>
      </c>
      <c r="AV233" s="13" t="s">
        <v>79</v>
      </c>
      <c r="AW233" s="13" t="s">
        <v>33</v>
      </c>
      <c r="AX233" s="13" t="s">
        <v>71</v>
      </c>
      <c r="AY233" s="209" t="s">
        <v>166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1219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4" customFormat="1" ht="11.25" x14ac:dyDescent="0.2">
      <c r="B235" s="210"/>
      <c r="C235" s="211"/>
      <c r="D235" s="201" t="s">
        <v>177</v>
      </c>
      <c r="E235" s="212" t="s">
        <v>19</v>
      </c>
      <c r="F235" s="213" t="s">
        <v>1252</v>
      </c>
      <c r="G235" s="211"/>
      <c r="H235" s="214">
        <v>65.483000000000004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177</v>
      </c>
      <c r="AU235" s="220" t="s">
        <v>81</v>
      </c>
      <c r="AV235" s="14" t="s">
        <v>81</v>
      </c>
      <c r="AW235" s="14" t="s">
        <v>33</v>
      </c>
      <c r="AX235" s="14" t="s">
        <v>71</v>
      </c>
      <c r="AY235" s="220" t="s">
        <v>166</v>
      </c>
    </row>
    <row r="236" spans="1:65" s="15" customFormat="1" ht="11.25" x14ac:dyDescent="0.2">
      <c r="B236" s="221"/>
      <c r="C236" s="222"/>
      <c r="D236" s="201" t="s">
        <v>177</v>
      </c>
      <c r="E236" s="223" t="s">
        <v>19</v>
      </c>
      <c r="F236" s="224" t="s">
        <v>180</v>
      </c>
      <c r="G236" s="222"/>
      <c r="H236" s="225">
        <v>65.483000000000004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177</v>
      </c>
      <c r="AU236" s="231" t="s">
        <v>81</v>
      </c>
      <c r="AV236" s="15" t="s">
        <v>173</v>
      </c>
      <c r="AW236" s="15" t="s">
        <v>33</v>
      </c>
      <c r="AX236" s="15" t="s">
        <v>79</v>
      </c>
      <c r="AY236" s="231" t="s">
        <v>166</v>
      </c>
    </row>
    <row r="237" spans="1:65" s="2" customFormat="1" ht="16.5" customHeight="1" x14ac:dyDescent="0.2">
      <c r="A237" s="37"/>
      <c r="B237" s="38"/>
      <c r="C237" s="249" t="s">
        <v>600</v>
      </c>
      <c r="D237" s="249" t="s">
        <v>392</v>
      </c>
      <c r="E237" s="250" t="s">
        <v>1253</v>
      </c>
      <c r="F237" s="251" t="s">
        <v>1254</v>
      </c>
      <c r="G237" s="252" t="s">
        <v>524</v>
      </c>
      <c r="H237" s="253">
        <v>66.793000000000006</v>
      </c>
      <c r="I237" s="254"/>
      <c r="J237" s="255">
        <f>ROUND(I237*H237,2)</f>
        <v>0</v>
      </c>
      <c r="K237" s="251" t="s">
        <v>172</v>
      </c>
      <c r="L237" s="256"/>
      <c r="M237" s="257" t="s">
        <v>19</v>
      </c>
      <c r="N237" s="258" t="s">
        <v>42</v>
      </c>
      <c r="O237" s="67"/>
      <c r="P237" s="190">
        <f>O237*H237</f>
        <v>0</v>
      </c>
      <c r="Q237" s="190">
        <v>4.4999999999999998E-2</v>
      </c>
      <c r="R237" s="190">
        <f>Q237*H237</f>
        <v>3.0056850000000002</v>
      </c>
      <c r="S237" s="190">
        <v>0</v>
      </c>
      <c r="T237" s="19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2" t="s">
        <v>226</v>
      </c>
      <c r="AT237" s="192" t="s">
        <v>392</v>
      </c>
      <c r="AU237" s="192" t="s">
        <v>81</v>
      </c>
      <c r="AY237" s="20" t="s">
        <v>166</v>
      </c>
      <c r="BE237" s="193">
        <f>IF(N237="základní",J237,0)</f>
        <v>0</v>
      </c>
      <c r="BF237" s="193">
        <f>IF(N237="snížená",J237,0)</f>
        <v>0</v>
      </c>
      <c r="BG237" s="193">
        <f>IF(N237="zákl. přenesená",J237,0)</f>
        <v>0</v>
      </c>
      <c r="BH237" s="193">
        <f>IF(N237="sníž. přenesená",J237,0)</f>
        <v>0</v>
      </c>
      <c r="BI237" s="193">
        <f>IF(N237="nulová",J237,0)</f>
        <v>0</v>
      </c>
      <c r="BJ237" s="20" t="s">
        <v>79</v>
      </c>
      <c r="BK237" s="193">
        <f>ROUND(I237*H237,2)</f>
        <v>0</v>
      </c>
      <c r="BL237" s="20" t="s">
        <v>173</v>
      </c>
      <c r="BM237" s="192" t="s">
        <v>1255</v>
      </c>
    </row>
    <row r="238" spans="1:65" s="13" customFormat="1" ht="11.25" x14ac:dyDescent="0.2">
      <c r="B238" s="199"/>
      <c r="C238" s="200"/>
      <c r="D238" s="201" t="s">
        <v>177</v>
      </c>
      <c r="E238" s="202" t="s">
        <v>19</v>
      </c>
      <c r="F238" s="203" t="s">
        <v>1172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177</v>
      </c>
      <c r="AU238" s="209" t="s">
        <v>81</v>
      </c>
      <c r="AV238" s="13" t="s">
        <v>79</v>
      </c>
      <c r="AW238" s="13" t="s">
        <v>33</v>
      </c>
      <c r="AX238" s="13" t="s">
        <v>71</v>
      </c>
      <c r="AY238" s="209" t="s">
        <v>166</v>
      </c>
    </row>
    <row r="239" spans="1:65" s="13" customFormat="1" ht="11.25" x14ac:dyDescent="0.2">
      <c r="B239" s="199"/>
      <c r="C239" s="200"/>
      <c r="D239" s="201" t="s">
        <v>177</v>
      </c>
      <c r="E239" s="202" t="s">
        <v>19</v>
      </c>
      <c r="F239" s="203" t="s">
        <v>1219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177</v>
      </c>
      <c r="AU239" s="209" t="s">
        <v>81</v>
      </c>
      <c r="AV239" s="13" t="s">
        <v>79</v>
      </c>
      <c r="AW239" s="13" t="s">
        <v>33</v>
      </c>
      <c r="AX239" s="13" t="s">
        <v>71</v>
      </c>
      <c r="AY239" s="209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1252</v>
      </c>
      <c r="G240" s="211"/>
      <c r="H240" s="214">
        <v>65.483000000000004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1:65" s="15" customFormat="1" ht="11.25" x14ac:dyDescent="0.2">
      <c r="B241" s="221"/>
      <c r="C241" s="222"/>
      <c r="D241" s="201" t="s">
        <v>177</v>
      </c>
      <c r="E241" s="223" t="s">
        <v>19</v>
      </c>
      <c r="F241" s="224" t="s">
        <v>180</v>
      </c>
      <c r="G241" s="222"/>
      <c r="H241" s="225">
        <v>65.483000000000004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177</v>
      </c>
      <c r="AU241" s="231" t="s">
        <v>81</v>
      </c>
      <c r="AV241" s="15" t="s">
        <v>173</v>
      </c>
      <c r="AW241" s="15" t="s">
        <v>33</v>
      </c>
      <c r="AX241" s="15" t="s">
        <v>79</v>
      </c>
      <c r="AY241" s="231" t="s">
        <v>166</v>
      </c>
    </row>
    <row r="242" spans="1:65" s="14" customFormat="1" ht="11.25" x14ac:dyDescent="0.2">
      <c r="B242" s="210"/>
      <c r="C242" s="211"/>
      <c r="D242" s="201" t="s">
        <v>177</v>
      </c>
      <c r="E242" s="211"/>
      <c r="F242" s="213" t="s">
        <v>1256</v>
      </c>
      <c r="G242" s="211"/>
      <c r="H242" s="214">
        <v>66.793000000000006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177</v>
      </c>
      <c r="AU242" s="220" t="s">
        <v>81</v>
      </c>
      <c r="AV242" s="14" t="s">
        <v>81</v>
      </c>
      <c r="AW242" s="14" t="s">
        <v>4</v>
      </c>
      <c r="AX242" s="14" t="s">
        <v>79</v>
      </c>
      <c r="AY242" s="220" t="s">
        <v>166</v>
      </c>
    </row>
    <row r="243" spans="1:65" s="2" customFormat="1" ht="16.5" customHeight="1" x14ac:dyDescent="0.2">
      <c r="A243" s="37"/>
      <c r="B243" s="38"/>
      <c r="C243" s="181" t="s">
        <v>605</v>
      </c>
      <c r="D243" s="181" t="s">
        <v>168</v>
      </c>
      <c r="E243" s="182" t="s">
        <v>1257</v>
      </c>
      <c r="F243" s="183" t="s">
        <v>1258</v>
      </c>
      <c r="G243" s="184" t="s">
        <v>171</v>
      </c>
      <c r="H243" s="185">
        <v>2</v>
      </c>
      <c r="I243" s="186"/>
      <c r="J243" s="187">
        <f>ROUND(I243*H243,2)</f>
        <v>0</v>
      </c>
      <c r="K243" s="183" t="s">
        <v>172</v>
      </c>
      <c r="L243" s="42"/>
      <c r="M243" s="188" t="s">
        <v>19</v>
      </c>
      <c r="N243" s="189" t="s">
        <v>42</v>
      </c>
      <c r="O243" s="67"/>
      <c r="P243" s="190">
        <f>O243*H243</f>
        <v>0</v>
      </c>
      <c r="Q243" s="190">
        <v>8.0000000000000004E-4</v>
      </c>
      <c r="R243" s="190">
        <f>Q243*H243</f>
        <v>1.6000000000000001E-3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173</v>
      </c>
      <c r="AT243" s="192" t="s">
        <v>168</v>
      </c>
      <c r="AU243" s="192" t="s">
        <v>81</v>
      </c>
      <c r="AY243" s="20" t="s">
        <v>166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79</v>
      </c>
      <c r="BK243" s="193">
        <f>ROUND(I243*H243,2)</f>
        <v>0</v>
      </c>
      <c r="BL243" s="20" t="s">
        <v>173</v>
      </c>
      <c r="BM243" s="192" t="s">
        <v>1259</v>
      </c>
    </row>
    <row r="244" spans="1:65" s="2" customFormat="1" ht="11.25" x14ac:dyDescent="0.2">
      <c r="A244" s="37"/>
      <c r="B244" s="38"/>
      <c r="C244" s="39"/>
      <c r="D244" s="194" t="s">
        <v>175</v>
      </c>
      <c r="E244" s="39"/>
      <c r="F244" s="195" t="s">
        <v>1260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175</v>
      </c>
      <c r="AU244" s="20" t="s">
        <v>81</v>
      </c>
    </row>
    <row r="245" spans="1:65" s="13" customFormat="1" ht="11.25" x14ac:dyDescent="0.2">
      <c r="B245" s="199"/>
      <c r="C245" s="200"/>
      <c r="D245" s="201" t="s">
        <v>177</v>
      </c>
      <c r="E245" s="202" t="s">
        <v>19</v>
      </c>
      <c r="F245" s="203" t="s">
        <v>1172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177</v>
      </c>
      <c r="AU245" s="209" t="s">
        <v>81</v>
      </c>
      <c r="AV245" s="13" t="s">
        <v>79</v>
      </c>
      <c r="AW245" s="13" t="s">
        <v>33</v>
      </c>
      <c r="AX245" s="13" t="s">
        <v>71</v>
      </c>
      <c r="AY245" s="209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1261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81</v>
      </c>
      <c r="G247" s="211"/>
      <c r="H247" s="214">
        <v>2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1:65" s="15" customFormat="1" ht="11.25" x14ac:dyDescent="0.2">
      <c r="B248" s="221"/>
      <c r="C248" s="222"/>
      <c r="D248" s="201" t="s">
        <v>177</v>
      </c>
      <c r="E248" s="223" t="s">
        <v>19</v>
      </c>
      <c r="F248" s="224" t="s">
        <v>180</v>
      </c>
      <c r="G248" s="222"/>
      <c r="H248" s="225">
        <v>2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177</v>
      </c>
      <c r="AU248" s="231" t="s">
        <v>81</v>
      </c>
      <c r="AV248" s="15" t="s">
        <v>173</v>
      </c>
      <c r="AW248" s="15" t="s">
        <v>33</v>
      </c>
      <c r="AX248" s="15" t="s">
        <v>79</v>
      </c>
      <c r="AY248" s="231" t="s">
        <v>166</v>
      </c>
    </row>
    <row r="249" spans="1:65" s="2" customFormat="1" ht="16.5" customHeight="1" x14ac:dyDescent="0.2">
      <c r="A249" s="37"/>
      <c r="B249" s="38"/>
      <c r="C249" s="249" t="s">
        <v>610</v>
      </c>
      <c r="D249" s="249" t="s">
        <v>392</v>
      </c>
      <c r="E249" s="250" t="s">
        <v>1262</v>
      </c>
      <c r="F249" s="251" t="s">
        <v>1263</v>
      </c>
      <c r="G249" s="252" t="s">
        <v>171</v>
      </c>
      <c r="H249" s="253">
        <v>2</v>
      </c>
      <c r="I249" s="254"/>
      <c r="J249" s="255">
        <f>ROUND(I249*H249,2)</f>
        <v>0</v>
      </c>
      <c r="K249" s="251" t="s">
        <v>172</v>
      </c>
      <c r="L249" s="256"/>
      <c r="M249" s="257" t="s">
        <v>19</v>
      </c>
      <c r="N249" s="258" t="s">
        <v>42</v>
      </c>
      <c r="O249" s="67"/>
      <c r="P249" s="190">
        <f>O249*H249</f>
        <v>0</v>
      </c>
      <c r="Q249" s="190">
        <v>0.16</v>
      </c>
      <c r="R249" s="190">
        <f>Q249*H249</f>
        <v>0.32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226</v>
      </c>
      <c r="AT249" s="192" t="s">
        <v>392</v>
      </c>
      <c r="AU249" s="192" t="s">
        <v>81</v>
      </c>
      <c r="AY249" s="20" t="s">
        <v>166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79</v>
      </c>
      <c r="BK249" s="193">
        <f>ROUND(I249*H249,2)</f>
        <v>0</v>
      </c>
      <c r="BL249" s="20" t="s">
        <v>173</v>
      </c>
      <c r="BM249" s="192" t="s">
        <v>1264</v>
      </c>
    </row>
    <row r="250" spans="1:65" s="13" customFormat="1" ht="11.25" x14ac:dyDescent="0.2">
      <c r="B250" s="199"/>
      <c r="C250" s="200"/>
      <c r="D250" s="201" t="s">
        <v>177</v>
      </c>
      <c r="E250" s="202" t="s">
        <v>19</v>
      </c>
      <c r="F250" s="203" t="s">
        <v>1172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177</v>
      </c>
      <c r="AU250" s="209" t="s">
        <v>81</v>
      </c>
      <c r="AV250" s="13" t="s">
        <v>79</v>
      </c>
      <c r="AW250" s="13" t="s">
        <v>33</v>
      </c>
      <c r="AX250" s="13" t="s">
        <v>71</v>
      </c>
      <c r="AY250" s="209" t="s">
        <v>166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1261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4" customFormat="1" ht="11.25" x14ac:dyDescent="0.2">
      <c r="B252" s="210"/>
      <c r="C252" s="211"/>
      <c r="D252" s="201" t="s">
        <v>177</v>
      </c>
      <c r="E252" s="212" t="s">
        <v>19</v>
      </c>
      <c r="F252" s="213" t="s">
        <v>81</v>
      </c>
      <c r="G252" s="211"/>
      <c r="H252" s="214">
        <v>2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177</v>
      </c>
      <c r="AU252" s="220" t="s">
        <v>81</v>
      </c>
      <c r="AV252" s="14" t="s">
        <v>81</v>
      </c>
      <c r="AW252" s="14" t="s">
        <v>33</v>
      </c>
      <c r="AX252" s="14" t="s">
        <v>71</v>
      </c>
      <c r="AY252" s="220" t="s">
        <v>166</v>
      </c>
    </row>
    <row r="253" spans="1:65" s="15" customFormat="1" ht="11.25" x14ac:dyDescent="0.2">
      <c r="B253" s="221"/>
      <c r="C253" s="222"/>
      <c r="D253" s="201" t="s">
        <v>177</v>
      </c>
      <c r="E253" s="223" t="s">
        <v>19</v>
      </c>
      <c r="F253" s="224" t="s">
        <v>180</v>
      </c>
      <c r="G253" s="222"/>
      <c r="H253" s="225">
        <v>2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177</v>
      </c>
      <c r="AU253" s="231" t="s">
        <v>81</v>
      </c>
      <c r="AV253" s="15" t="s">
        <v>173</v>
      </c>
      <c r="AW253" s="15" t="s">
        <v>33</v>
      </c>
      <c r="AX253" s="15" t="s">
        <v>79</v>
      </c>
      <c r="AY253" s="231" t="s">
        <v>166</v>
      </c>
    </row>
    <row r="254" spans="1:65" s="2" customFormat="1" ht="16.5" customHeight="1" x14ac:dyDescent="0.2">
      <c r="A254" s="37"/>
      <c r="B254" s="38"/>
      <c r="C254" s="181" t="s">
        <v>616</v>
      </c>
      <c r="D254" s="181" t="s">
        <v>168</v>
      </c>
      <c r="E254" s="182" t="s">
        <v>1265</v>
      </c>
      <c r="F254" s="183" t="s">
        <v>1266</v>
      </c>
      <c r="G254" s="184" t="s">
        <v>171</v>
      </c>
      <c r="H254" s="185">
        <v>5</v>
      </c>
      <c r="I254" s="186"/>
      <c r="J254" s="187">
        <f>ROUND(I254*H254,2)</f>
        <v>0</v>
      </c>
      <c r="K254" s="183" t="s">
        <v>172</v>
      </c>
      <c r="L254" s="42"/>
      <c r="M254" s="188" t="s">
        <v>19</v>
      </c>
      <c r="N254" s="189" t="s">
        <v>42</v>
      </c>
      <c r="O254" s="67"/>
      <c r="P254" s="190">
        <f>O254*H254</f>
        <v>0</v>
      </c>
      <c r="Q254" s="190">
        <v>1E-3</v>
      </c>
      <c r="R254" s="190">
        <f>Q254*H254</f>
        <v>5.0000000000000001E-3</v>
      </c>
      <c r="S254" s="190">
        <v>0</v>
      </c>
      <c r="T254" s="19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2" t="s">
        <v>173</v>
      </c>
      <c r="AT254" s="192" t="s">
        <v>168</v>
      </c>
      <c r="AU254" s="192" t="s">
        <v>81</v>
      </c>
      <c r="AY254" s="20" t="s">
        <v>166</v>
      </c>
      <c r="BE254" s="193">
        <f>IF(N254="základní",J254,0)</f>
        <v>0</v>
      </c>
      <c r="BF254" s="193">
        <f>IF(N254="snížená",J254,0)</f>
        <v>0</v>
      </c>
      <c r="BG254" s="193">
        <f>IF(N254="zákl. přenesená",J254,0)</f>
        <v>0</v>
      </c>
      <c r="BH254" s="193">
        <f>IF(N254="sníž. přenesená",J254,0)</f>
        <v>0</v>
      </c>
      <c r="BI254" s="193">
        <f>IF(N254="nulová",J254,0)</f>
        <v>0</v>
      </c>
      <c r="BJ254" s="20" t="s">
        <v>79</v>
      </c>
      <c r="BK254" s="193">
        <f>ROUND(I254*H254,2)</f>
        <v>0</v>
      </c>
      <c r="BL254" s="20" t="s">
        <v>173</v>
      </c>
      <c r="BM254" s="192" t="s">
        <v>1267</v>
      </c>
    </row>
    <row r="255" spans="1:65" s="2" customFormat="1" ht="11.25" x14ac:dyDescent="0.2">
      <c r="A255" s="37"/>
      <c r="B255" s="38"/>
      <c r="C255" s="39"/>
      <c r="D255" s="194" t="s">
        <v>175</v>
      </c>
      <c r="E255" s="39"/>
      <c r="F255" s="195" t="s">
        <v>1268</v>
      </c>
      <c r="G255" s="39"/>
      <c r="H255" s="39"/>
      <c r="I255" s="196"/>
      <c r="J255" s="39"/>
      <c r="K255" s="39"/>
      <c r="L255" s="42"/>
      <c r="M255" s="197"/>
      <c r="N255" s="198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175</v>
      </c>
      <c r="AU255" s="20" t="s">
        <v>81</v>
      </c>
    </row>
    <row r="256" spans="1:65" s="13" customFormat="1" ht="11.25" x14ac:dyDescent="0.2">
      <c r="B256" s="199"/>
      <c r="C256" s="200"/>
      <c r="D256" s="201" t="s">
        <v>177</v>
      </c>
      <c r="E256" s="202" t="s">
        <v>19</v>
      </c>
      <c r="F256" s="203" t="s">
        <v>1172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177</v>
      </c>
      <c r="AU256" s="209" t="s">
        <v>81</v>
      </c>
      <c r="AV256" s="13" t="s">
        <v>79</v>
      </c>
      <c r="AW256" s="13" t="s">
        <v>33</v>
      </c>
      <c r="AX256" s="13" t="s">
        <v>71</v>
      </c>
      <c r="AY256" s="209" t="s">
        <v>166</v>
      </c>
    </row>
    <row r="257" spans="1:65" s="13" customFormat="1" ht="11.25" x14ac:dyDescent="0.2">
      <c r="B257" s="199"/>
      <c r="C257" s="200"/>
      <c r="D257" s="201" t="s">
        <v>177</v>
      </c>
      <c r="E257" s="202" t="s">
        <v>19</v>
      </c>
      <c r="F257" s="203" t="s">
        <v>1269</v>
      </c>
      <c r="G257" s="200"/>
      <c r="H257" s="202" t="s">
        <v>19</v>
      </c>
      <c r="I257" s="204"/>
      <c r="J257" s="200"/>
      <c r="K257" s="200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177</v>
      </c>
      <c r="AU257" s="209" t="s">
        <v>81</v>
      </c>
      <c r="AV257" s="13" t="s">
        <v>79</v>
      </c>
      <c r="AW257" s="13" t="s">
        <v>33</v>
      </c>
      <c r="AX257" s="13" t="s">
        <v>71</v>
      </c>
      <c r="AY257" s="209" t="s">
        <v>166</v>
      </c>
    </row>
    <row r="258" spans="1:65" s="14" customFormat="1" ht="11.25" x14ac:dyDescent="0.2">
      <c r="B258" s="210"/>
      <c r="C258" s="211"/>
      <c r="D258" s="201" t="s">
        <v>177</v>
      </c>
      <c r="E258" s="212" t="s">
        <v>19</v>
      </c>
      <c r="F258" s="213" t="s">
        <v>198</v>
      </c>
      <c r="G258" s="211"/>
      <c r="H258" s="214">
        <v>5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177</v>
      </c>
      <c r="AU258" s="220" t="s">
        <v>81</v>
      </c>
      <c r="AV258" s="14" t="s">
        <v>81</v>
      </c>
      <c r="AW258" s="14" t="s">
        <v>33</v>
      </c>
      <c r="AX258" s="14" t="s">
        <v>71</v>
      </c>
      <c r="AY258" s="220" t="s">
        <v>166</v>
      </c>
    </row>
    <row r="259" spans="1:65" s="15" customFormat="1" ht="11.25" x14ac:dyDescent="0.2">
      <c r="B259" s="221"/>
      <c r="C259" s="222"/>
      <c r="D259" s="201" t="s">
        <v>177</v>
      </c>
      <c r="E259" s="223" t="s">
        <v>19</v>
      </c>
      <c r="F259" s="224" t="s">
        <v>180</v>
      </c>
      <c r="G259" s="222"/>
      <c r="H259" s="225">
        <v>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177</v>
      </c>
      <c r="AU259" s="231" t="s">
        <v>81</v>
      </c>
      <c r="AV259" s="15" t="s">
        <v>173</v>
      </c>
      <c r="AW259" s="15" t="s">
        <v>33</v>
      </c>
      <c r="AX259" s="15" t="s">
        <v>79</v>
      </c>
      <c r="AY259" s="231" t="s">
        <v>166</v>
      </c>
    </row>
    <row r="260" spans="1:65" s="2" customFormat="1" ht="16.5" customHeight="1" x14ac:dyDescent="0.2">
      <c r="A260" s="37"/>
      <c r="B260" s="38"/>
      <c r="C260" s="249" t="s">
        <v>620</v>
      </c>
      <c r="D260" s="249" t="s">
        <v>392</v>
      </c>
      <c r="E260" s="250" t="s">
        <v>1270</v>
      </c>
      <c r="F260" s="251" t="s">
        <v>1271</v>
      </c>
      <c r="G260" s="252" t="s">
        <v>171</v>
      </c>
      <c r="H260" s="253">
        <v>5</v>
      </c>
      <c r="I260" s="254"/>
      <c r="J260" s="255">
        <f>ROUND(I260*H260,2)</f>
        <v>0</v>
      </c>
      <c r="K260" s="251" t="s">
        <v>476</v>
      </c>
      <c r="L260" s="256"/>
      <c r="M260" s="257" t="s">
        <v>19</v>
      </c>
      <c r="N260" s="258" t="s">
        <v>42</v>
      </c>
      <c r="O260" s="67"/>
      <c r="P260" s="190">
        <f>O260*H260</f>
        <v>0</v>
      </c>
      <c r="Q260" s="190">
        <v>0.28999999999999998</v>
      </c>
      <c r="R260" s="190">
        <f>Q260*H260</f>
        <v>1.45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226</v>
      </c>
      <c r="AT260" s="192" t="s">
        <v>392</v>
      </c>
      <c r="AU260" s="192" t="s">
        <v>81</v>
      </c>
      <c r="AY260" s="20" t="s">
        <v>166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79</v>
      </c>
      <c r="BK260" s="193">
        <f>ROUND(I260*H260,2)</f>
        <v>0</v>
      </c>
      <c r="BL260" s="20" t="s">
        <v>173</v>
      </c>
      <c r="BM260" s="192" t="s">
        <v>1272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1172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3" customFormat="1" ht="11.25" x14ac:dyDescent="0.2">
      <c r="B262" s="199"/>
      <c r="C262" s="200"/>
      <c r="D262" s="201" t="s">
        <v>177</v>
      </c>
      <c r="E262" s="202" t="s">
        <v>19</v>
      </c>
      <c r="F262" s="203" t="s">
        <v>1269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177</v>
      </c>
      <c r="AU262" s="209" t="s">
        <v>81</v>
      </c>
      <c r="AV262" s="13" t="s">
        <v>79</v>
      </c>
      <c r="AW262" s="13" t="s">
        <v>33</v>
      </c>
      <c r="AX262" s="13" t="s">
        <v>71</v>
      </c>
      <c r="AY262" s="209" t="s">
        <v>166</v>
      </c>
    </row>
    <row r="263" spans="1:65" s="14" customFormat="1" ht="11.25" x14ac:dyDescent="0.2">
      <c r="B263" s="210"/>
      <c r="C263" s="211"/>
      <c r="D263" s="201" t="s">
        <v>177</v>
      </c>
      <c r="E263" s="212" t="s">
        <v>19</v>
      </c>
      <c r="F263" s="213" t="s">
        <v>198</v>
      </c>
      <c r="G263" s="211"/>
      <c r="H263" s="214">
        <v>5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177</v>
      </c>
      <c r="AU263" s="220" t="s">
        <v>81</v>
      </c>
      <c r="AV263" s="14" t="s">
        <v>81</v>
      </c>
      <c r="AW263" s="14" t="s">
        <v>33</v>
      </c>
      <c r="AX263" s="14" t="s">
        <v>71</v>
      </c>
      <c r="AY263" s="220" t="s">
        <v>166</v>
      </c>
    </row>
    <row r="264" spans="1:65" s="15" customFormat="1" ht="11.25" x14ac:dyDescent="0.2">
      <c r="B264" s="221"/>
      <c r="C264" s="222"/>
      <c r="D264" s="201" t="s">
        <v>177</v>
      </c>
      <c r="E264" s="223" t="s">
        <v>19</v>
      </c>
      <c r="F264" s="224" t="s">
        <v>180</v>
      </c>
      <c r="G264" s="222"/>
      <c r="H264" s="225">
        <v>5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177</v>
      </c>
      <c r="AU264" s="231" t="s">
        <v>81</v>
      </c>
      <c r="AV264" s="15" t="s">
        <v>173</v>
      </c>
      <c r="AW264" s="15" t="s">
        <v>33</v>
      </c>
      <c r="AX264" s="15" t="s">
        <v>79</v>
      </c>
      <c r="AY264" s="231" t="s">
        <v>166</v>
      </c>
    </row>
    <row r="265" spans="1:65" s="12" customFormat="1" ht="22.9" customHeight="1" x14ac:dyDescent="0.2">
      <c r="B265" s="165"/>
      <c r="C265" s="166"/>
      <c r="D265" s="167" t="s">
        <v>70</v>
      </c>
      <c r="E265" s="179" t="s">
        <v>323</v>
      </c>
      <c r="F265" s="179" t="s">
        <v>324</v>
      </c>
      <c r="G265" s="166"/>
      <c r="H265" s="166"/>
      <c r="I265" s="169"/>
      <c r="J265" s="180">
        <f>BK265</f>
        <v>0</v>
      </c>
      <c r="K265" s="166"/>
      <c r="L265" s="171"/>
      <c r="M265" s="172"/>
      <c r="N265" s="173"/>
      <c r="O265" s="173"/>
      <c r="P265" s="174">
        <f>SUM(P266:P267)</f>
        <v>0</v>
      </c>
      <c r="Q265" s="173"/>
      <c r="R265" s="174">
        <f>SUM(R266:R267)</f>
        <v>0</v>
      </c>
      <c r="S265" s="173"/>
      <c r="T265" s="175">
        <f>SUM(T266:T267)</f>
        <v>0</v>
      </c>
      <c r="AR265" s="176" t="s">
        <v>79</v>
      </c>
      <c r="AT265" s="177" t="s">
        <v>70</v>
      </c>
      <c r="AU265" s="177" t="s">
        <v>79</v>
      </c>
      <c r="AY265" s="176" t="s">
        <v>166</v>
      </c>
      <c r="BK265" s="178">
        <f>SUM(BK266:BK267)</f>
        <v>0</v>
      </c>
    </row>
    <row r="266" spans="1:65" s="2" customFormat="1" ht="24.2" customHeight="1" x14ac:dyDescent="0.2">
      <c r="A266" s="37"/>
      <c r="B266" s="38"/>
      <c r="C266" s="181" t="s">
        <v>621</v>
      </c>
      <c r="D266" s="181" t="s">
        <v>168</v>
      </c>
      <c r="E266" s="182" t="s">
        <v>1273</v>
      </c>
      <c r="F266" s="183" t="s">
        <v>1274</v>
      </c>
      <c r="G266" s="184" t="s">
        <v>234</v>
      </c>
      <c r="H266" s="185">
        <v>325.91000000000003</v>
      </c>
      <c r="I266" s="186"/>
      <c r="J266" s="187">
        <f>ROUND(I266*H266,2)</f>
        <v>0</v>
      </c>
      <c r="K266" s="183" t="s">
        <v>172</v>
      </c>
      <c r="L266" s="42"/>
      <c r="M266" s="188" t="s">
        <v>19</v>
      </c>
      <c r="N266" s="189" t="s">
        <v>42</v>
      </c>
      <c r="O266" s="67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173</v>
      </c>
      <c r="AT266" s="192" t="s">
        <v>168</v>
      </c>
      <c r="AU266" s="192" t="s">
        <v>81</v>
      </c>
      <c r="AY266" s="20" t="s">
        <v>166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20" t="s">
        <v>79</v>
      </c>
      <c r="BK266" s="193">
        <f>ROUND(I266*H266,2)</f>
        <v>0</v>
      </c>
      <c r="BL266" s="20" t="s">
        <v>173</v>
      </c>
      <c r="BM266" s="192" t="s">
        <v>1275</v>
      </c>
    </row>
    <row r="267" spans="1:65" s="2" customFormat="1" ht="11.25" x14ac:dyDescent="0.2">
      <c r="A267" s="37"/>
      <c r="B267" s="38"/>
      <c r="C267" s="39"/>
      <c r="D267" s="194" t="s">
        <v>175</v>
      </c>
      <c r="E267" s="39"/>
      <c r="F267" s="195" t="s">
        <v>1276</v>
      </c>
      <c r="G267" s="39"/>
      <c r="H267" s="39"/>
      <c r="I267" s="196"/>
      <c r="J267" s="39"/>
      <c r="K267" s="39"/>
      <c r="L267" s="42"/>
      <c r="M267" s="197"/>
      <c r="N267" s="19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175</v>
      </c>
      <c r="AU267" s="20" t="s">
        <v>81</v>
      </c>
    </row>
    <row r="268" spans="1:65" s="12" customFormat="1" ht="25.9" customHeight="1" x14ac:dyDescent="0.2">
      <c r="B268" s="165"/>
      <c r="C268" s="166"/>
      <c r="D268" s="167" t="s">
        <v>70</v>
      </c>
      <c r="E268" s="168" t="s">
        <v>379</v>
      </c>
      <c r="F268" s="168" t="s">
        <v>380</v>
      </c>
      <c r="G268" s="166"/>
      <c r="H268" s="166"/>
      <c r="I268" s="169"/>
      <c r="J268" s="170">
        <f>BK268</f>
        <v>0</v>
      </c>
      <c r="K268" s="166"/>
      <c r="L268" s="171"/>
      <c r="M268" s="172"/>
      <c r="N268" s="173"/>
      <c r="O268" s="173"/>
      <c r="P268" s="174">
        <f>P269+P294+P315+P325</f>
        <v>0</v>
      </c>
      <c r="Q268" s="173"/>
      <c r="R268" s="174">
        <f>R269+R294+R315+R325</f>
        <v>5.9224699999999998E-2</v>
      </c>
      <c r="S268" s="173"/>
      <c r="T268" s="175">
        <f>T269+T294+T315+T325</f>
        <v>0</v>
      </c>
      <c r="AR268" s="176" t="s">
        <v>81</v>
      </c>
      <c r="AT268" s="177" t="s">
        <v>70</v>
      </c>
      <c r="AU268" s="177" t="s">
        <v>71</v>
      </c>
      <c r="AY268" s="176" t="s">
        <v>166</v>
      </c>
      <c r="BK268" s="178">
        <f>BK269+BK294+BK315+BK325</f>
        <v>0</v>
      </c>
    </row>
    <row r="269" spans="1:65" s="12" customFormat="1" ht="22.9" customHeight="1" x14ac:dyDescent="0.2">
      <c r="B269" s="165"/>
      <c r="C269" s="166"/>
      <c r="D269" s="167" t="s">
        <v>70</v>
      </c>
      <c r="E269" s="179" t="s">
        <v>1277</v>
      </c>
      <c r="F269" s="179" t="s">
        <v>1278</v>
      </c>
      <c r="G269" s="166"/>
      <c r="H269" s="166"/>
      <c r="I269" s="169"/>
      <c r="J269" s="180">
        <f>BK269</f>
        <v>0</v>
      </c>
      <c r="K269" s="166"/>
      <c r="L269" s="171"/>
      <c r="M269" s="172"/>
      <c r="N269" s="173"/>
      <c r="O269" s="173"/>
      <c r="P269" s="174">
        <f>SUM(P270:P293)</f>
        <v>0</v>
      </c>
      <c r="Q269" s="173"/>
      <c r="R269" s="174">
        <f>SUM(R270:R293)</f>
        <v>1.4690600000000002E-2</v>
      </c>
      <c r="S269" s="173"/>
      <c r="T269" s="175">
        <f>SUM(T270:T293)</f>
        <v>0</v>
      </c>
      <c r="AR269" s="176" t="s">
        <v>81</v>
      </c>
      <c r="AT269" s="177" t="s">
        <v>70</v>
      </c>
      <c r="AU269" s="177" t="s">
        <v>79</v>
      </c>
      <c r="AY269" s="176" t="s">
        <v>166</v>
      </c>
      <c r="BK269" s="178">
        <f>SUM(BK270:BK293)</f>
        <v>0</v>
      </c>
    </row>
    <row r="270" spans="1:65" s="2" customFormat="1" ht="24.2" customHeight="1" x14ac:dyDescent="0.2">
      <c r="A270" s="37"/>
      <c r="B270" s="38"/>
      <c r="C270" s="181" t="s">
        <v>627</v>
      </c>
      <c r="D270" s="181" t="s">
        <v>168</v>
      </c>
      <c r="E270" s="182" t="s">
        <v>1279</v>
      </c>
      <c r="F270" s="183" t="s">
        <v>1280</v>
      </c>
      <c r="G270" s="184" t="s">
        <v>188</v>
      </c>
      <c r="H270" s="185">
        <v>1.45</v>
      </c>
      <c r="I270" s="186"/>
      <c r="J270" s="187">
        <f>ROUND(I270*H270,2)</f>
        <v>0</v>
      </c>
      <c r="K270" s="183" t="s">
        <v>172</v>
      </c>
      <c r="L270" s="42"/>
      <c r="M270" s="188" t="s">
        <v>19</v>
      </c>
      <c r="N270" s="189" t="s">
        <v>42</v>
      </c>
      <c r="O270" s="67"/>
      <c r="P270" s="190">
        <f>O270*H270</f>
        <v>0</v>
      </c>
      <c r="Q270" s="190">
        <v>0</v>
      </c>
      <c r="R270" s="190">
        <f>Q270*H270</f>
        <v>0</v>
      </c>
      <c r="S270" s="190">
        <v>0</v>
      </c>
      <c r="T270" s="19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2" t="s">
        <v>315</v>
      </c>
      <c r="AT270" s="192" t="s">
        <v>168</v>
      </c>
      <c r="AU270" s="192" t="s">
        <v>81</v>
      </c>
      <c r="AY270" s="20" t="s">
        <v>166</v>
      </c>
      <c r="BE270" s="193">
        <f>IF(N270="základní",J270,0)</f>
        <v>0</v>
      </c>
      <c r="BF270" s="193">
        <f>IF(N270="snížená",J270,0)</f>
        <v>0</v>
      </c>
      <c r="BG270" s="193">
        <f>IF(N270="zákl. přenesená",J270,0)</f>
        <v>0</v>
      </c>
      <c r="BH270" s="193">
        <f>IF(N270="sníž. přenesená",J270,0)</f>
        <v>0</v>
      </c>
      <c r="BI270" s="193">
        <f>IF(N270="nulová",J270,0)</f>
        <v>0</v>
      </c>
      <c r="BJ270" s="20" t="s">
        <v>79</v>
      </c>
      <c r="BK270" s="193">
        <f>ROUND(I270*H270,2)</f>
        <v>0</v>
      </c>
      <c r="BL270" s="20" t="s">
        <v>315</v>
      </c>
      <c r="BM270" s="192" t="s">
        <v>1281</v>
      </c>
    </row>
    <row r="271" spans="1:65" s="2" customFormat="1" ht="11.25" x14ac:dyDescent="0.2">
      <c r="A271" s="37"/>
      <c r="B271" s="38"/>
      <c r="C271" s="39"/>
      <c r="D271" s="194" t="s">
        <v>175</v>
      </c>
      <c r="E271" s="39"/>
      <c r="F271" s="195" t="s">
        <v>1282</v>
      </c>
      <c r="G271" s="39"/>
      <c r="H271" s="39"/>
      <c r="I271" s="196"/>
      <c r="J271" s="39"/>
      <c r="K271" s="39"/>
      <c r="L271" s="42"/>
      <c r="M271" s="197"/>
      <c r="N271" s="198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175</v>
      </c>
      <c r="AU271" s="20" t="s">
        <v>81</v>
      </c>
    </row>
    <row r="272" spans="1:65" s="13" customFormat="1" ht="11.25" x14ac:dyDescent="0.2">
      <c r="B272" s="199"/>
      <c r="C272" s="200"/>
      <c r="D272" s="201" t="s">
        <v>177</v>
      </c>
      <c r="E272" s="202" t="s">
        <v>19</v>
      </c>
      <c r="F272" s="203" t="s">
        <v>1283</v>
      </c>
      <c r="G272" s="200"/>
      <c r="H272" s="202" t="s">
        <v>19</v>
      </c>
      <c r="I272" s="204"/>
      <c r="J272" s="200"/>
      <c r="K272" s="200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177</v>
      </c>
      <c r="AU272" s="209" t="s">
        <v>81</v>
      </c>
      <c r="AV272" s="13" t="s">
        <v>79</v>
      </c>
      <c r="AW272" s="13" t="s">
        <v>33</v>
      </c>
      <c r="AX272" s="13" t="s">
        <v>71</v>
      </c>
      <c r="AY272" s="209" t="s">
        <v>166</v>
      </c>
    </row>
    <row r="273" spans="1:65" s="14" customFormat="1" ht="11.25" x14ac:dyDescent="0.2">
      <c r="B273" s="210"/>
      <c r="C273" s="211"/>
      <c r="D273" s="201" t="s">
        <v>177</v>
      </c>
      <c r="E273" s="212" t="s">
        <v>19</v>
      </c>
      <c r="F273" s="213" t="s">
        <v>1284</v>
      </c>
      <c r="G273" s="211"/>
      <c r="H273" s="214">
        <v>1.45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177</v>
      </c>
      <c r="AU273" s="220" t="s">
        <v>81</v>
      </c>
      <c r="AV273" s="14" t="s">
        <v>81</v>
      </c>
      <c r="AW273" s="14" t="s">
        <v>33</v>
      </c>
      <c r="AX273" s="14" t="s">
        <v>71</v>
      </c>
      <c r="AY273" s="220" t="s">
        <v>166</v>
      </c>
    </row>
    <row r="274" spans="1:65" s="15" customFormat="1" ht="11.25" x14ac:dyDescent="0.2">
      <c r="B274" s="221"/>
      <c r="C274" s="222"/>
      <c r="D274" s="201" t="s">
        <v>177</v>
      </c>
      <c r="E274" s="223" t="s">
        <v>19</v>
      </c>
      <c r="F274" s="224" t="s">
        <v>180</v>
      </c>
      <c r="G274" s="222"/>
      <c r="H274" s="225">
        <v>1.45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177</v>
      </c>
      <c r="AU274" s="231" t="s">
        <v>81</v>
      </c>
      <c r="AV274" s="15" t="s">
        <v>173</v>
      </c>
      <c r="AW274" s="15" t="s">
        <v>33</v>
      </c>
      <c r="AX274" s="15" t="s">
        <v>79</v>
      </c>
      <c r="AY274" s="231" t="s">
        <v>166</v>
      </c>
    </row>
    <row r="275" spans="1:65" s="2" customFormat="1" ht="16.5" customHeight="1" x14ac:dyDescent="0.2">
      <c r="A275" s="37"/>
      <c r="B275" s="38"/>
      <c r="C275" s="249" t="s">
        <v>633</v>
      </c>
      <c r="D275" s="249" t="s">
        <v>392</v>
      </c>
      <c r="E275" s="250" t="s">
        <v>1285</v>
      </c>
      <c r="F275" s="251" t="s">
        <v>1286</v>
      </c>
      <c r="G275" s="252" t="s">
        <v>188</v>
      </c>
      <c r="H275" s="253">
        <v>1.595</v>
      </c>
      <c r="I275" s="254"/>
      <c r="J275" s="255">
        <f>ROUND(I275*H275,2)</f>
        <v>0</v>
      </c>
      <c r="K275" s="251" t="s">
        <v>172</v>
      </c>
      <c r="L275" s="256"/>
      <c r="M275" s="257" t="s">
        <v>19</v>
      </c>
      <c r="N275" s="258" t="s">
        <v>42</v>
      </c>
      <c r="O275" s="67"/>
      <c r="P275" s="190">
        <f>O275*H275</f>
        <v>0</v>
      </c>
      <c r="Q275" s="190">
        <v>8.7600000000000004E-3</v>
      </c>
      <c r="R275" s="190">
        <f>Q275*H275</f>
        <v>1.3972200000000001E-2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395</v>
      </c>
      <c r="AT275" s="192" t="s">
        <v>392</v>
      </c>
      <c r="AU275" s="192" t="s">
        <v>81</v>
      </c>
      <c r="AY275" s="20" t="s">
        <v>166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79</v>
      </c>
      <c r="BK275" s="193">
        <f>ROUND(I275*H275,2)</f>
        <v>0</v>
      </c>
      <c r="BL275" s="20" t="s">
        <v>315</v>
      </c>
      <c r="BM275" s="192" t="s">
        <v>1287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1283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4" customFormat="1" ht="11.25" x14ac:dyDescent="0.2">
      <c r="B277" s="210"/>
      <c r="C277" s="211"/>
      <c r="D277" s="201" t="s">
        <v>177</v>
      </c>
      <c r="E277" s="212" t="s">
        <v>19</v>
      </c>
      <c r="F277" s="213" t="s">
        <v>1284</v>
      </c>
      <c r="G277" s="211"/>
      <c r="H277" s="214">
        <v>1.45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177</v>
      </c>
      <c r="AU277" s="220" t="s">
        <v>81</v>
      </c>
      <c r="AV277" s="14" t="s">
        <v>81</v>
      </c>
      <c r="AW277" s="14" t="s">
        <v>33</v>
      </c>
      <c r="AX277" s="14" t="s">
        <v>71</v>
      </c>
      <c r="AY277" s="220" t="s">
        <v>166</v>
      </c>
    </row>
    <row r="278" spans="1:65" s="15" customFormat="1" ht="11.25" x14ac:dyDescent="0.2">
      <c r="B278" s="221"/>
      <c r="C278" s="222"/>
      <c r="D278" s="201" t="s">
        <v>177</v>
      </c>
      <c r="E278" s="223" t="s">
        <v>19</v>
      </c>
      <c r="F278" s="224" t="s">
        <v>180</v>
      </c>
      <c r="G278" s="222"/>
      <c r="H278" s="225">
        <v>1.45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177</v>
      </c>
      <c r="AU278" s="231" t="s">
        <v>81</v>
      </c>
      <c r="AV278" s="15" t="s">
        <v>173</v>
      </c>
      <c r="AW278" s="15" t="s">
        <v>33</v>
      </c>
      <c r="AX278" s="15" t="s">
        <v>79</v>
      </c>
      <c r="AY278" s="231" t="s">
        <v>166</v>
      </c>
    </row>
    <row r="279" spans="1:65" s="14" customFormat="1" ht="11.25" x14ac:dyDescent="0.2">
      <c r="B279" s="210"/>
      <c r="C279" s="211"/>
      <c r="D279" s="201" t="s">
        <v>177</v>
      </c>
      <c r="E279" s="211"/>
      <c r="F279" s="213" t="s">
        <v>1288</v>
      </c>
      <c r="G279" s="211"/>
      <c r="H279" s="214">
        <v>1.595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177</v>
      </c>
      <c r="AU279" s="220" t="s">
        <v>81</v>
      </c>
      <c r="AV279" s="14" t="s">
        <v>81</v>
      </c>
      <c r="AW279" s="14" t="s">
        <v>4</v>
      </c>
      <c r="AX279" s="14" t="s">
        <v>79</v>
      </c>
      <c r="AY279" s="220" t="s">
        <v>166</v>
      </c>
    </row>
    <row r="280" spans="1:65" s="2" customFormat="1" ht="24.2" customHeight="1" x14ac:dyDescent="0.2">
      <c r="A280" s="37"/>
      <c r="B280" s="38"/>
      <c r="C280" s="249" t="s">
        <v>639</v>
      </c>
      <c r="D280" s="249" t="s">
        <v>392</v>
      </c>
      <c r="E280" s="250" t="s">
        <v>1289</v>
      </c>
      <c r="F280" s="251" t="s">
        <v>1290</v>
      </c>
      <c r="G280" s="252" t="s">
        <v>613</v>
      </c>
      <c r="H280" s="253">
        <v>0.08</v>
      </c>
      <c r="I280" s="254"/>
      <c r="J280" s="255">
        <f>ROUND(I280*H280,2)</f>
        <v>0</v>
      </c>
      <c r="K280" s="251" t="s">
        <v>172</v>
      </c>
      <c r="L280" s="256"/>
      <c r="M280" s="257" t="s">
        <v>19</v>
      </c>
      <c r="N280" s="258" t="s">
        <v>42</v>
      </c>
      <c r="O280" s="67"/>
      <c r="P280" s="190">
        <f>O280*H280</f>
        <v>0</v>
      </c>
      <c r="Q280" s="190">
        <v>8.8999999999999999E-3</v>
      </c>
      <c r="R280" s="190">
        <f>Q280*H280</f>
        <v>7.1199999999999996E-4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395</v>
      </c>
      <c r="AT280" s="192" t="s">
        <v>392</v>
      </c>
      <c r="AU280" s="192" t="s">
        <v>81</v>
      </c>
      <c r="AY280" s="20" t="s">
        <v>166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79</v>
      </c>
      <c r="BK280" s="193">
        <f>ROUND(I280*H280,2)</f>
        <v>0</v>
      </c>
      <c r="BL280" s="20" t="s">
        <v>315</v>
      </c>
      <c r="BM280" s="192" t="s">
        <v>1291</v>
      </c>
    </row>
    <row r="281" spans="1:65" s="13" customFormat="1" ht="11.25" x14ac:dyDescent="0.2">
      <c r="B281" s="199"/>
      <c r="C281" s="200"/>
      <c r="D281" s="201" t="s">
        <v>177</v>
      </c>
      <c r="E281" s="202" t="s">
        <v>19</v>
      </c>
      <c r="F281" s="203" t="s">
        <v>1283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177</v>
      </c>
      <c r="AU281" s="209" t="s">
        <v>81</v>
      </c>
      <c r="AV281" s="13" t="s">
        <v>79</v>
      </c>
      <c r="AW281" s="13" t="s">
        <v>33</v>
      </c>
      <c r="AX281" s="13" t="s">
        <v>71</v>
      </c>
      <c r="AY281" s="209" t="s">
        <v>166</v>
      </c>
    </row>
    <row r="282" spans="1:65" s="14" customFormat="1" ht="11.25" x14ac:dyDescent="0.2">
      <c r="B282" s="210"/>
      <c r="C282" s="211"/>
      <c r="D282" s="201" t="s">
        <v>177</v>
      </c>
      <c r="E282" s="212" t="s">
        <v>19</v>
      </c>
      <c r="F282" s="213" t="s">
        <v>1292</v>
      </c>
      <c r="G282" s="211"/>
      <c r="H282" s="214">
        <v>0.08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177</v>
      </c>
      <c r="AU282" s="220" t="s">
        <v>81</v>
      </c>
      <c r="AV282" s="14" t="s">
        <v>81</v>
      </c>
      <c r="AW282" s="14" t="s">
        <v>33</v>
      </c>
      <c r="AX282" s="14" t="s">
        <v>71</v>
      </c>
      <c r="AY282" s="220" t="s">
        <v>166</v>
      </c>
    </row>
    <row r="283" spans="1:65" s="15" customFormat="1" ht="11.25" x14ac:dyDescent="0.2">
      <c r="B283" s="221"/>
      <c r="C283" s="222"/>
      <c r="D283" s="201" t="s">
        <v>177</v>
      </c>
      <c r="E283" s="223" t="s">
        <v>19</v>
      </c>
      <c r="F283" s="224" t="s">
        <v>180</v>
      </c>
      <c r="G283" s="222"/>
      <c r="H283" s="225">
        <v>0.08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177</v>
      </c>
      <c r="AU283" s="231" t="s">
        <v>81</v>
      </c>
      <c r="AV283" s="15" t="s">
        <v>173</v>
      </c>
      <c r="AW283" s="15" t="s">
        <v>33</v>
      </c>
      <c r="AX283" s="15" t="s">
        <v>79</v>
      </c>
      <c r="AY283" s="231" t="s">
        <v>166</v>
      </c>
    </row>
    <row r="284" spans="1:65" s="2" customFormat="1" ht="24.2" customHeight="1" x14ac:dyDescent="0.2">
      <c r="A284" s="37"/>
      <c r="B284" s="38"/>
      <c r="C284" s="249" t="s">
        <v>645</v>
      </c>
      <c r="D284" s="249" t="s">
        <v>392</v>
      </c>
      <c r="E284" s="250" t="s">
        <v>1293</v>
      </c>
      <c r="F284" s="251" t="s">
        <v>1294</v>
      </c>
      <c r="G284" s="252" t="s">
        <v>613</v>
      </c>
      <c r="H284" s="253">
        <v>0.08</v>
      </c>
      <c r="I284" s="254"/>
      <c r="J284" s="255">
        <f>ROUND(I284*H284,2)</f>
        <v>0</v>
      </c>
      <c r="K284" s="251" t="s">
        <v>172</v>
      </c>
      <c r="L284" s="256"/>
      <c r="M284" s="257" t="s">
        <v>19</v>
      </c>
      <c r="N284" s="258" t="s">
        <v>42</v>
      </c>
      <c r="O284" s="67"/>
      <c r="P284" s="190">
        <f>O284*H284</f>
        <v>0</v>
      </c>
      <c r="Q284" s="190">
        <v>4.0000000000000003E-5</v>
      </c>
      <c r="R284" s="190">
        <f>Q284*H284</f>
        <v>3.2000000000000003E-6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395</v>
      </c>
      <c r="AT284" s="192" t="s">
        <v>392</v>
      </c>
      <c r="AU284" s="192" t="s">
        <v>81</v>
      </c>
      <c r="AY284" s="20" t="s">
        <v>166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79</v>
      </c>
      <c r="BK284" s="193">
        <f>ROUND(I284*H284,2)</f>
        <v>0</v>
      </c>
      <c r="BL284" s="20" t="s">
        <v>315</v>
      </c>
      <c r="BM284" s="192" t="s">
        <v>1295</v>
      </c>
    </row>
    <row r="285" spans="1:65" s="13" customFormat="1" ht="11.25" x14ac:dyDescent="0.2">
      <c r="B285" s="199"/>
      <c r="C285" s="200"/>
      <c r="D285" s="201" t="s">
        <v>177</v>
      </c>
      <c r="E285" s="202" t="s">
        <v>19</v>
      </c>
      <c r="F285" s="203" t="s">
        <v>1283</v>
      </c>
      <c r="G285" s="200"/>
      <c r="H285" s="202" t="s">
        <v>19</v>
      </c>
      <c r="I285" s="204"/>
      <c r="J285" s="200"/>
      <c r="K285" s="200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177</v>
      </c>
      <c r="AU285" s="209" t="s">
        <v>81</v>
      </c>
      <c r="AV285" s="13" t="s">
        <v>79</v>
      </c>
      <c r="AW285" s="13" t="s">
        <v>33</v>
      </c>
      <c r="AX285" s="13" t="s">
        <v>71</v>
      </c>
      <c r="AY285" s="209" t="s">
        <v>166</v>
      </c>
    </row>
    <row r="286" spans="1:65" s="14" customFormat="1" ht="11.25" x14ac:dyDescent="0.2">
      <c r="B286" s="210"/>
      <c r="C286" s="211"/>
      <c r="D286" s="201" t="s">
        <v>177</v>
      </c>
      <c r="E286" s="212" t="s">
        <v>19</v>
      </c>
      <c r="F286" s="213" t="s">
        <v>1292</v>
      </c>
      <c r="G286" s="211"/>
      <c r="H286" s="214">
        <v>0.08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177</v>
      </c>
      <c r="AU286" s="220" t="s">
        <v>81</v>
      </c>
      <c r="AV286" s="14" t="s">
        <v>81</v>
      </c>
      <c r="AW286" s="14" t="s">
        <v>33</v>
      </c>
      <c r="AX286" s="14" t="s">
        <v>71</v>
      </c>
      <c r="AY286" s="220" t="s">
        <v>166</v>
      </c>
    </row>
    <row r="287" spans="1:65" s="15" customFormat="1" ht="11.25" x14ac:dyDescent="0.2">
      <c r="B287" s="221"/>
      <c r="C287" s="222"/>
      <c r="D287" s="201" t="s">
        <v>177</v>
      </c>
      <c r="E287" s="223" t="s">
        <v>19</v>
      </c>
      <c r="F287" s="224" t="s">
        <v>180</v>
      </c>
      <c r="G287" s="222"/>
      <c r="H287" s="225">
        <v>0.08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177</v>
      </c>
      <c r="AU287" s="231" t="s">
        <v>81</v>
      </c>
      <c r="AV287" s="15" t="s">
        <v>173</v>
      </c>
      <c r="AW287" s="15" t="s">
        <v>33</v>
      </c>
      <c r="AX287" s="15" t="s">
        <v>79</v>
      </c>
      <c r="AY287" s="231" t="s">
        <v>166</v>
      </c>
    </row>
    <row r="288" spans="1:65" s="2" customFormat="1" ht="24.2" customHeight="1" x14ac:dyDescent="0.2">
      <c r="A288" s="37"/>
      <c r="B288" s="38"/>
      <c r="C288" s="249" t="s">
        <v>395</v>
      </c>
      <c r="D288" s="249" t="s">
        <v>392</v>
      </c>
      <c r="E288" s="250" t="s">
        <v>1296</v>
      </c>
      <c r="F288" s="251" t="s">
        <v>1297</v>
      </c>
      <c r="G288" s="252" t="s">
        <v>613</v>
      </c>
      <c r="H288" s="253">
        <v>0.08</v>
      </c>
      <c r="I288" s="254"/>
      <c r="J288" s="255">
        <f>ROUND(I288*H288,2)</f>
        <v>0</v>
      </c>
      <c r="K288" s="251" t="s">
        <v>172</v>
      </c>
      <c r="L288" s="256"/>
      <c r="M288" s="257" t="s">
        <v>19</v>
      </c>
      <c r="N288" s="258" t="s">
        <v>42</v>
      </c>
      <c r="O288" s="67"/>
      <c r="P288" s="190">
        <f>O288*H288</f>
        <v>0</v>
      </c>
      <c r="Q288" s="190">
        <v>4.0000000000000003E-5</v>
      </c>
      <c r="R288" s="190">
        <f>Q288*H288</f>
        <v>3.2000000000000003E-6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395</v>
      </c>
      <c r="AT288" s="192" t="s">
        <v>392</v>
      </c>
      <c r="AU288" s="192" t="s">
        <v>81</v>
      </c>
      <c r="AY288" s="20" t="s">
        <v>166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79</v>
      </c>
      <c r="BK288" s="193">
        <f>ROUND(I288*H288,2)</f>
        <v>0</v>
      </c>
      <c r="BL288" s="20" t="s">
        <v>315</v>
      </c>
      <c r="BM288" s="192" t="s">
        <v>1298</v>
      </c>
    </row>
    <row r="289" spans="1:65" s="13" customFormat="1" ht="11.25" x14ac:dyDescent="0.2">
      <c r="B289" s="199"/>
      <c r="C289" s="200"/>
      <c r="D289" s="201" t="s">
        <v>177</v>
      </c>
      <c r="E289" s="202" t="s">
        <v>19</v>
      </c>
      <c r="F289" s="203" t="s">
        <v>1283</v>
      </c>
      <c r="G289" s="200"/>
      <c r="H289" s="202" t="s">
        <v>19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177</v>
      </c>
      <c r="AU289" s="209" t="s">
        <v>81</v>
      </c>
      <c r="AV289" s="13" t="s">
        <v>79</v>
      </c>
      <c r="AW289" s="13" t="s">
        <v>33</v>
      </c>
      <c r="AX289" s="13" t="s">
        <v>71</v>
      </c>
      <c r="AY289" s="209" t="s">
        <v>166</v>
      </c>
    </row>
    <row r="290" spans="1:65" s="14" customFormat="1" ht="11.25" x14ac:dyDescent="0.2">
      <c r="B290" s="210"/>
      <c r="C290" s="211"/>
      <c r="D290" s="201" t="s">
        <v>177</v>
      </c>
      <c r="E290" s="212" t="s">
        <v>19</v>
      </c>
      <c r="F290" s="213" t="s">
        <v>1292</v>
      </c>
      <c r="G290" s="211"/>
      <c r="H290" s="214">
        <v>0.08</v>
      </c>
      <c r="I290" s="215"/>
      <c r="J290" s="211"/>
      <c r="K290" s="211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177</v>
      </c>
      <c r="AU290" s="220" t="s">
        <v>81</v>
      </c>
      <c r="AV290" s="14" t="s">
        <v>81</v>
      </c>
      <c r="AW290" s="14" t="s">
        <v>33</v>
      </c>
      <c r="AX290" s="14" t="s">
        <v>71</v>
      </c>
      <c r="AY290" s="220" t="s">
        <v>166</v>
      </c>
    </row>
    <row r="291" spans="1:65" s="15" customFormat="1" ht="11.25" x14ac:dyDescent="0.2">
      <c r="B291" s="221"/>
      <c r="C291" s="222"/>
      <c r="D291" s="201" t="s">
        <v>177</v>
      </c>
      <c r="E291" s="223" t="s">
        <v>19</v>
      </c>
      <c r="F291" s="224" t="s">
        <v>180</v>
      </c>
      <c r="G291" s="222"/>
      <c r="H291" s="225">
        <v>0.08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177</v>
      </c>
      <c r="AU291" s="231" t="s">
        <v>81</v>
      </c>
      <c r="AV291" s="15" t="s">
        <v>173</v>
      </c>
      <c r="AW291" s="15" t="s">
        <v>33</v>
      </c>
      <c r="AX291" s="15" t="s">
        <v>79</v>
      </c>
      <c r="AY291" s="231" t="s">
        <v>166</v>
      </c>
    </row>
    <row r="292" spans="1:65" s="2" customFormat="1" ht="24.2" customHeight="1" x14ac:dyDescent="0.2">
      <c r="A292" s="37"/>
      <c r="B292" s="38"/>
      <c r="C292" s="181" t="s">
        <v>651</v>
      </c>
      <c r="D292" s="181" t="s">
        <v>168</v>
      </c>
      <c r="E292" s="182" t="s">
        <v>1299</v>
      </c>
      <c r="F292" s="183" t="s">
        <v>1300</v>
      </c>
      <c r="G292" s="184" t="s">
        <v>234</v>
      </c>
      <c r="H292" s="185">
        <v>1.4999999999999999E-2</v>
      </c>
      <c r="I292" s="186"/>
      <c r="J292" s="187">
        <f>ROUND(I292*H292,2)</f>
        <v>0</v>
      </c>
      <c r="K292" s="183" t="s">
        <v>172</v>
      </c>
      <c r="L292" s="42"/>
      <c r="M292" s="188" t="s">
        <v>19</v>
      </c>
      <c r="N292" s="189" t="s">
        <v>42</v>
      </c>
      <c r="O292" s="67"/>
      <c r="P292" s="190">
        <f>O292*H292</f>
        <v>0</v>
      </c>
      <c r="Q292" s="190">
        <v>0</v>
      </c>
      <c r="R292" s="190">
        <f>Q292*H292</f>
        <v>0</v>
      </c>
      <c r="S292" s="190">
        <v>0</v>
      </c>
      <c r="T292" s="191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92" t="s">
        <v>315</v>
      </c>
      <c r="AT292" s="192" t="s">
        <v>168</v>
      </c>
      <c r="AU292" s="192" t="s">
        <v>81</v>
      </c>
      <c r="AY292" s="20" t="s">
        <v>166</v>
      </c>
      <c r="BE292" s="193">
        <f>IF(N292="základní",J292,0)</f>
        <v>0</v>
      </c>
      <c r="BF292" s="193">
        <f>IF(N292="snížená",J292,0)</f>
        <v>0</v>
      </c>
      <c r="BG292" s="193">
        <f>IF(N292="zákl. přenesená",J292,0)</f>
        <v>0</v>
      </c>
      <c r="BH292" s="193">
        <f>IF(N292="sníž. přenesená",J292,0)</f>
        <v>0</v>
      </c>
      <c r="BI292" s="193">
        <f>IF(N292="nulová",J292,0)</f>
        <v>0</v>
      </c>
      <c r="BJ292" s="20" t="s">
        <v>79</v>
      </c>
      <c r="BK292" s="193">
        <f>ROUND(I292*H292,2)</f>
        <v>0</v>
      </c>
      <c r="BL292" s="20" t="s">
        <v>315</v>
      </c>
      <c r="BM292" s="192" t="s">
        <v>1301</v>
      </c>
    </row>
    <row r="293" spans="1:65" s="2" customFormat="1" ht="11.25" x14ac:dyDescent="0.2">
      <c r="A293" s="37"/>
      <c r="B293" s="38"/>
      <c r="C293" s="39"/>
      <c r="D293" s="194" t="s">
        <v>175</v>
      </c>
      <c r="E293" s="39"/>
      <c r="F293" s="195" t="s">
        <v>1302</v>
      </c>
      <c r="G293" s="39"/>
      <c r="H293" s="39"/>
      <c r="I293" s="196"/>
      <c r="J293" s="39"/>
      <c r="K293" s="39"/>
      <c r="L293" s="42"/>
      <c r="M293" s="197"/>
      <c r="N293" s="19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175</v>
      </c>
      <c r="AU293" s="20" t="s">
        <v>81</v>
      </c>
    </row>
    <row r="294" spans="1:65" s="12" customFormat="1" ht="22.9" customHeight="1" x14ac:dyDescent="0.2">
      <c r="B294" s="165"/>
      <c r="C294" s="166"/>
      <c r="D294" s="167" t="s">
        <v>70</v>
      </c>
      <c r="E294" s="179" t="s">
        <v>381</v>
      </c>
      <c r="F294" s="179" t="s">
        <v>382</v>
      </c>
      <c r="G294" s="166"/>
      <c r="H294" s="166"/>
      <c r="I294" s="169"/>
      <c r="J294" s="180">
        <f>BK294</f>
        <v>0</v>
      </c>
      <c r="K294" s="166"/>
      <c r="L294" s="171"/>
      <c r="M294" s="172"/>
      <c r="N294" s="173"/>
      <c r="O294" s="173"/>
      <c r="P294" s="174">
        <f>SUM(P295:P314)</f>
        <v>0</v>
      </c>
      <c r="Q294" s="173"/>
      <c r="R294" s="174">
        <f>SUM(R295:R314)</f>
        <v>4.1184399999999996E-2</v>
      </c>
      <c r="S294" s="173"/>
      <c r="T294" s="175">
        <f>SUM(T295:T314)</f>
        <v>0</v>
      </c>
      <c r="AR294" s="176" t="s">
        <v>81</v>
      </c>
      <c r="AT294" s="177" t="s">
        <v>70</v>
      </c>
      <c r="AU294" s="177" t="s">
        <v>79</v>
      </c>
      <c r="AY294" s="176" t="s">
        <v>166</v>
      </c>
      <c r="BK294" s="178">
        <f>SUM(BK295:BK314)</f>
        <v>0</v>
      </c>
    </row>
    <row r="295" spans="1:65" s="2" customFormat="1" ht="16.5" customHeight="1" x14ac:dyDescent="0.2">
      <c r="A295" s="37"/>
      <c r="B295" s="38"/>
      <c r="C295" s="181" t="s">
        <v>653</v>
      </c>
      <c r="D295" s="181" t="s">
        <v>168</v>
      </c>
      <c r="E295" s="182" t="s">
        <v>383</v>
      </c>
      <c r="F295" s="183" t="s">
        <v>384</v>
      </c>
      <c r="G295" s="184" t="s">
        <v>385</v>
      </c>
      <c r="H295" s="185">
        <v>44.34</v>
      </c>
      <c r="I295" s="186"/>
      <c r="J295" s="187">
        <f>ROUND(I295*H295,2)</f>
        <v>0</v>
      </c>
      <c r="K295" s="183" t="s">
        <v>172</v>
      </c>
      <c r="L295" s="42"/>
      <c r="M295" s="188" t="s">
        <v>19</v>
      </c>
      <c r="N295" s="189" t="s">
        <v>42</v>
      </c>
      <c r="O295" s="67"/>
      <c r="P295" s="190">
        <f>O295*H295</f>
        <v>0</v>
      </c>
      <c r="Q295" s="190">
        <v>6.0000000000000002E-5</v>
      </c>
      <c r="R295" s="190">
        <f>Q295*H295</f>
        <v>2.6604000000000003E-3</v>
      </c>
      <c r="S295" s="190">
        <v>0</v>
      </c>
      <c r="T295" s="191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92" t="s">
        <v>315</v>
      </c>
      <c r="AT295" s="192" t="s">
        <v>168</v>
      </c>
      <c r="AU295" s="192" t="s">
        <v>81</v>
      </c>
      <c r="AY295" s="20" t="s">
        <v>166</v>
      </c>
      <c r="BE295" s="193">
        <f>IF(N295="základní",J295,0)</f>
        <v>0</v>
      </c>
      <c r="BF295" s="193">
        <f>IF(N295="snížená",J295,0)</f>
        <v>0</v>
      </c>
      <c r="BG295" s="193">
        <f>IF(N295="zákl. přenesená",J295,0)</f>
        <v>0</v>
      </c>
      <c r="BH295" s="193">
        <f>IF(N295="sníž. přenesená",J295,0)</f>
        <v>0</v>
      </c>
      <c r="BI295" s="193">
        <f>IF(N295="nulová",J295,0)</f>
        <v>0</v>
      </c>
      <c r="BJ295" s="20" t="s">
        <v>79</v>
      </c>
      <c r="BK295" s="193">
        <f>ROUND(I295*H295,2)</f>
        <v>0</v>
      </c>
      <c r="BL295" s="20" t="s">
        <v>315</v>
      </c>
      <c r="BM295" s="192" t="s">
        <v>1303</v>
      </c>
    </row>
    <row r="296" spans="1:65" s="2" customFormat="1" ht="11.25" x14ac:dyDescent="0.2">
      <c r="A296" s="37"/>
      <c r="B296" s="38"/>
      <c r="C296" s="39"/>
      <c r="D296" s="194" t="s">
        <v>175</v>
      </c>
      <c r="E296" s="39"/>
      <c r="F296" s="195" t="s">
        <v>387</v>
      </c>
      <c r="G296" s="39"/>
      <c r="H296" s="39"/>
      <c r="I296" s="196"/>
      <c r="J296" s="39"/>
      <c r="K296" s="39"/>
      <c r="L296" s="42"/>
      <c r="M296" s="197"/>
      <c r="N296" s="198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175</v>
      </c>
      <c r="AU296" s="20" t="s">
        <v>81</v>
      </c>
    </row>
    <row r="297" spans="1:65" s="13" customFormat="1" ht="11.25" x14ac:dyDescent="0.2">
      <c r="B297" s="199"/>
      <c r="C297" s="200"/>
      <c r="D297" s="201" t="s">
        <v>177</v>
      </c>
      <c r="E297" s="202" t="s">
        <v>19</v>
      </c>
      <c r="F297" s="203" t="s">
        <v>1283</v>
      </c>
      <c r="G297" s="200"/>
      <c r="H297" s="202" t="s">
        <v>19</v>
      </c>
      <c r="I297" s="204"/>
      <c r="J297" s="200"/>
      <c r="K297" s="200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177</v>
      </c>
      <c r="AU297" s="209" t="s">
        <v>81</v>
      </c>
      <c r="AV297" s="13" t="s">
        <v>79</v>
      </c>
      <c r="AW297" s="13" t="s">
        <v>33</v>
      </c>
      <c r="AX297" s="13" t="s">
        <v>71</v>
      </c>
      <c r="AY297" s="209" t="s">
        <v>166</v>
      </c>
    </row>
    <row r="298" spans="1:65" s="13" customFormat="1" ht="11.25" x14ac:dyDescent="0.2">
      <c r="B298" s="199"/>
      <c r="C298" s="200"/>
      <c r="D298" s="201" t="s">
        <v>177</v>
      </c>
      <c r="E298" s="202" t="s">
        <v>19</v>
      </c>
      <c r="F298" s="203" t="s">
        <v>712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177</v>
      </c>
      <c r="AU298" s="209" t="s">
        <v>81</v>
      </c>
      <c r="AV298" s="13" t="s">
        <v>79</v>
      </c>
      <c r="AW298" s="13" t="s">
        <v>33</v>
      </c>
      <c r="AX298" s="13" t="s">
        <v>71</v>
      </c>
      <c r="AY298" s="209" t="s">
        <v>166</v>
      </c>
    </row>
    <row r="299" spans="1:65" s="14" customFormat="1" ht="11.25" x14ac:dyDescent="0.2">
      <c r="B299" s="210"/>
      <c r="C299" s="211"/>
      <c r="D299" s="201" t="s">
        <v>177</v>
      </c>
      <c r="E299" s="212" t="s">
        <v>19</v>
      </c>
      <c r="F299" s="213" t="s">
        <v>1304</v>
      </c>
      <c r="G299" s="211"/>
      <c r="H299" s="214">
        <v>40.572000000000003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177</v>
      </c>
      <c r="AU299" s="220" t="s">
        <v>81</v>
      </c>
      <c r="AV299" s="14" t="s">
        <v>81</v>
      </c>
      <c r="AW299" s="14" t="s">
        <v>33</v>
      </c>
      <c r="AX299" s="14" t="s">
        <v>71</v>
      </c>
      <c r="AY299" s="220" t="s">
        <v>166</v>
      </c>
    </row>
    <row r="300" spans="1:65" s="13" customFormat="1" ht="11.25" x14ac:dyDescent="0.2">
      <c r="B300" s="199"/>
      <c r="C300" s="200"/>
      <c r="D300" s="201" t="s">
        <v>177</v>
      </c>
      <c r="E300" s="202" t="s">
        <v>19</v>
      </c>
      <c r="F300" s="203" t="s">
        <v>714</v>
      </c>
      <c r="G300" s="200"/>
      <c r="H300" s="202" t="s">
        <v>19</v>
      </c>
      <c r="I300" s="204"/>
      <c r="J300" s="200"/>
      <c r="K300" s="200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177</v>
      </c>
      <c r="AU300" s="209" t="s">
        <v>81</v>
      </c>
      <c r="AV300" s="13" t="s">
        <v>79</v>
      </c>
      <c r="AW300" s="13" t="s">
        <v>33</v>
      </c>
      <c r="AX300" s="13" t="s">
        <v>71</v>
      </c>
      <c r="AY300" s="209" t="s">
        <v>166</v>
      </c>
    </row>
    <row r="301" spans="1:65" s="14" customFormat="1" ht="11.25" x14ac:dyDescent="0.2">
      <c r="B301" s="210"/>
      <c r="C301" s="211"/>
      <c r="D301" s="201" t="s">
        <v>177</v>
      </c>
      <c r="E301" s="212" t="s">
        <v>19</v>
      </c>
      <c r="F301" s="213" t="s">
        <v>1305</v>
      </c>
      <c r="G301" s="211"/>
      <c r="H301" s="214">
        <v>3.7679999999999998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177</v>
      </c>
      <c r="AU301" s="220" t="s">
        <v>81</v>
      </c>
      <c r="AV301" s="14" t="s">
        <v>81</v>
      </c>
      <c r="AW301" s="14" t="s">
        <v>33</v>
      </c>
      <c r="AX301" s="14" t="s">
        <v>71</v>
      </c>
      <c r="AY301" s="220" t="s">
        <v>166</v>
      </c>
    </row>
    <row r="302" spans="1:65" s="15" customFormat="1" ht="11.25" x14ac:dyDescent="0.2">
      <c r="B302" s="221"/>
      <c r="C302" s="222"/>
      <c r="D302" s="201" t="s">
        <v>177</v>
      </c>
      <c r="E302" s="223" t="s">
        <v>19</v>
      </c>
      <c r="F302" s="224" t="s">
        <v>180</v>
      </c>
      <c r="G302" s="222"/>
      <c r="H302" s="225">
        <v>44.34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177</v>
      </c>
      <c r="AU302" s="231" t="s">
        <v>81</v>
      </c>
      <c r="AV302" s="15" t="s">
        <v>173</v>
      </c>
      <c r="AW302" s="15" t="s">
        <v>33</v>
      </c>
      <c r="AX302" s="15" t="s">
        <v>79</v>
      </c>
      <c r="AY302" s="231" t="s">
        <v>166</v>
      </c>
    </row>
    <row r="303" spans="1:65" s="2" customFormat="1" ht="16.5" customHeight="1" x14ac:dyDescent="0.2">
      <c r="A303" s="37"/>
      <c r="B303" s="38"/>
      <c r="C303" s="249" t="s">
        <v>655</v>
      </c>
      <c r="D303" s="249" t="s">
        <v>392</v>
      </c>
      <c r="E303" s="250" t="s">
        <v>720</v>
      </c>
      <c r="F303" s="251" t="s">
        <v>721</v>
      </c>
      <c r="G303" s="252" t="s">
        <v>524</v>
      </c>
      <c r="H303" s="253">
        <v>8.4</v>
      </c>
      <c r="I303" s="254"/>
      <c r="J303" s="255">
        <f>ROUND(I303*H303,2)</f>
        <v>0</v>
      </c>
      <c r="K303" s="251" t="s">
        <v>172</v>
      </c>
      <c r="L303" s="256"/>
      <c r="M303" s="257" t="s">
        <v>19</v>
      </c>
      <c r="N303" s="258" t="s">
        <v>42</v>
      </c>
      <c r="O303" s="67"/>
      <c r="P303" s="190">
        <f>O303*H303</f>
        <v>0</v>
      </c>
      <c r="Q303" s="190">
        <v>4.1099999999999999E-3</v>
      </c>
      <c r="R303" s="190">
        <f>Q303*H303</f>
        <v>3.4523999999999999E-2</v>
      </c>
      <c r="S303" s="190">
        <v>0</v>
      </c>
      <c r="T303" s="19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92" t="s">
        <v>395</v>
      </c>
      <c r="AT303" s="192" t="s">
        <v>392</v>
      </c>
      <c r="AU303" s="192" t="s">
        <v>81</v>
      </c>
      <c r="AY303" s="20" t="s">
        <v>166</v>
      </c>
      <c r="BE303" s="193">
        <f>IF(N303="základní",J303,0)</f>
        <v>0</v>
      </c>
      <c r="BF303" s="193">
        <f>IF(N303="snížená",J303,0)</f>
        <v>0</v>
      </c>
      <c r="BG303" s="193">
        <f>IF(N303="zákl. přenesená",J303,0)</f>
        <v>0</v>
      </c>
      <c r="BH303" s="193">
        <f>IF(N303="sníž. přenesená",J303,0)</f>
        <v>0</v>
      </c>
      <c r="BI303" s="193">
        <f>IF(N303="nulová",J303,0)</f>
        <v>0</v>
      </c>
      <c r="BJ303" s="20" t="s">
        <v>79</v>
      </c>
      <c r="BK303" s="193">
        <f>ROUND(I303*H303,2)</f>
        <v>0</v>
      </c>
      <c r="BL303" s="20" t="s">
        <v>315</v>
      </c>
      <c r="BM303" s="192" t="s">
        <v>1306</v>
      </c>
    </row>
    <row r="304" spans="1:65" s="13" customFormat="1" ht="11.25" x14ac:dyDescent="0.2">
      <c r="B304" s="199"/>
      <c r="C304" s="200"/>
      <c r="D304" s="201" t="s">
        <v>177</v>
      </c>
      <c r="E304" s="202" t="s">
        <v>19</v>
      </c>
      <c r="F304" s="203" t="s">
        <v>1283</v>
      </c>
      <c r="G304" s="200"/>
      <c r="H304" s="202" t="s">
        <v>19</v>
      </c>
      <c r="I304" s="204"/>
      <c r="J304" s="200"/>
      <c r="K304" s="200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177</v>
      </c>
      <c r="AU304" s="209" t="s">
        <v>81</v>
      </c>
      <c r="AV304" s="13" t="s">
        <v>79</v>
      </c>
      <c r="AW304" s="13" t="s">
        <v>33</v>
      </c>
      <c r="AX304" s="13" t="s">
        <v>71</v>
      </c>
      <c r="AY304" s="209" t="s">
        <v>166</v>
      </c>
    </row>
    <row r="305" spans="1:65" s="13" customFormat="1" ht="11.25" x14ac:dyDescent="0.2">
      <c r="B305" s="199"/>
      <c r="C305" s="200"/>
      <c r="D305" s="201" t="s">
        <v>177</v>
      </c>
      <c r="E305" s="202" t="s">
        <v>19</v>
      </c>
      <c r="F305" s="203" t="s">
        <v>712</v>
      </c>
      <c r="G305" s="200"/>
      <c r="H305" s="202" t="s">
        <v>19</v>
      </c>
      <c r="I305" s="204"/>
      <c r="J305" s="200"/>
      <c r="K305" s="200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177</v>
      </c>
      <c r="AU305" s="209" t="s">
        <v>81</v>
      </c>
      <c r="AV305" s="13" t="s">
        <v>79</v>
      </c>
      <c r="AW305" s="13" t="s">
        <v>33</v>
      </c>
      <c r="AX305" s="13" t="s">
        <v>71</v>
      </c>
      <c r="AY305" s="209" t="s">
        <v>166</v>
      </c>
    </row>
    <row r="306" spans="1:65" s="14" customFormat="1" ht="11.25" x14ac:dyDescent="0.2">
      <c r="B306" s="210"/>
      <c r="C306" s="211"/>
      <c r="D306" s="201" t="s">
        <v>177</v>
      </c>
      <c r="E306" s="212" t="s">
        <v>19</v>
      </c>
      <c r="F306" s="213" t="s">
        <v>1307</v>
      </c>
      <c r="G306" s="211"/>
      <c r="H306" s="214">
        <v>8.4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177</v>
      </c>
      <c r="AU306" s="220" t="s">
        <v>81</v>
      </c>
      <c r="AV306" s="14" t="s">
        <v>81</v>
      </c>
      <c r="AW306" s="14" t="s">
        <v>33</v>
      </c>
      <c r="AX306" s="14" t="s">
        <v>71</v>
      </c>
      <c r="AY306" s="220" t="s">
        <v>166</v>
      </c>
    </row>
    <row r="307" spans="1:65" s="15" customFormat="1" ht="11.25" x14ac:dyDescent="0.2">
      <c r="B307" s="221"/>
      <c r="C307" s="222"/>
      <c r="D307" s="201" t="s">
        <v>177</v>
      </c>
      <c r="E307" s="223" t="s">
        <v>19</v>
      </c>
      <c r="F307" s="224" t="s">
        <v>180</v>
      </c>
      <c r="G307" s="222"/>
      <c r="H307" s="225">
        <v>8.4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177</v>
      </c>
      <c r="AU307" s="231" t="s">
        <v>81</v>
      </c>
      <c r="AV307" s="15" t="s">
        <v>173</v>
      </c>
      <c r="AW307" s="15" t="s">
        <v>33</v>
      </c>
      <c r="AX307" s="15" t="s">
        <v>79</v>
      </c>
      <c r="AY307" s="231" t="s">
        <v>166</v>
      </c>
    </row>
    <row r="308" spans="1:65" s="2" customFormat="1" ht="16.5" customHeight="1" x14ac:dyDescent="0.2">
      <c r="A308" s="37"/>
      <c r="B308" s="38"/>
      <c r="C308" s="249" t="s">
        <v>657</v>
      </c>
      <c r="D308" s="249" t="s">
        <v>392</v>
      </c>
      <c r="E308" s="250" t="s">
        <v>398</v>
      </c>
      <c r="F308" s="251" t="s">
        <v>399</v>
      </c>
      <c r="G308" s="252" t="s">
        <v>234</v>
      </c>
      <c r="H308" s="253">
        <v>4.0000000000000001E-3</v>
      </c>
      <c r="I308" s="254"/>
      <c r="J308" s="255">
        <f>ROUND(I308*H308,2)</f>
        <v>0</v>
      </c>
      <c r="K308" s="251" t="s">
        <v>172</v>
      </c>
      <c r="L308" s="256"/>
      <c r="M308" s="257" t="s">
        <v>19</v>
      </c>
      <c r="N308" s="258" t="s">
        <v>42</v>
      </c>
      <c r="O308" s="67"/>
      <c r="P308" s="190">
        <f>O308*H308</f>
        <v>0</v>
      </c>
      <c r="Q308" s="190">
        <v>1</v>
      </c>
      <c r="R308" s="190">
        <f>Q308*H308</f>
        <v>4.0000000000000001E-3</v>
      </c>
      <c r="S308" s="190">
        <v>0</v>
      </c>
      <c r="T308" s="191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2" t="s">
        <v>395</v>
      </c>
      <c r="AT308" s="192" t="s">
        <v>392</v>
      </c>
      <c r="AU308" s="192" t="s">
        <v>81</v>
      </c>
      <c r="AY308" s="20" t="s">
        <v>166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20" t="s">
        <v>79</v>
      </c>
      <c r="BK308" s="193">
        <f>ROUND(I308*H308,2)</f>
        <v>0</v>
      </c>
      <c r="BL308" s="20" t="s">
        <v>315</v>
      </c>
      <c r="BM308" s="192" t="s">
        <v>1308</v>
      </c>
    </row>
    <row r="309" spans="1:65" s="13" customFormat="1" ht="11.25" x14ac:dyDescent="0.2">
      <c r="B309" s="199"/>
      <c r="C309" s="200"/>
      <c r="D309" s="201" t="s">
        <v>177</v>
      </c>
      <c r="E309" s="202" t="s">
        <v>19</v>
      </c>
      <c r="F309" s="203" t="s">
        <v>1283</v>
      </c>
      <c r="G309" s="200"/>
      <c r="H309" s="202" t="s">
        <v>19</v>
      </c>
      <c r="I309" s="204"/>
      <c r="J309" s="200"/>
      <c r="K309" s="200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177</v>
      </c>
      <c r="AU309" s="209" t="s">
        <v>81</v>
      </c>
      <c r="AV309" s="13" t="s">
        <v>79</v>
      </c>
      <c r="AW309" s="13" t="s">
        <v>33</v>
      </c>
      <c r="AX309" s="13" t="s">
        <v>71</v>
      </c>
      <c r="AY309" s="209" t="s">
        <v>166</v>
      </c>
    </row>
    <row r="310" spans="1:65" s="13" customFormat="1" ht="11.25" x14ac:dyDescent="0.2">
      <c r="B310" s="199"/>
      <c r="C310" s="200"/>
      <c r="D310" s="201" t="s">
        <v>177</v>
      </c>
      <c r="E310" s="202" t="s">
        <v>19</v>
      </c>
      <c r="F310" s="203" t="s">
        <v>714</v>
      </c>
      <c r="G310" s="200"/>
      <c r="H310" s="202" t="s">
        <v>19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177</v>
      </c>
      <c r="AU310" s="209" t="s">
        <v>81</v>
      </c>
      <c r="AV310" s="13" t="s">
        <v>79</v>
      </c>
      <c r="AW310" s="13" t="s">
        <v>33</v>
      </c>
      <c r="AX310" s="13" t="s">
        <v>71</v>
      </c>
      <c r="AY310" s="209" t="s">
        <v>166</v>
      </c>
    </row>
    <row r="311" spans="1:65" s="14" customFormat="1" ht="11.25" x14ac:dyDescent="0.2">
      <c r="B311" s="210"/>
      <c r="C311" s="211"/>
      <c r="D311" s="201" t="s">
        <v>177</v>
      </c>
      <c r="E311" s="212" t="s">
        <v>19</v>
      </c>
      <c r="F311" s="213" t="s">
        <v>1309</v>
      </c>
      <c r="G311" s="211"/>
      <c r="H311" s="214">
        <v>4.0000000000000001E-3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177</v>
      </c>
      <c r="AU311" s="220" t="s">
        <v>81</v>
      </c>
      <c r="AV311" s="14" t="s">
        <v>81</v>
      </c>
      <c r="AW311" s="14" t="s">
        <v>33</v>
      </c>
      <c r="AX311" s="14" t="s">
        <v>71</v>
      </c>
      <c r="AY311" s="220" t="s">
        <v>166</v>
      </c>
    </row>
    <row r="312" spans="1:65" s="15" customFormat="1" ht="11.25" x14ac:dyDescent="0.2">
      <c r="B312" s="221"/>
      <c r="C312" s="222"/>
      <c r="D312" s="201" t="s">
        <v>177</v>
      </c>
      <c r="E312" s="223" t="s">
        <v>19</v>
      </c>
      <c r="F312" s="224" t="s">
        <v>180</v>
      </c>
      <c r="G312" s="222"/>
      <c r="H312" s="225">
        <v>4.0000000000000001E-3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177</v>
      </c>
      <c r="AU312" s="231" t="s">
        <v>81</v>
      </c>
      <c r="AV312" s="15" t="s">
        <v>173</v>
      </c>
      <c r="AW312" s="15" t="s">
        <v>33</v>
      </c>
      <c r="AX312" s="15" t="s">
        <v>79</v>
      </c>
      <c r="AY312" s="231" t="s">
        <v>166</v>
      </c>
    </row>
    <row r="313" spans="1:65" s="2" customFormat="1" ht="24.2" customHeight="1" x14ac:dyDescent="0.2">
      <c r="A313" s="37"/>
      <c r="B313" s="38"/>
      <c r="C313" s="181" t="s">
        <v>1310</v>
      </c>
      <c r="D313" s="181" t="s">
        <v>168</v>
      </c>
      <c r="E313" s="182" t="s">
        <v>402</v>
      </c>
      <c r="F313" s="183" t="s">
        <v>403</v>
      </c>
      <c r="G313" s="184" t="s">
        <v>234</v>
      </c>
      <c r="H313" s="185">
        <v>4.1000000000000002E-2</v>
      </c>
      <c r="I313" s="186"/>
      <c r="J313" s="187">
        <f>ROUND(I313*H313,2)</f>
        <v>0</v>
      </c>
      <c r="K313" s="183" t="s">
        <v>172</v>
      </c>
      <c r="L313" s="42"/>
      <c r="M313" s="188" t="s">
        <v>19</v>
      </c>
      <c r="N313" s="189" t="s">
        <v>42</v>
      </c>
      <c r="O313" s="67"/>
      <c r="P313" s="190">
        <f>O313*H313</f>
        <v>0</v>
      </c>
      <c r="Q313" s="190">
        <v>0</v>
      </c>
      <c r="R313" s="190">
        <f>Q313*H313</f>
        <v>0</v>
      </c>
      <c r="S313" s="190">
        <v>0</v>
      </c>
      <c r="T313" s="191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2" t="s">
        <v>315</v>
      </c>
      <c r="AT313" s="192" t="s">
        <v>168</v>
      </c>
      <c r="AU313" s="192" t="s">
        <v>81</v>
      </c>
      <c r="AY313" s="20" t="s">
        <v>166</v>
      </c>
      <c r="BE313" s="193">
        <f>IF(N313="základní",J313,0)</f>
        <v>0</v>
      </c>
      <c r="BF313" s="193">
        <f>IF(N313="snížená",J313,0)</f>
        <v>0</v>
      </c>
      <c r="BG313" s="193">
        <f>IF(N313="zákl. přenesená",J313,0)</f>
        <v>0</v>
      </c>
      <c r="BH313" s="193">
        <f>IF(N313="sníž. přenesená",J313,0)</f>
        <v>0</v>
      </c>
      <c r="BI313" s="193">
        <f>IF(N313="nulová",J313,0)</f>
        <v>0</v>
      </c>
      <c r="BJ313" s="20" t="s">
        <v>79</v>
      </c>
      <c r="BK313" s="193">
        <f>ROUND(I313*H313,2)</f>
        <v>0</v>
      </c>
      <c r="BL313" s="20" t="s">
        <v>315</v>
      </c>
      <c r="BM313" s="192" t="s">
        <v>1311</v>
      </c>
    </row>
    <row r="314" spans="1:65" s="2" customFormat="1" ht="11.25" x14ac:dyDescent="0.2">
      <c r="A314" s="37"/>
      <c r="B314" s="38"/>
      <c r="C314" s="39"/>
      <c r="D314" s="194" t="s">
        <v>175</v>
      </c>
      <c r="E314" s="39"/>
      <c r="F314" s="195" t="s">
        <v>405</v>
      </c>
      <c r="G314" s="39"/>
      <c r="H314" s="39"/>
      <c r="I314" s="196"/>
      <c r="J314" s="39"/>
      <c r="K314" s="39"/>
      <c r="L314" s="42"/>
      <c r="M314" s="197"/>
      <c r="N314" s="198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175</v>
      </c>
      <c r="AU314" s="20" t="s">
        <v>81</v>
      </c>
    </row>
    <row r="315" spans="1:65" s="12" customFormat="1" ht="22.9" customHeight="1" x14ac:dyDescent="0.2">
      <c r="B315" s="165"/>
      <c r="C315" s="166"/>
      <c r="D315" s="167" t="s">
        <v>70</v>
      </c>
      <c r="E315" s="179" t="s">
        <v>406</v>
      </c>
      <c r="F315" s="179" t="s">
        <v>407</v>
      </c>
      <c r="G315" s="166"/>
      <c r="H315" s="166"/>
      <c r="I315" s="169"/>
      <c r="J315" s="180">
        <f>BK315</f>
        <v>0</v>
      </c>
      <c r="K315" s="166"/>
      <c r="L315" s="171"/>
      <c r="M315" s="172"/>
      <c r="N315" s="173"/>
      <c r="O315" s="173"/>
      <c r="P315" s="174">
        <f>SUM(P316:P324)</f>
        <v>0</v>
      </c>
      <c r="Q315" s="173"/>
      <c r="R315" s="174">
        <f>SUM(R316:R324)</f>
        <v>1.9607999999999998E-4</v>
      </c>
      <c r="S315" s="173"/>
      <c r="T315" s="175">
        <f>SUM(T316:T324)</f>
        <v>0</v>
      </c>
      <c r="AR315" s="176" t="s">
        <v>81</v>
      </c>
      <c r="AT315" s="177" t="s">
        <v>70</v>
      </c>
      <c r="AU315" s="177" t="s">
        <v>79</v>
      </c>
      <c r="AY315" s="176" t="s">
        <v>166</v>
      </c>
      <c r="BK315" s="178">
        <f>SUM(BK316:BK324)</f>
        <v>0</v>
      </c>
    </row>
    <row r="316" spans="1:65" s="2" customFormat="1" ht="16.5" customHeight="1" x14ac:dyDescent="0.2">
      <c r="A316" s="37"/>
      <c r="B316" s="38"/>
      <c r="C316" s="181" t="s">
        <v>1312</v>
      </c>
      <c r="D316" s="181" t="s">
        <v>168</v>
      </c>
      <c r="E316" s="182" t="s">
        <v>408</v>
      </c>
      <c r="F316" s="183" t="s">
        <v>409</v>
      </c>
      <c r="G316" s="184" t="s">
        <v>188</v>
      </c>
      <c r="H316" s="185">
        <v>1.6339999999999999</v>
      </c>
      <c r="I316" s="186"/>
      <c r="J316" s="187">
        <f>ROUND(I316*H316,2)</f>
        <v>0</v>
      </c>
      <c r="K316" s="183" t="s">
        <v>172</v>
      </c>
      <c r="L316" s="42"/>
      <c r="M316" s="188" t="s">
        <v>19</v>
      </c>
      <c r="N316" s="189" t="s">
        <v>42</v>
      </c>
      <c r="O316" s="67"/>
      <c r="P316" s="190">
        <f>O316*H316</f>
        <v>0</v>
      </c>
      <c r="Q316" s="190">
        <v>1.2E-4</v>
      </c>
      <c r="R316" s="190">
        <f>Q316*H316</f>
        <v>1.9607999999999998E-4</v>
      </c>
      <c r="S316" s="190">
        <v>0</v>
      </c>
      <c r="T316" s="19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2" t="s">
        <v>315</v>
      </c>
      <c r="AT316" s="192" t="s">
        <v>168</v>
      </c>
      <c r="AU316" s="192" t="s">
        <v>81</v>
      </c>
      <c r="AY316" s="20" t="s">
        <v>166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0" t="s">
        <v>79</v>
      </c>
      <c r="BK316" s="193">
        <f>ROUND(I316*H316,2)</f>
        <v>0</v>
      </c>
      <c r="BL316" s="20" t="s">
        <v>315</v>
      </c>
      <c r="BM316" s="192" t="s">
        <v>1313</v>
      </c>
    </row>
    <row r="317" spans="1:65" s="2" customFormat="1" ht="11.25" x14ac:dyDescent="0.2">
      <c r="A317" s="37"/>
      <c r="B317" s="38"/>
      <c r="C317" s="39"/>
      <c r="D317" s="194" t="s">
        <v>175</v>
      </c>
      <c r="E317" s="39"/>
      <c r="F317" s="195" t="s">
        <v>411</v>
      </c>
      <c r="G317" s="39"/>
      <c r="H317" s="39"/>
      <c r="I317" s="196"/>
      <c r="J317" s="39"/>
      <c r="K317" s="39"/>
      <c r="L317" s="42"/>
      <c r="M317" s="197"/>
      <c r="N317" s="19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175</v>
      </c>
      <c r="AU317" s="20" t="s">
        <v>81</v>
      </c>
    </row>
    <row r="318" spans="1:65" s="13" customFormat="1" ht="11.25" x14ac:dyDescent="0.2">
      <c r="B318" s="199"/>
      <c r="C318" s="200"/>
      <c r="D318" s="201" t="s">
        <v>177</v>
      </c>
      <c r="E318" s="202" t="s">
        <v>19</v>
      </c>
      <c r="F318" s="203" t="s">
        <v>1283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177</v>
      </c>
      <c r="AU318" s="209" t="s">
        <v>81</v>
      </c>
      <c r="AV318" s="13" t="s">
        <v>79</v>
      </c>
      <c r="AW318" s="13" t="s">
        <v>33</v>
      </c>
      <c r="AX318" s="13" t="s">
        <v>71</v>
      </c>
      <c r="AY318" s="209" t="s">
        <v>166</v>
      </c>
    </row>
    <row r="319" spans="1:65" s="13" customFormat="1" ht="11.25" x14ac:dyDescent="0.2">
      <c r="B319" s="199"/>
      <c r="C319" s="200"/>
      <c r="D319" s="201" t="s">
        <v>177</v>
      </c>
      <c r="E319" s="202" t="s">
        <v>19</v>
      </c>
      <c r="F319" s="203" t="s">
        <v>712</v>
      </c>
      <c r="G319" s="200"/>
      <c r="H319" s="202" t="s">
        <v>19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177</v>
      </c>
      <c r="AU319" s="209" t="s">
        <v>81</v>
      </c>
      <c r="AV319" s="13" t="s">
        <v>79</v>
      </c>
      <c r="AW319" s="13" t="s">
        <v>33</v>
      </c>
      <c r="AX319" s="13" t="s">
        <v>71</v>
      </c>
      <c r="AY319" s="209" t="s">
        <v>166</v>
      </c>
    </row>
    <row r="320" spans="1:65" s="14" customFormat="1" ht="11.25" x14ac:dyDescent="0.2">
      <c r="B320" s="210"/>
      <c r="C320" s="211"/>
      <c r="D320" s="201" t="s">
        <v>177</v>
      </c>
      <c r="E320" s="212" t="s">
        <v>19</v>
      </c>
      <c r="F320" s="213" t="s">
        <v>1314</v>
      </c>
      <c r="G320" s="211"/>
      <c r="H320" s="214">
        <v>1.589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177</v>
      </c>
      <c r="AU320" s="220" t="s">
        <v>81</v>
      </c>
      <c r="AV320" s="14" t="s">
        <v>81</v>
      </c>
      <c r="AW320" s="14" t="s">
        <v>33</v>
      </c>
      <c r="AX320" s="14" t="s">
        <v>71</v>
      </c>
      <c r="AY320" s="220" t="s">
        <v>166</v>
      </c>
    </row>
    <row r="321" spans="1:65" s="13" customFormat="1" ht="11.25" x14ac:dyDescent="0.2">
      <c r="B321" s="199"/>
      <c r="C321" s="200"/>
      <c r="D321" s="201" t="s">
        <v>177</v>
      </c>
      <c r="E321" s="202" t="s">
        <v>19</v>
      </c>
      <c r="F321" s="203" t="s">
        <v>714</v>
      </c>
      <c r="G321" s="200"/>
      <c r="H321" s="202" t="s">
        <v>19</v>
      </c>
      <c r="I321" s="204"/>
      <c r="J321" s="200"/>
      <c r="K321" s="200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177</v>
      </c>
      <c r="AU321" s="209" t="s">
        <v>81</v>
      </c>
      <c r="AV321" s="13" t="s">
        <v>79</v>
      </c>
      <c r="AW321" s="13" t="s">
        <v>33</v>
      </c>
      <c r="AX321" s="13" t="s">
        <v>71</v>
      </c>
      <c r="AY321" s="209" t="s">
        <v>166</v>
      </c>
    </row>
    <row r="322" spans="1:65" s="14" customFormat="1" ht="11.25" x14ac:dyDescent="0.2">
      <c r="B322" s="210"/>
      <c r="C322" s="211"/>
      <c r="D322" s="201" t="s">
        <v>177</v>
      </c>
      <c r="E322" s="212" t="s">
        <v>19</v>
      </c>
      <c r="F322" s="213" t="s">
        <v>1315</v>
      </c>
      <c r="G322" s="211"/>
      <c r="H322" s="214">
        <v>0.04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177</v>
      </c>
      <c r="AU322" s="220" t="s">
        <v>81</v>
      </c>
      <c r="AV322" s="14" t="s">
        <v>81</v>
      </c>
      <c r="AW322" s="14" t="s">
        <v>33</v>
      </c>
      <c r="AX322" s="14" t="s">
        <v>71</v>
      </c>
      <c r="AY322" s="220" t="s">
        <v>166</v>
      </c>
    </row>
    <row r="323" spans="1:65" s="14" customFormat="1" ht="11.25" x14ac:dyDescent="0.2">
      <c r="B323" s="210"/>
      <c r="C323" s="211"/>
      <c r="D323" s="201" t="s">
        <v>177</v>
      </c>
      <c r="E323" s="212" t="s">
        <v>19</v>
      </c>
      <c r="F323" s="213" t="s">
        <v>1316</v>
      </c>
      <c r="G323" s="211"/>
      <c r="H323" s="214">
        <v>5.0000000000000001E-3</v>
      </c>
      <c r="I323" s="215"/>
      <c r="J323" s="211"/>
      <c r="K323" s="211"/>
      <c r="L323" s="216"/>
      <c r="M323" s="217"/>
      <c r="N323" s="218"/>
      <c r="O323" s="218"/>
      <c r="P323" s="218"/>
      <c r="Q323" s="218"/>
      <c r="R323" s="218"/>
      <c r="S323" s="218"/>
      <c r="T323" s="219"/>
      <c r="AT323" s="220" t="s">
        <v>177</v>
      </c>
      <c r="AU323" s="220" t="s">
        <v>81</v>
      </c>
      <c r="AV323" s="14" t="s">
        <v>81</v>
      </c>
      <c r="AW323" s="14" t="s">
        <v>33</v>
      </c>
      <c r="AX323" s="14" t="s">
        <v>71</v>
      </c>
      <c r="AY323" s="220" t="s">
        <v>166</v>
      </c>
    </row>
    <row r="324" spans="1:65" s="15" customFormat="1" ht="11.25" x14ac:dyDescent="0.2">
      <c r="B324" s="221"/>
      <c r="C324" s="222"/>
      <c r="D324" s="201" t="s">
        <v>177</v>
      </c>
      <c r="E324" s="223" t="s">
        <v>19</v>
      </c>
      <c r="F324" s="224" t="s">
        <v>180</v>
      </c>
      <c r="G324" s="222"/>
      <c r="H324" s="225">
        <v>1.6339999999999999</v>
      </c>
      <c r="I324" s="226"/>
      <c r="J324" s="222"/>
      <c r="K324" s="222"/>
      <c r="L324" s="227"/>
      <c r="M324" s="228"/>
      <c r="N324" s="229"/>
      <c r="O324" s="229"/>
      <c r="P324" s="229"/>
      <c r="Q324" s="229"/>
      <c r="R324" s="229"/>
      <c r="S324" s="229"/>
      <c r="T324" s="230"/>
      <c r="AT324" s="231" t="s">
        <v>177</v>
      </c>
      <c r="AU324" s="231" t="s">
        <v>81</v>
      </c>
      <c r="AV324" s="15" t="s">
        <v>173</v>
      </c>
      <c r="AW324" s="15" t="s">
        <v>33</v>
      </c>
      <c r="AX324" s="15" t="s">
        <v>79</v>
      </c>
      <c r="AY324" s="231" t="s">
        <v>166</v>
      </c>
    </row>
    <row r="325" spans="1:65" s="12" customFormat="1" ht="22.9" customHeight="1" x14ac:dyDescent="0.2">
      <c r="B325" s="165"/>
      <c r="C325" s="166"/>
      <c r="D325" s="167" t="s">
        <v>70</v>
      </c>
      <c r="E325" s="179" t="s">
        <v>413</v>
      </c>
      <c r="F325" s="179" t="s">
        <v>414</v>
      </c>
      <c r="G325" s="166"/>
      <c r="H325" s="166"/>
      <c r="I325" s="169"/>
      <c r="J325" s="180">
        <f>BK325</f>
        <v>0</v>
      </c>
      <c r="K325" s="166"/>
      <c r="L325" s="171"/>
      <c r="M325" s="172"/>
      <c r="N325" s="173"/>
      <c r="O325" s="173"/>
      <c r="P325" s="174">
        <f>SUM(P326:P352)</f>
        <v>0</v>
      </c>
      <c r="Q325" s="173"/>
      <c r="R325" s="174">
        <f>SUM(R326:R352)</f>
        <v>3.1536199999999998E-3</v>
      </c>
      <c r="S325" s="173"/>
      <c r="T325" s="175">
        <f>SUM(T326:T352)</f>
        <v>0</v>
      </c>
      <c r="AR325" s="176" t="s">
        <v>81</v>
      </c>
      <c r="AT325" s="177" t="s">
        <v>70</v>
      </c>
      <c r="AU325" s="177" t="s">
        <v>79</v>
      </c>
      <c r="AY325" s="176" t="s">
        <v>166</v>
      </c>
      <c r="BK325" s="178">
        <f>SUM(BK326:BK352)</f>
        <v>0</v>
      </c>
    </row>
    <row r="326" spans="1:65" s="2" customFormat="1" ht="24.2" customHeight="1" x14ac:dyDescent="0.2">
      <c r="A326" s="37"/>
      <c r="B326" s="38"/>
      <c r="C326" s="181" t="s">
        <v>1317</v>
      </c>
      <c r="D326" s="181" t="s">
        <v>168</v>
      </c>
      <c r="E326" s="182" t="s">
        <v>415</v>
      </c>
      <c r="F326" s="183" t="s">
        <v>416</v>
      </c>
      <c r="G326" s="184" t="s">
        <v>188</v>
      </c>
      <c r="H326" s="185">
        <v>1.6339999999999999</v>
      </c>
      <c r="I326" s="186"/>
      <c r="J326" s="187">
        <f>ROUND(I326*H326,2)</f>
        <v>0</v>
      </c>
      <c r="K326" s="183" t="s">
        <v>172</v>
      </c>
      <c r="L326" s="42"/>
      <c r="M326" s="188" t="s">
        <v>19</v>
      </c>
      <c r="N326" s="189" t="s">
        <v>42</v>
      </c>
      <c r="O326" s="67"/>
      <c r="P326" s="190">
        <f>O326*H326</f>
        <v>0</v>
      </c>
      <c r="Q326" s="190">
        <v>0</v>
      </c>
      <c r="R326" s="190">
        <f>Q326*H326</f>
        <v>0</v>
      </c>
      <c r="S326" s="190">
        <v>0</v>
      </c>
      <c r="T326" s="191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92" t="s">
        <v>315</v>
      </c>
      <c r="AT326" s="192" t="s">
        <v>168</v>
      </c>
      <c r="AU326" s="192" t="s">
        <v>81</v>
      </c>
      <c r="AY326" s="20" t="s">
        <v>166</v>
      </c>
      <c r="BE326" s="193">
        <f>IF(N326="základní",J326,0)</f>
        <v>0</v>
      </c>
      <c r="BF326" s="193">
        <f>IF(N326="snížená",J326,0)</f>
        <v>0</v>
      </c>
      <c r="BG326" s="193">
        <f>IF(N326="zákl. přenesená",J326,0)</f>
        <v>0</v>
      </c>
      <c r="BH326" s="193">
        <f>IF(N326="sníž. přenesená",J326,0)</f>
        <v>0</v>
      </c>
      <c r="BI326" s="193">
        <f>IF(N326="nulová",J326,0)</f>
        <v>0</v>
      </c>
      <c r="BJ326" s="20" t="s">
        <v>79</v>
      </c>
      <c r="BK326" s="193">
        <f>ROUND(I326*H326,2)</f>
        <v>0</v>
      </c>
      <c r="BL326" s="20" t="s">
        <v>315</v>
      </c>
      <c r="BM326" s="192" t="s">
        <v>1318</v>
      </c>
    </row>
    <row r="327" spans="1:65" s="2" customFormat="1" ht="11.25" x14ac:dyDescent="0.2">
      <c r="A327" s="37"/>
      <c r="B327" s="38"/>
      <c r="C327" s="39"/>
      <c r="D327" s="194" t="s">
        <v>175</v>
      </c>
      <c r="E327" s="39"/>
      <c r="F327" s="195" t="s">
        <v>418</v>
      </c>
      <c r="G327" s="39"/>
      <c r="H327" s="39"/>
      <c r="I327" s="196"/>
      <c r="J327" s="39"/>
      <c r="K327" s="39"/>
      <c r="L327" s="42"/>
      <c r="M327" s="197"/>
      <c r="N327" s="198"/>
      <c r="O327" s="67"/>
      <c r="P327" s="67"/>
      <c r="Q327" s="67"/>
      <c r="R327" s="67"/>
      <c r="S327" s="67"/>
      <c r="T327" s="68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20" t="s">
        <v>175</v>
      </c>
      <c r="AU327" s="20" t="s">
        <v>81</v>
      </c>
    </row>
    <row r="328" spans="1:65" s="13" customFormat="1" ht="11.25" x14ac:dyDescent="0.2">
      <c r="B328" s="199"/>
      <c r="C328" s="200"/>
      <c r="D328" s="201" t="s">
        <v>177</v>
      </c>
      <c r="E328" s="202" t="s">
        <v>19</v>
      </c>
      <c r="F328" s="203" t="s">
        <v>1283</v>
      </c>
      <c r="G328" s="200"/>
      <c r="H328" s="202" t="s">
        <v>19</v>
      </c>
      <c r="I328" s="204"/>
      <c r="J328" s="200"/>
      <c r="K328" s="200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177</v>
      </c>
      <c r="AU328" s="209" t="s">
        <v>81</v>
      </c>
      <c r="AV328" s="13" t="s">
        <v>79</v>
      </c>
      <c r="AW328" s="13" t="s">
        <v>33</v>
      </c>
      <c r="AX328" s="13" t="s">
        <v>71</v>
      </c>
      <c r="AY328" s="209" t="s">
        <v>166</v>
      </c>
    </row>
    <row r="329" spans="1:65" s="13" customFormat="1" ht="11.25" x14ac:dyDescent="0.2">
      <c r="B329" s="199"/>
      <c r="C329" s="200"/>
      <c r="D329" s="201" t="s">
        <v>177</v>
      </c>
      <c r="E329" s="202" t="s">
        <v>19</v>
      </c>
      <c r="F329" s="203" t="s">
        <v>712</v>
      </c>
      <c r="G329" s="200"/>
      <c r="H329" s="202" t="s">
        <v>19</v>
      </c>
      <c r="I329" s="204"/>
      <c r="J329" s="200"/>
      <c r="K329" s="200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177</v>
      </c>
      <c r="AU329" s="209" t="s">
        <v>81</v>
      </c>
      <c r="AV329" s="13" t="s">
        <v>79</v>
      </c>
      <c r="AW329" s="13" t="s">
        <v>33</v>
      </c>
      <c r="AX329" s="13" t="s">
        <v>71</v>
      </c>
      <c r="AY329" s="209" t="s">
        <v>166</v>
      </c>
    </row>
    <row r="330" spans="1:65" s="14" customFormat="1" ht="11.25" x14ac:dyDescent="0.2">
      <c r="B330" s="210"/>
      <c r="C330" s="211"/>
      <c r="D330" s="201" t="s">
        <v>177</v>
      </c>
      <c r="E330" s="212" t="s">
        <v>19</v>
      </c>
      <c r="F330" s="213" t="s">
        <v>1314</v>
      </c>
      <c r="G330" s="211"/>
      <c r="H330" s="214">
        <v>1.589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177</v>
      </c>
      <c r="AU330" s="220" t="s">
        <v>81</v>
      </c>
      <c r="AV330" s="14" t="s">
        <v>81</v>
      </c>
      <c r="AW330" s="14" t="s">
        <v>33</v>
      </c>
      <c r="AX330" s="14" t="s">
        <v>71</v>
      </c>
      <c r="AY330" s="220" t="s">
        <v>166</v>
      </c>
    </row>
    <row r="331" spans="1:65" s="13" customFormat="1" ht="11.25" x14ac:dyDescent="0.2">
      <c r="B331" s="199"/>
      <c r="C331" s="200"/>
      <c r="D331" s="201" t="s">
        <v>177</v>
      </c>
      <c r="E331" s="202" t="s">
        <v>19</v>
      </c>
      <c r="F331" s="203" t="s">
        <v>714</v>
      </c>
      <c r="G331" s="200"/>
      <c r="H331" s="202" t="s">
        <v>19</v>
      </c>
      <c r="I331" s="204"/>
      <c r="J331" s="200"/>
      <c r="K331" s="200"/>
      <c r="L331" s="205"/>
      <c r="M331" s="206"/>
      <c r="N331" s="207"/>
      <c r="O331" s="207"/>
      <c r="P331" s="207"/>
      <c r="Q331" s="207"/>
      <c r="R331" s="207"/>
      <c r="S331" s="207"/>
      <c r="T331" s="208"/>
      <c r="AT331" s="209" t="s">
        <v>177</v>
      </c>
      <c r="AU331" s="209" t="s">
        <v>81</v>
      </c>
      <c r="AV331" s="13" t="s">
        <v>79</v>
      </c>
      <c r="AW331" s="13" t="s">
        <v>33</v>
      </c>
      <c r="AX331" s="13" t="s">
        <v>71</v>
      </c>
      <c r="AY331" s="209" t="s">
        <v>166</v>
      </c>
    </row>
    <row r="332" spans="1:65" s="14" customFormat="1" ht="11.25" x14ac:dyDescent="0.2">
      <c r="B332" s="210"/>
      <c r="C332" s="211"/>
      <c r="D332" s="201" t="s">
        <v>177</v>
      </c>
      <c r="E332" s="212" t="s">
        <v>19</v>
      </c>
      <c r="F332" s="213" t="s">
        <v>1315</v>
      </c>
      <c r="G332" s="211"/>
      <c r="H332" s="214">
        <v>0.04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177</v>
      </c>
      <c r="AU332" s="220" t="s">
        <v>81</v>
      </c>
      <c r="AV332" s="14" t="s">
        <v>81</v>
      </c>
      <c r="AW332" s="14" t="s">
        <v>33</v>
      </c>
      <c r="AX332" s="14" t="s">
        <v>71</v>
      </c>
      <c r="AY332" s="220" t="s">
        <v>166</v>
      </c>
    </row>
    <row r="333" spans="1:65" s="14" customFormat="1" ht="11.25" x14ac:dyDescent="0.2">
      <c r="B333" s="210"/>
      <c r="C333" s="211"/>
      <c r="D333" s="201" t="s">
        <v>177</v>
      </c>
      <c r="E333" s="212" t="s">
        <v>19</v>
      </c>
      <c r="F333" s="213" t="s">
        <v>1316</v>
      </c>
      <c r="G333" s="211"/>
      <c r="H333" s="214">
        <v>5.0000000000000001E-3</v>
      </c>
      <c r="I333" s="215"/>
      <c r="J333" s="211"/>
      <c r="K333" s="211"/>
      <c r="L333" s="216"/>
      <c r="M333" s="217"/>
      <c r="N333" s="218"/>
      <c r="O333" s="218"/>
      <c r="P333" s="218"/>
      <c r="Q333" s="218"/>
      <c r="R333" s="218"/>
      <c r="S333" s="218"/>
      <c r="T333" s="219"/>
      <c r="AT333" s="220" t="s">
        <v>177</v>
      </c>
      <c r="AU333" s="220" t="s">
        <v>81</v>
      </c>
      <c r="AV333" s="14" t="s">
        <v>81</v>
      </c>
      <c r="AW333" s="14" t="s">
        <v>33</v>
      </c>
      <c r="AX333" s="14" t="s">
        <v>71</v>
      </c>
      <c r="AY333" s="220" t="s">
        <v>166</v>
      </c>
    </row>
    <row r="334" spans="1:65" s="15" customFormat="1" ht="11.25" x14ac:dyDescent="0.2">
      <c r="B334" s="221"/>
      <c r="C334" s="222"/>
      <c r="D334" s="201" t="s">
        <v>177</v>
      </c>
      <c r="E334" s="223" t="s">
        <v>19</v>
      </c>
      <c r="F334" s="224" t="s">
        <v>180</v>
      </c>
      <c r="G334" s="222"/>
      <c r="H334" s="225">
        <v>1.6339999999999999</v>
      </c>
      <c r="I334" s="226"/>
      <c r="J334" s="222"/>
      <c r="K334" s="222"/>
      <c r="L334" s="227"/>
      <c r="M334" s="228"/>
      <c r="N334" s="229"/>
      <c r="O334" s="229"/>
      <c r="P334" s="229"/>
      <c r="Q334" s="229"/>
      <c r="R334" s="229"/>
      <c r="S334" s="229"/>
      <c r="T334" s="230"/>
      <c r="AT334" s="231" t="s">
        <v>177</v>
      </c>
      <c r="AU334" s="231" t="s">
        <v>81</v>
      </c>
      <c r="AV334" s="15" t="s">
        <v>173</v>
      </c>
      <c r="AW334" s="15" t="s">
        <v>33</v>
      </c>
      <c r="AX334" s="15" t="s">
        <v>79</v>
      </c>
      <c r="AY334" s="231" t="s">
        <v>166</v>
      </c>
    </row>
    <row r="335" spans="1:65" s="2" customFormat="1" ht="16.5" customHeight="1" x14ac:dyDescent="0.2">
      <c r="A335" s="37"/>
      <c r="B335" s="38"/>
      <c r="C335" s="181" t="s">
        <v>1319</v>
      </c>
      <c r="D335" s="181" t="s">
        <v>168</v>
      </c>
      <c r="E335" s="182" t="s">
        <v>419</v>
      </c>
      <c r="F335" s="183" t="s">
        <v>420</v>
      </c>
      <c r="G335" s="184" t="s">
        <v>188</v>
      </c>
      <c r="H335" s="185">
        <v>1.6339999999999999</v>
      </c>
      <c r="I335" s="186"/>
      <c r="J335" s="187">
        <f>ROUND(I335*H335,2)</f>
        <v>0</v>
      </c>
      <c r="K335" s="183" t="s">
        <v>172</v>
      </c>
      <c r="L335" s="42"/>
      <c r="M335" s="188" t="s">
        <v>19</v>
      </c>
      <c r="N335" s="189" t="s">
        <v>42</v>
      </c>
      <c r="O335" s="67"/>
      <c r="P335" s="190">
        <f>O335*H335</f>
        <v>0</v>
      </c>
      <c r="Q335" s="190">
        <v>0</v>
      </c>
      <c r="R335" s="190">
        <f>Q335*H335</f>
        <v>0</v>
      </c>
      <c r="S335" s="190">
        <v>0</v>
      </c>
      <c r="T335" s="191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92" t="s">
        <v>315</v>
      </c>
      <c r="AT335" s="192" t="s">
        <v>168</v>
      </c>
      <c r="AU335" s="192" t="s">
        <v>81</v>
      </c>
      <c r="AY335" s="20" t="s">
        <v>166</v>
      </c>
      <c r="BE335" s="193">
        <f>IF(N335="základní",J335,0)</f>
        <v>0</v>
      </c>
      <c r="BF335" s="193">
        <f>IF(N335="snížená",J335,0)</f>
        <v>0</v>
      </c>
      <c r="BG335" s="193">
        <f>IF(N335="zákl. přenesená",J335,0)</f>
        <v>0</v>
      </c>
      <c r="BH335" s="193">
        <f>IF(N335="sníž. přenesená",J335,0)</f>
        <v>0</v>
      </c>
      <c r="BI335" s="193">
        <f>IF(N335="nulová",J335,0)</f>
        <v>0</v>
      </c>
      <c r="BJ335" s="20" t="s">
        <v>79</v>
      </c>
      <c r="BK335" s="193">
        <f>ROUND(I335*H335,2)</f>
        <v>0</v>
      </c>
      <c r="BL335" s="20" t="s">
        <v>315</v>
      </c>
      <c r="BM335" s="192" t="s">
        <v>1320</v>
      </c>
    </row>
    <row r="336" spans="1:65" s="2" customFormat="1" ht="11.25" x14ac:dyDescent="0.2">
      <c r="A336" s="37"/>
      <c r="B336" s="38"/>
      <c r="C336" s="39"/>
      <c r="D336" s="194" t="s">
        <v>175</v>
      </c>
      <c r="E336" s="39"/>
      <c r="F336" s="195" t="s">
        <v>422</v>
      </c>
      <c r="G336" s="39"/>
      <c r="H336" s="39"/>
      <c r="I336" s="196"/>
      <c r="J336" s="39"/>
      <c r="K336" s="39"/>
      <c r="L336" s="42"/>
      <c r="M336" s="197"/>
      <c r="N336" s="198"/>
      <c r="O336" s="67"/>
      <c r="P336" s="67"/>
      <c r="Q336" s="67"/>
      <c r="R336" s="67"/>
      <c r="S336" s="67"/>
      <c r="T336" s="68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20" t="s">
        <v>175</v>
      </c>
      <c r="AU336" s="20" t="s">
        <v>81</v>
      </c>
    </row>
    <row r="337" spans="1:65" s="13" customFormat="1" ht="11.25" x14ac:dyDescent="0.2">
      <c r="B337" s="199"/>
      <c r="C337" s="200"/>
      <c r="D337" s="201" t="s">
        <v>177</v>
      </c>
      <c r="E337" s="202" t="s">
        <v>19</v>
      </c>
      <c r="F337" s="203" t="s">
        <v>1283</v>
      </c>
      <c r="G337" s="200"/>
      <c r="H337" s="202" t="s">
        <v>19</v>
      </c>
      <c r="I337" s="204"/>
      <c r="J337" s="200"/>
      <c r="K337" s="200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177</v>
      </c>
      <c r="AU337" s="209" t="s">
        <v>81</v>
      </c>
      <c r="AV337" s="13" t="s">
        <v>79</v>
      </c>
      <c r="AW337" s="13" t="s">
        <v>33</v>
      </c>
      <c r="AX337" s="13" t="s">
        <v>71</v>
      </c>
      <c r="AY337" s="209" t="s">
        <v>166</v>
      </c>
    </row>
    <row r="338" spans="1:65" s="13" customFormat="1" ht="11.25" x14ac:dyDescent="0.2">
      <c r="B338" s="199"/>
      <c r="C338" s="200"/>
      <c r="D338" s="201" t="s">
        <v>177</v>
      </c>
      <c r="E338" s="202" t="s">
        <v>19</v>
      </c>
      <c r="F338" s="203" t="s">
        <v>712</v>
      </c>
      <c r="G338" s="200"/>
      <c r="H338" s="202" t="s">
        <v>19</v>
      </c>
      <c r="I338" s="204"/>
      <c r="J338" s="200"/>
      <c r="K338" s="200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177</v>
      </c>
      <c r="AU338" s="209" t="s">
        <v>81</v>
      </c>
      <c r="AV338" s="13" t="s">
        <v>79</v>
      </c>
      <c r="AW338" s="13" t="s">
        <v>33</v>
      </c>
      <c r="AX338" s="13" t="s">
        <v>71</v>
      </c>
      <c r="AY338" s="209" t="s">
        <v>166</v>
      </c>
    </row>
    <row r="339" spans="1:65" s="14" customFormat="1" ht="11.25" x14ac:dyDescent="0.2">
      <c r="B339" s="210"/>
      <c r="C339" s="211"/>
      <c r="D339" s="201" t="s">
        <v>177</v>
      </c>
      <c r="E339" s="212" t="s">
        <v>19</v>
      </c>
      <c r="F339" s="213" t="s">
        <v>1314</v>
      </c>
      <c r="G339" s="211"/>
      <c r="H339" s="214">
        <v>1.589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177</v>
      </c>
      <c r="AU339" s="220" t="s">
        <v>81</v>
      </c>
      <c r="AV339" s="14" t="s">
        <v>81</v>
      </c>
      <c r="AW339" s="14" t="s">
        <v>33</v>
      </c>
      <c r="AX339" s="14" t="s">
        <v>71</v>
      </c>
      <c r="AY339" s="220" t="s">
        <v>166</v>
      </c>
    </row>
    <row r="340" spans="1:65" s="13" customFormat="1" ht="11.25" x14ac:dyDescent="0.2">
      <c r="B340" s="199"/>
      <c r="C340" s="200"/>
      <c r="D340" s="201" t="s">
        <v>177</v>
      </c>
      <c r="E340" s="202" t="s">
        <v>19</v>
      </c>
      <c r="F340" s="203" t="s">
        <v>714</v>
      </c>
      <c r="G340" s="200"/>
      <c r="H340" s="202" t="s">
        <v>19</v>
      </c>
      <c r="I340" s="204"/>
      <c r="J340" s="200"/>
      <c r="K340" s="200"/>
      <c r="L340" s="205"/>
      <c r="M340" s="206"/>
      <c r="N340" s="207"/>
      <c r="O340" s="207"/>
      <c r="P340" s="207"/>
      <c r="Q340" s="207"/>
      <c r="R340" s="207"/>
      <c r="S340" s="207"/>
      <c r="T340" s="208"/>
      <c r="AT340" s="209" t="s">
        <v>177</v>
      </c>
      <c r="AU340" s="209" t="s">
        <v>81</v>
      </c>
      <c r="AV340" s="13" t="s">
        <v>79</v>
      </c>
      <c r="AW340" s="13" t="s">
        <v>33</v>
      </c>
      <c r="AX340" s="13" t="s">
        <v>71</v>
      </c>
      <c r="AY340" s="209" t="s">
        <v>166</v>
      </c>
    </row>
    <row r="341" spans="1:65" s="14" customFormat="1" ht="11.25" x14ac:dyDescent="0.2">
      <c r="B341" s="210"/>
      <c r="C341" s="211"/>
      <c r="D341" s="201" t="s">
        <v>177</v>
      </c>
      <c r="E341" s="212" t="s">
        <v>19</v>
      </c>
      <c r="F341" s="213" t="s">
        <v>1315</v>
      </c>
      <c r="G341" s="211"/>
      <c r="H341" s="214">
        <v>0.04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177</v>
      </c>
      <c r="AU341" s="220" t="s">
        <v>81</v>
      </c>
      <c r="AV341" s="14" t="s">
        <v>81</v>
      </c>
      <c r="AW341" s="14" t="s">
        <v>33</v>
      </c>
      <c r="AX341" s="14" t="s">
        <v>71</v>
      </c>
      <c r="AY341" s="220" t="s">
        <v>166</v>
      </c>
    </row>
    <row r="342" spans="1:65" s="14" customFormat="1" ht="11.25" x14ac:dyDescent="0.2">
      <c r="B342" s="210"/>
      <c r="C342" s="211"/>
      <c r="D342" s="201" t="s">
        <v>177</v>
      </c>
      <c r="E342" s="212" t="s">
        <v>19</v>
      </c>
      <c r="F342" s="213" t="s">
        <v>1316</v>
      </c>
      <c r="G342" s="211"/>
      <c r="H342" s="214">
        <v>5.0000000000000001E-3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177</v>
      </c>
      <c r="AU342" s="220" t="s">
        <v>81</v>
      </c>
      <c r="AV342" s="14" t="s">
        <v>81</v>
      </c>
      <c r="AW342" s="14" t="s">
        <v>33</v>
      </c>
      <c r="AX342" s="14" t="s">
        <v>71</v>
      </c>
      <c r="AY342" s="220" t="s">
        <v>166</v>
      </c>
    </row>
    <row r="343" spans="1:65" s="15" customFormat="1" ht="11.25" x14ac:dyDescent="0.2">
      <c r="B343" s="221"/>
      <c r="C343" s="222"/>
      <c r="D343" s="201" t="s">
        <v>177</v>
      </c>
      <c r="E343" s="223" t="s">
        <v>19</v>
      </c>
      <c r="F343" s="224" t="s">
        <v>180</v>
      </c>
      <c r="G343" s="222"/>
      <c r="H343" s="225">
        <v>1.6339999999999999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177</v>
      </c>
      <c r="AU343" s="231" t="s">
        <v>81</v>
      </c>
      <c r="AV343" s="15" t="s">
        <v>173</v>
      </c>
      <c r="AW343" s="15" t="s">
        <v>33</v>
      </c>
      <c r="AX343" s="15" t="s">
        <v>79</v>
      </c>
      <c r="AY343" s="231" t="s">
        <v>166</v>
      </c>
    </row>
    <row r="344" spans="1:65" s="2" customFormat="1" ht="16.5" customHeight="1" x14ac:dyDescent="0.2">
      <c r="A344" s="37"/>
      <c r="B344" s="38"/>
      <c r="C344" s="181" t="s">
        <v>1321</v>
      </c>
      <c r="D344" s="181" t="s">
        <v>168</v>
      </c>
      <c r="E344" s="182" t="s">
        <v>423</v>
      </c>
      <c r="F344" s="183" t="s">
        <v>424</v>
      </c>
      <c r="G344" s="184" t="s">
        <v>188</v>
      </c>
      <c r="H344" s="185">
        <v>1.6339999999999999</v>
      </c>
      <c r="I344" s="186"/>
      <c r="J344" s="187">
        <f>ROUND(I344*H344,2)</f>
        <v>0</v>
      </c>
      <c r="K344" s="183" t="s">
        <v>172</v>
      </c>
      <c r="L344" s="42"/>
      <c r="M344" s="188" t="s">
        <v>19</v>
      </c>
      <c r="N344" s="189" t="s">
        <v>42</v>
      </c>
      <c r="O344" s="67"/>
      <c r="P344" s="190">
        <f>O344*H344</f>
        <v>0</v>
      </c>
      <c r="Q344" s="190">
        <v>1.9300000000000001E-3</v>
      </c>
      <c r="R344" s="190">
        <f>Q344*H344</f>
        <v>3.1536199999999998E-3</v>
      </c>
      <c r="S344" s="190">
        <v>0</v>
      </c>
      <c r="T344" s="191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92" t="s">
        <v>315</v>
      </c>
      <c r="AT344" s="192" t="s">
        <v>168</v>
      </c>
      <c r="AU344" s="192" t="s">
        <v>81</v>
      </c>
      <c r="AY344" s="20" t="s">
        <v>166</v>
      </c>
      <c r="BE344" s="193">
        <f>IF(N344="základní",J344,0)</f>
        <v>0</v>
      </c>
      <c r="BF344" s="193">
        <f>IF(N344="snížená",J344,0)</f>
        <v>0</v>
      </c>
      <c r="BG344" s="193">
        <f>IF(N344="zákl. přenesená",J344,0)</f>
        <v>0</v>
      </c>
      <c r="BH344" s="193">
        <f>IF(N344="sníž. přenesená",J344,0)</f>
        <v>0</v>
      </c>
      <c r="BI344" s="193">
        <f>IF(N344="nulová",J344,0)</f>
        <v>0</v>
      </c>
      <c r="BJ344" s="20" t="s">
        <v>79</v>
      </c>
      <c r="BK344" s="193">
        <f>ROUND(I344*H344,2)</f>
        <v>0</v>
      </c>
      <c r="BL344" s="20" t="s">
        <v>315</v>
      </c>
      <c r="BM344" s="192" t="s">
        <v>1322</v>
      </c>
    </row>
    <row r="345" spans="1:65" s="2" customFormat="1" ht="11.25" x14ac:dyDescent="0.2">
      <c r="A345" s="37"/>
      <c r="B345" s="38"/>
      <c r="C345" s="39"/>
      <c r="D345" s="194" t="s">
        <v>175</v>
      </c>
      <c r="E345" s="39"/>
      <c r="F345" s="195" t="s">
        <v>426</v>
      </c>
      <c r="G345" s="39"/>
      <c r="H345" s="39"/>
      <c r="I345" s="196"/>
      <c r="J345" s="39"/>
      <c r="K345" s="39"/>
      <c r="L345" s="42"/>
      <c r="M345" s="197"/>
      <c r="N345" s="198"/>
      <c r="O345" s="67"/>
      <c r="P345" s="67"/>
      <c r="Q345" s="67"/>
      <c r="R345" s="67"/>
      <c r="S345" s="67"/>
      <c r="T345" s="68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20" t="s">
        <v>175</v>
      </c>
      <c r="AU345" s="20" t="s">
        <v>81</v>
      </c>
    </row>
    <row r="346" spans="1:65" s="13" customFormat="1" ht="11.25" x14ac:dyDescent="0.2">
      <c r="B346" s="199"/>
      <c r="C346" s="200"/>
      <c r="D346" s="201" t="s">
        <v>177</v>
      </c>
      <c r="E346" s="202" t="s">
        <v>19</v>
      </c>
      <c r="F346" s="203" t="s">
        <v>1283</v>
      </c>
      <c r="G346" s="200"/>
      <c r="H346" s="202" t="s">
        <v>19</v>
      </c>
      <c r="I346" s="204"/>
      <c r="J346" s="200"/>
      <c r="K346" s="200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177</v>
      </c>
      <c r="AU346" s="209" t="s">
        <v>81</v>
      </c>
      <c r="AV346" s="13" t="s">
        <v>79</v>
      </c>
      <c r="AW346" s="13" t="s">
        <v>33</v>
      </c>
      <c r="AX346" s="13" t="s">
        <v>71</v>
      </c>
      <c r="AY346" s="209" t="s">
        <v>166</v>
      </c>
    </row>
    <row r="347" spans="1:65" s="13" customFormat="1" ht="11.25" x14ac:dyDescent="0.2">
      <c r="B347" s="199"/>
      <c r="C347" s="200"/>
      <c r="D347" s="201" t="s">
        <v>177</v>
      </c>
      <c r="E347" s="202" t="s">
        <v>19</v>
      </c>
      <c r="F347" s="203" t="s">
        <v>712</v>
      </c>
      <c r="G347" s="200"/>
      <c r="H347" s="202" t="s">
        <v>19</v>
      </c>
      <c r="I347" s="204"/>
      <c r="J347" s="200"/>
      <c r="K347" s="200"/>
      <c r="L347" s="205"/>
      <c r="M347" s="206"/>
      <c r="N347" s="207"/>
      <c r="O347" s="207"/>
      <c r="P347" s="207"/>
      <c r="Q347" s="207"/>
      <c r="R347" s="207"/>
      <c r="S347" s="207"/>
      <c r="T347" s="208"/>
      <c r="AT347" s="209" t="s">
        <v>177</v>
      </c>
      <c r="AU347" s="209" t="s">
        <v>81</v>
      </c>
      <c r="AV347" s="13" t="s">
        <v>79</v>
      </c>
      <c r="AW347" s="13" t="s">
        <v>33</v>
      </c>
      <c r="AX347" s="13" t="s">
        <v>71</v>
      </c>
      <c r="AY347" s="209" t="s">
        <v>166</v>
      </c>
    </row>
    <row r="348" spans="1:65" s="14" customFormat="1" ht="11.25" x14ac:dyDescent="0.2">
      <c r="B348" s="210"/>
      <c r="C348" s="211"/>
      <c r="D348" s="201" t="s">
        <v>177</v>
      </c>
      <c r="E348" s="212" t="s">
        <v>19</v>
      </c>
      <c r="F348" s="213" t="s">
        <v>1314</v>
      </c>
      <c r="G348" s="211"/>
      <c r="H348" s="214">
        <v>1.589</v>
      </c>
      <c r="I348" s="215"/>
      <c r="J348" s="211"/>
      <c r="K348" s="211"/>
      <c r="L348" s="216"/>
      <c r="M348" s="217"/>
      <c r="N348" s="218"/>
      <c r="O348" s="218"/>
      <c r="P348" s="218"/>
      <c r="Q348" s="218"/>
      <c r="R348" s="218"/>
      <c r="S348" s="218"/>
      <c r="T348" s="219"/>
      <c r="AT348" s="220" t="s">
        <v>177</v>
      </c>
      <c r="AU348" s="220" t="s">
        <v>81</v>
      </c>
      <c r="AV348" s="14" t="s">
        <v>81</v>
      </c>
      <c r="AW348" s="14" t="s">
        <v>33</v>
      </c>
      <c r="AX348" s="14" t="s">
        <v>71</v>
      </c>
      <c r="AY348" s="220" t="s">
        <v>166</v>
      </c>
    </row>
    <row r="349" spans="1:65" s="13" customFormat="1" ht="11.25" x14ac:dyDescent="0.2">
      <c r="B349" s="199"/>
      <c r="C349" s="200"/>
      <c r="D349" s="201" t="s">
        <v>177</v>
      </c>
      <c r="E349" s="202" t="s">
        <v>19</v>
      </c>
      <c r="F349" s="203" t="s">
        <v>714</v>
      </c>
      <c r="G349" s="200"/>
      <c r="H349" s="202" t="s">
        <v>19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177</v>
      </c>
      <c r="AU349" s="209" t="s">
        <v>81</v>
      </c>
      <c r="AV349" s="13" t="s">
        <v>79</v>
      </c>
      <c r="AW349" s="13" t="s">
        <v>33</v>
      </c>
      <c r="AX349" s="13" t="s">
        <v>71</v>
      </c>
      <c r="AY349" s="209" t="s">
        <v>166</v>
      </c>
    </row>
    <row r="350" spans="1:65" s="14" customFormat="1" ht="11.25" x14ac:dyDescent="0.2">
      <c r="B350" s="210"/>
      <c r="C350" s="211"/>
      <c r="D350" s="201" t="s">
        <v>177</v>
      </c>
      <c r="E350" s="212" t="s">
        <v>19</v>
      </c>
      <c r="F350" s="213" t="s">
        <v>1315</v>
      </c>
      <c r="G350" s="211"/>
      <c r="H350" s="214">
        <v>0.04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177</v>
      </c>
      <c r="AU350" s="220" t="s">
        <v>81</v>
      </c>
      <c r="AV350" s="14" t="s">
        <v>81</v>
      </c>
      <c r="AW350" s="14" t="s">
        <v>33</v>
      </c>
      <c r="AX350" s="14" t="s">
        <v>71</v>
      </c>
      <c r="AY350" s="220" t="s">
        <v>166</v>
      </c>
    </row>
    <row r="351" spans="1:65" s="14" customFormat="1" ht="11.25" x14ac:dyDescent="0.2">
      <c r="B351" s="210"/>
      <c r="C351" s="211"/>
      <c r="D351" s="201" t="s">
        <v>177</v>
      </c>
      <c r="E351" s="212" t="s">
        <v>19</v>
      </c>
      <c r="F351" s="213" t="s">
        <v>1316</v>
      </c>
      <c r="G351" s="211"/>
      <c r="H351" s="214">
        <v>5.0000000000000001E-3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177</v>
      </c>
      <c r="AU351" s="220" t="s">
        <v>81</v>
      </c>
      <c r="AV351" s="14" t="s">
        <v>81</v>
      </c>
      <c r="AW351" s="14" t="s">
        <v>33</v>
      </c>
      <c r="AX351" s="14" t="s">
        <v>71</v>
      </c>
      <c r="AY351" s="220" t="s">
        <v>166</v>
      </c>
    </row>
    <row r="352" spans="1:65" s="15" customFormat="1" ht="11.25" x14ac:dyDescent="0.2">
      <c r="B352" s="221"/>
      <c r="C352" s="222"/>
      <c r="D352" s="201" t="s">
        <v>177</v>
      </c>
      <c r="E352" s="223" t="s">
        <v>19</v>
      </c>
      <c r="F352" s="224" t="s">
        <v>180</v>
      </c>
      <c r="G352" s="222"/>
      <c r="H352" s="225">
        <v>1.6339999999999999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177</v>
      </c>
      <c r="AU352" s="231" t="s">
        <v>81</v>
      </c>
      <c r="AV352" s="15" t="s">
        <v>173</v>
      </c>
      <c r="AW352" s="15" t="s">
        <v>33</v>
      </c>
      <c r="AX352" s="15" t="s">
        <v>79</v>
      </c>
      <c r="AY352" s="231" t="s">
        <v>166</v>
      </c>
    </row>
    <row r="353" spans="1:65" s="12" customFormat="1" ht="25.9" customHeight="1" x14ac:dyDescent="0.2">
      <c r="B353" s="165"/>
      <c r="C353" s="166"/>
      <c r="D353" s="167" t="s">
        <v>70</v>
      </c>
      <c r="E353" s="168" t="s">
        <v>342</v>
      </c>
      <c r="F353" s="168" t="s">
        <v>343</v>
      </c>
      <c r="G353" s="166"/>
      <c r="H353" s="166"/>
      <c r="I353" s="169"/>
      <c r="J353" s="170">
        <f>BK353</f>
        <v>0</v>
      </c>
      <c r="K353" s="166"/>
      <c r="L353" s="171"/>
      <c r="M353" s="172"/>
      <c r="N353" s="173"/>
      <c r="O353" s="173"/>
      <c r="P353" s="174">
        <f>P354</f>
        <v>0</v>
      </c>
      <c r="Q353" s="173"/>
      <c r="R353" s="174">
        <f>R354</f>
        <v>0</v>
      </c>
      <c r="S353" s="173"/>
      <c r="T353" s="175">
        <f>T354</f>
        <v>0</v>
      </c>
      <c r="AR353" s="176" t="s">
        <v>198</v>
      </c>
      <c r="AT353" s="177" t="s">
        <v>70</v>
      </c>
      <c r="AU353" s="177" t="s">
        <v>71</v>
      </c>
      <c r="AY353" s="176" t="s">
        <v>166</v>
      </c>
      <c r="BK353" s="178">
        <f>BK354</f>
        <v>0</v>
      </c>
    </row>
    <row r="354" spans="1:65" s="2" customFormat="1" ht="16.5" customHeight="1" x14ac:dyDescent="0.2">
      <c r="A354" s="37"/>
      <c r="B354" s="38"/>
      <c r="C354" s="181" t="s">
        <v>1323</v>
      </c>
      <c r="D354" s="181" t="s">
        <v>168</v>
      </c>
      <c r="E354" s="182" t="s">
        <v>345</v>
      </c>
      <c r="F354" s="183" t="s">
        <v>346</v>
      </c>
      <c r="G354" s="184" t="s">
        <v>347</v>
      </c>
      <c r="H354" s="243"/>
      <c r="I354" s="186"/>
      <c r="J354" s="187">
        <f>ROUND(I354*H354,2)</f>
        <v>0</v>
      </c>
      <c r="K354" s="183" t="s">
        <v>19</v>
      </c>
      <c r="L354" s="42"/>
      <c r="M354" s="244" t="s">
        <v>19</v>
      </c>
      <c r="N354" s="245" t="s">
        <v>42</v>
      </c>
      <c r="O354" s="246"/>
      <c r="P354" s="247">
        <f>O354*H354</f>
        <v>0</v>
      </c>
      <c r="Q354" s="247">
        <v>0</v>
      </c>
      <c r="R354" s="247">
        <f>Q354*H354</f>
        <v>0</v>
      </c>
      <c r="S354" s="247">
        <v>0</v>
      </c>
      <c r="T354" s="248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2" t="s">
        <v>173</v>
      </c>
      <c r="AT354" s="192" t="s">
        <v>168</v>
      </c>
      <c r="AU354" s="192" t="s">
        <v>79</v>
      </c>
      <c r="AY354" s="20" t="s">
        <v>166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20" t="s">
        <v>79</v>
      </c>
      <c r="BK354" s="193">
        <f>ROUND(I354*H354,2)</f>
        <v>0</v>
      </c>
      <c r="BL354" s="20" t="s">
        <v>173</v>
      </c>
      <c r="BM354" s="192" t="s">
        <v>1324</v>
      </c>
    </row>
    <row r="355" spans="1:65" s="2" customFormat="1" ht="6.95" customHeight="1" x14ac:dyDescent="0.2">
      <c r="A355" s="37"/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42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sheetProtection algorithmName="SHA-512" hashValue="VWmMkpY6CQRD/hsxNsXn6ChpUmeWfQ4lSvemI2CaUuHFu3IXZsva92QbfjTT/iibe69Y1QenTN2YhKPgJpj13A==" saltValue="wLyGo8S0X4Yy8x91fKPZ2/VZNVxS5KxrJfGojO1/ydDHdCGBEvSyVJOOCW7W7RM6jkabte0lqCP33H+pgGC6qA==" spinCount="100000" sheet="1" objects="1" scenarios="1" formatColumns="0" formatRows="0" autoFilter="0"/>
  <autoFilter ref="C90:K354" xr:uid="{00000000-0009-0000-0000-000010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1000-000000000000}"/>
    <hyperlink ref="F101" r:id="rId2" xr:uid="{00000000-0004-0000-1000-000001000000}"/>
    <hyperlink ref="F107" r:id="rId3" xr:uid="{00000000-0004-0000-1000-000002000000}"/>
    <hyperlink ref="F114" r:id="rId4" xr:uid="{00000000-0004-0000-1000-000003000000}"/>
    <hyperlink ref="F120" r:id="rId5" xr:uid="{00000000-0004-0000-1000-000004000000}"/>
    <hyperlink ref="F152" r:id="rId6" xr:uid="{00000000-0004-0000-1000-000005000000}"/>
    <hyperlink ref="F165" r:id="rId7" xr:uid="{00000000-0004-0000-1000-000006000000}"/>
    <hyperlink ref="F172" r:id="rId8" xr:uid="{00000000-0004-0000-1000-000007000000}"/>
    <hyperlink ref="F186" r:id="rId9" xr:uid="{00000000-0004-0000-1000-000008000000}"/>
    <hyperlink ref="F198" r:id="rId10" xr:uid="{00000000-0004-0000-1000-000009000000}"/>
    <hyperlink ref="F205" r:id="rId11" xr:uid="{00000000-0004-0000-1000-00000A000000}"/>
    <hyperlink ref="F212" r:id="rId12" xr:uid="{00000000-0004-0000-1000-00000B000000}"/>
    <hyperlink ref="F219" r:id="rId13" xr:uid="{00000000-0004-0000-1000-00000C000000}"/>
    <hyperlink ref="F232" r:id="rId14" xr:uid="{00000000-0004-0000-1000-00000D000000}"/>
    <hyperlink ref="F244" r:id="rId15" xr:uid="{00000000-0004-0000-1000-00000E000000}"/>
    <hyperlink ref="F255" r:id="rId16" xr:uid="{00000000-0004-0000-1000-00000F000000}"/>
    <hyperlink ref="F267" r:id="rId17" xr:uid="{00000000-0004-0000-1000-000010000000}"/>
    <hyperlink ref="F271" r:id="rId18" xr:uid="{00000000-0004-0000-1000-000011000000}"/>
    <hyperlink ref="F293" r:id="rId19" xr:uid="{00000000-0004-0000-1000-000012000000}"/>
    <hyperlink ref="F296" r:id="rId20" xr:uid="{00000000-0004-0000-1000-000013000000}"/>
    <hyperlink ref="F314" r:id="rId21" xr:uid="{00000000-0004-0000-1000-000014000000}"/>
    <hyperlink ref="F317" r:id="rId22" xr:uid="{00000000-0004-0000-1000-000015000000}"/>
    <hyperlink ref="F327" r:id="rId23" xr:uid="{00000000-0004-0000-1000-000016000000}"/>
    <hyperlink ref="F336" r:id="rId24" xr:uid="{00000000-0004-0000-1000-000017000000}"/>
    <hyperlink ref="F345" r:id="rId25" xr:uid="{00000000-0004-0000-1000-00001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292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133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2" customFormat="1" ht="12" customHeight="1" x14ac:dyDescent="0.2">
      <c r="A8" s="37"/>
      <c r="B8" s="42"/>
      <c r="C8" s="37"/>
      <c r="D8" s="115" t="s">
        <v>138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95" t="s">
        <v>1325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31. 8. 2025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97" t="str">
        <f>'Rekapitulace stavby'!E14</f>
        <v>Vyplň údaj</v>
      </c>
      <c r="F18" s="398"/>
      <c r="G18" s="398"/>
      <c r="H18" s="398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19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06" t="s">
        <v>32</v>
      </c>
      <c r="F21" s="37"/>
      <c r="G21" s="37"/>
      <c r="H21" s="37"/>
      <c r="I21" s="115" t="s">
        <v>28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15" t="s">
        <v>34</v>
      </c>
      <c r="E23" s="37"/>
      <c r="F23" s="37"/>
      <c r="G23" s="37"/>
      <c r="H23" s="37"/>
      <c r="I23" s="115" t="s">
        <v>26</v>
      </c>
      <c r="J23" s="106" t="str">
        <f>IF('Rekapitulace stavby'!AN19="","",'Rekapitulace stavby'!AN19)</f>
        <v/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06" t="str">
        <f>IF('Rekapitulace stavby'!E20="","",'Rekapitulace stavby'!E20)</f>
        <v xml:space="preserve"> </v>
      </c>
      <c r="F24" s="37"/>
      <c r="G24" s="37"/>
      <c r="H24" s="37"/>
      <c r="I24" s="115" t="s">
        <v>28</v>
      </c>
      <c r="J24" s="106" t="str">
        <f>IF('Rekapitulace stavby'!AN20="","",'Rekapitulace stavby'!AN20)</f>
        <v/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15" t="s">
        <v>35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8"/>
      <c r="B27" s="119"/>
      <c r="C27" s="118"/>
      <c r="D27" s="118"/>
      <c r="E27" s="399" t="s">
        <v>19</v>
      </c>
      <c r="F27" s="399"/>
      <c r="G27" s="399"/>
      <c r="H27" s="399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22" t="s">
        <v>37</v>
      </c>
      <c r="E30" s="37"/>
      <c r="F30" s="37"/>
      <c r="G30" s="37"/>
      <c r="H30" s="37"/>
      <c r="I30" s="37"/>
      <c r="J30" s="123">
        <f>ROUND(J87,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24" t="s">
        <v>39</v>
      </c>
      <c r="G32" s="37"/>
      <c r="H32" s="37"/>
      <c r="I32" s="124" t="s">
        <v>38</v>
      </c>
      <c r="J32" s="124" t="s">
        <v>40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25" t="s">
        <v>41</v>
      </c>
      <c r="E33" s="115" t="s">
        <v>42</v>
      </c>
      <c r="F33" s="126">
        <f>ROUND((SUM(BE87:BE291)),  2)</f>
        <v>0</v>
      </c>
      <c r="G33" s="37"/>
      <c r="H33" s="37"/>
      <c r="I33" s="127">
        <v>0.21</v>
      </c>
      <c r="J33" s="126">
        <f>ROUND(((SUM(BE87:BE291))*I33),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15" t="s">
        <v>43</v>
      </c>
      <c r="F34" s="126">
        <f>ROUND((SUM(BF87:BF291)),  2)</f>
        <v>0</v>
      </c>
      <c r="G34" s="37"/>
      <c r="H34" s="37"/>
      <c r="I34" s="127">
        <v>0.12</v>
      </c>
      <c r="J34" s="126">
        <f>ROUND(((SUM(BF87:BF291))*I34),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15" t="s">
        <v>44</v>
      </c>
      <c r="F35" s="126">
        <f>ROUND((SUM(BG87:BG291)),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15" t="s">
        <v>45</v>
      </c>
      <c r="F36" s="126">
        <f>ROUND((SUM(BH87:BH291)),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46</v>
      </c>
      <c r="F37" s="126">
        <f>ROUND((SUM(BI87:BI291)),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8"/>
      <c r="D39" s="129" t="s">
        <v>47</v>
      </c>
      <c r="E39" s="130"/>
      <c r="F39" s="130"/>
      <c r="G39" s="131" t="s">
        <v>48</v>
      </c>
      <c r="H39" s="132" t="s">
        <v>49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140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400" t="str">
        <f>E7</f>
        <v>Novostavba skateparkového hřiště, Bystřice pod Hostýnem</v>
      </c>
      <c r="F48" s="401"/>
      <c r="G48" s="401"/>
      <c r="H48" s="401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138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54" t="str">
        <f>E9</f>
        <v>05 - Přeložka vnitřního vedení, osvětlení areálu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31. 8. 2025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 x14ac:dyDescent="0.2">
      <c r="A54" s="37"/>
      <c r="B54" s="38"/>
      <c r="C54" s="32" t="s">
        <v>25</v>
      </c>
      <c r="D54" s="39"/>
      <c r="E54" s="39"/>
      <c r="F54" s="30" t="str">
        <f>E15</f>
        <v>Město Bystřice pod Hostýnem</v>
      </c>
      <c r="G54" s="39"/>
      <c r="H54" s="39"/>
      <c r="I54" s="32" t="s">
        <v>31</v>
      </c>
      <c r="J54" s="35" t="str">
        <f>E21</f>
        <v>Michal Langoš, Hranice na Moravě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 xml:space="preserve"> 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9" t="s">
        <v>141</v>
      </c>
      <c r="D57" s="140"/>
      <c r="E57" s="140"/>
      <c r="F57" s="140"/>
      <c r="G57" s="140"/>
      <c r="H57" s="140"/>
      <c r="I57" s="140"/>
      <c r="J57" s="141" t="s">
        <v>142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42" t="s">
        <v>69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143</v>
      </c>
    </row>
    <row r="60" spans="1:47" s="9" customFormat="1" ht="24.95" customHeight="1" x14ac:dyDescent="0.2">
      <c r="B60" s="143"/>
      <c r="C60" s="144"/>
      <c r="D60" s="145" t="s">
        <v>144</v>
      </c>
      <c r="E60" s="146"/>
      <c r="F60" s="146"/>
      <c r="G60" s="146"/>
      <c r="H60" s="146"/>
      <c r="I60" s="146"/>
      <c r="J60" s="147">
        <f>J88</f>
        <v>0</v>
      </c>
      <c r="K60" s="144"/>
      <c r="L60" s="148"/>
    </row>
    <row r="61" spans="1:47" s="10" customFormat="1" ht="19.899999999999999" customHeight="1" x14ac:dyDescent="0.2">
      <c r="B61" s="149"/>
      <c r="C61" s="100"/>
      <c r="D61" s="150" t="s">
        <v>145</v>
      </c>
      <c r="E61" s="151"/>
      <c r="F61" s="151"/>
      <c r="G61" s="151"/>
      <c r="H61" s="151"/>
      <c r="I61" s="151"/>
      <c r="J61" s="152">
        <f>J89</f>
        <v>0</v>
      </c>
      <c r="K61" s="100"/>
      <c r="L61" s="153"/>
    </row>
    <row r="62" spans="1:47" s="9" customFormat="1" ht="24.95" customHeight="1" x14ac:dyDescent="0.2">
      <c r="B62" s="143"/>
      <c r="C62" s="144"/>
      <c r="D62" s="145" t="s">
        <v>352</v>
      </c>
      <c r="E62" s="146"/>
      <c r="F62" s="146"/>
      <c r="G62" s="146"/>
      <c r="H62" s="146"/>
      <c r="I62" s="146"/>
      <c r="J62" s="147">
        <f>J105</f>
        <v>0</v>
      </c>
      <c r="K62" s="144"/>
      <c r="L62" s="148"/>
    </row>
    <row r="63" spans="1:47" s="10" customFormat="1" ht="19.899999999999999" customHeight="1" x14ac:dyDescent="0.2">
      <c r="B63" s="149"/>
      <c r="C63" s="100"/>
      <c r="D63" s="150" t="s">
        <v>1326</v>
      </c>
      <c r="E63" s="151"/>
      <c r="F63" s="151"/>
      <c r="G63" s="151"/>
      <c r="H63" s="151"/>
      <c r="I63" s="151"/>
      <c r="J63" s="152">
        <f>J106</f>
        <v>0</v>
      </c>
      <c r="K63" s="100"/>
      <c r="L63" s="153"/>
    </row>
    <row r="64" spans="1:47" s="9" customFormat="1" ht="24.95" customHeight="1" x14ac:dyDescent="0.2">
      <c r="B64" s="143"/>
      <c r="C64" s="144"/>
      <c r="D64" s="145" t="s">
        <v>1327</v>
      </c>
      <c r="E64" s="146"/>
      <c r="F64" s="146"/>
      <c r="G64" s="146"/>
      <c r="H64" s="146"/>
      <c r="I64" s="146"/>
      <c r="J64" s="147">
        <f>J177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1328</v>
      </c>
      <c r="E65" s="151"/>
      <c r="F65" s="151"/>
      <c r="G65" s="151"/>
      <c r="H65" s="151"/>
      <c r="I65" s="151"/>
      <c r="J65" s="152">
        <f>J178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1329</v>
      </c>
      <c r="E66" s="151"/>
      <c r="F66" s="151"/>
      <c r="G66" s="151"/>
      <c r="H66" s="151"/>
      <c r="I66" s="151"/>
      <c r="J66" s="152">
        <f>J201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150</v>
      </c>
      <c r="E67" s="146"/>
      <c r="F67" s="146"/>
      <c r="G67" s="146"/>
      <c r="H67" s="146"/>
      <c r="I67" s="146"/>
      <c r="J67" s="147">
        <f>J290</f>
        <v>0</v>
      </c>
      <c r="K67" s="144"/>
      <c r="L67" s="148"/>
    </row>
    <row r="68" spans="1:31" s="2" customFormat="1" ht="21.75" customHeight="1" x14ac:dyDescent="0.2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 x14ac:dyDescent="0.2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 x14ac:dyDescent="0.2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 x14ac:dyDescent="0.2">
      <c r="A74" s="37"/>
      <c r="B74" s="38"/>
      <c r="C74" s="26" t="s">
        <v>151</v>
      </c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 x14ac:dyDescent="0.2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 x14ac:dyDescent="0.2">
      <c r="A77" s="37"/>
      <c r="B77" s="38"/>
      <c r="C77" s="39"/>
      <c r="D77" s="39"/>
      <c r="E77" s="400" t="str">
        <f>E7</f>
        <v>Novostavba skateparkového hřiště, Bystřice pod Hostýnem</v>
      </c>
      <c r="F77" s="401"/>
      <c r="G77" s="401"/>
      <c r="H77" s="401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 x14ac:dyDescent="0.2">
      <c r="A78" s="37"/>
      <c r="B78" s="38"/>
      <c r="C78" s="32" t="s">
        <v>138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 x14ac:dyDescent="0.2">
      <c r="A79" s="37"/>
      <c r="B79" s="38"/>
      <c r="C79" s="39"/>
      <c r="D79" s="39"/>
      <c r="E79" s="354" t="str">
        <f>E9</f>
        <v>05 - Přeložka vnitřního vedení, osvětlení areálu</v>
      </c>
      <c r="F79" s="402"/>
      <c r="G79" s="402"/>
      <c r="H79" s="402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 x14ac:dyDescent="0.2">
      <c r="A81" s="37"/>
      <c r="B81" s="38"/>
      <c r="C81" s="32" t="s">
        <v>21</v>
      </c>
      <c r="D81" s="39"/>
      <c r="E81" s="39"/>
      <c r="F81" s="30" t="str">
        <f>F12</f>
        <v xml:space="preserve"> </v>
      </c>
      <c r="G81" s="39"/>
      <c r="H81" s="39"/>
      <c r="I81" s="32" t="s">
        <v>23</v>
      </c>
      <c r="J81" s="62" t="str">
        <f>IF(J12="","",J12)</f>
        <v>31. 8. 2025</v>
      </c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 x14ac:dyDescent="0.2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 x14ac:dyDescent="0.2">
      <c r="A83" s="37"/>
      <c r="B83" s="38"/>
      <c r="C83" s="32" t="s">
        <v>25</v>
      </c>
      <c r="D83" s="39"/>
      <c r="E83" s="39"/>
      <c r="F83" s="30" t="str">
        <f>E15</f>
        <v>Město Bystřice pod Hostýnem</v>
      </c>
      <c r="G83" s="39"/>
      <c r="H83" s="39"/>
      <c r="I83" s="32" t="s">
        <v>31</v>
      </c>
      <c r="J83" s="35" t="str">
        <f>E21</f>
        <v>Michal Langoš, Hranice na Moravě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 x14ac:dyDescent="0.2">
      <c r="A84" s="37"/>
      <c r="B84" s="38"/>
      <c r="C84" s="32" t="s">
        <v>29</v>
      </c>
      <c r="D84" s="39"/>
      <c r="E84" s="39"/>
      <c r="F84" s="30" t="str">
        <f>IF(E18="","",E18)</f>
        <v>Vyplň údaj</v>
      </c>
      <c r="G84" s="39"/>
      <c r="H84" s="39"/>
      <c r="I84" s="32" t="s">
        <v>34</v>
      </c>
      <c r="J84" s="35" t="str">
        <f>E24</f>
        <v xml:space="preserve"> </v>
      </c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 x14ac:dyDescent="0.2">
      <c r="A86" s="154"/>
      <c r="B86" s="155"/>
      <c r="C86" s="156" t="s">
        <v>152</v>
      </c>
      <c r="D86" s="157" t="s">
        <v>56</v>
      </c>
      <c r="E86" s="157" t="s">
        <v>52</v>
      </c>
      <c r="F86" s="157" t="s">
        <v>53</v>
      </c>
      <c r="G86" s="157" t="s">
        <v>153</v>
      </c>
      <c r="H86" s="157" t="s">
        <v>154</v>
      </c>
      <c r="I86" s="157" t="s">
        <v>155</v>
      </c>
      <c r="J86" s="157" t="s">
        <v>142</v>
      </c>
      <c r="K86" s="158" t="s">
        <v>156</v>
      </c>
      <c r="L86" s="159"/>
      <c r="M86" s="71" t="s">
        <v>19</v>
      </c>
      <c r="N86" s="72" t="s">
        <v>41</v>
      </c>
      <c r="O86" s="72" t="s">
        <v>157</v>
      </c>
      <c r="P86" s="72" t="s">
        <v>158</v>
      </c>
      <c r="Q86" s="72" t="s">
        <v>159</v>
      </c>
      <c r="R86" s="72" t="s">
        <v>160</v>
      </c>
      <c r="S86" s="72" t="s">
        <v>161</v>
      </c>
      <c r="T86" s="73" t="s">
        <v>162</v>
      </c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</row>
    <row r="87" spans="1:65" s="2" customFormat="1" ht="22.9" customHeight="1" x14ac:dyDescent="0.25">
      <c r="A87" s="37"/>
      <c r="B87" s="38"/>
      <c r="C87" s="78" t="s">
        <v>163</v>
      </c>
      <c r="D87" s="39"/>
      <c r="E87" s="39"/>
      <c r="F87" s="39"/>
      <c r="G87" s="39"/>
      <c r="H87" s="39"/>
      <c r="I87" s="39"/>
      <c r="J87" s="160">
        <f>BK87</f>
        <v>0</v>
      </c>
      <c r="K87" s="39"/>
      <c r="L87" s="42"/>
      <c r="M87" s="74"/>
      <c r="N87" s="161"/>
      <c r="O87" s="75"/>
      <c r="P87" s="162">
        <f>P88+P105+P177+P290</f>
        <v>0</v>
      </c>
      <c r="Q87" s="75"/>
      <c r="R87" s="162">
        <f>R88+R105+R177+R290</f>
        <v>37.152883700000004</v>
      </c>
      <c r="S87" s="75"/>
      <c r="T87" s="163">
        <f>T88+T105+T177+T290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70</v>
      </c>
      <c r="AU87" s="20" t="s">
        <v>143</v>
      </c>
      <c r="BK87" s="164">
        <f>BK88+BK105+BK177+BK290</f>
        <v>0</v>
      </c>
    </row>
    <row r="88" spans="1:65" s="12" customFormat="1" ht="25.9" customHeight="1" x14ac:dyDescent="0.2">
      <c r="B88" s="165"/>
      <c r="C88" s="166"/>
      <c r="D88" s="167" t="s">
        <v>70</v>
      </c>
      <c r="E88" s="168" t="s">
        <v>164</v>
      </c>
      <c r="F88" s="168" t="s">
        <v>165</v>
      </c>
      <c r="G88" s="166"/>
      <c r="H88" s="166"/>
      <c r="I88" s="169"/>
      <c r="J88" s="170">
        <f>BK88</f>
        <v>0</v>
      </c>
      <c r="K88" s="166"/>
      <c r="L88" s="171"/>
      <c r="M88" s="172"/>
      <c r="N88" s="173"/>
      <c r="O88" s="173"/>
      <c r="P88" s="174">
        <f>P89</f>
        <v>0</v>
      </c>
      <c r="Q88" s="173"/>
      <c r="R88" s="174">
        <f>R89</f>
        <v>0</v>
      </c>
      <c r="S88" s="173"/>
      <c r="T88" s="175">
        <f>T89</f>
        <v>0</v>
      </c>
      <c r="AR88" s="176" t="s">
        <v>79</v>
      </c>
      <c r="AT88" s="177" t="s">
        <v>70</v>
      </c>
      <c r="AU88" s="177" t="s">
        <v>71</v>
      </c>
      <c r="AY88" s="176" t="s">
        <v>166</v>
      </c>
      <c r="BK88" s="178">
        <f>BK89</f>
        <v>0</v>
      </c>
    </row>
    <row r="89" spans="1:65" s="12" customFormat="1" ht="22.9" customHeight="1" x14ac:dyDescent="0.2">
      <c r="B89" s="165"/>
      <c r="C89" s="166"/>
      <c r="D89" s="167" t="s">
        <v>70</v>
      </c>
      <c r="E89" s="179" t="s">
        <v>79</v>
      </c>
      <c r="F89" s="179" t="s">
        <v>167</v>
      </c>
      <c r="G89" s="166"/>
      <c r="H89" s="166"/>
      <c r="I89" s="169"/>
      <c r="J89" s="180">
        <f>BK89</f>
        <v>0</v>
      </c>
      <c r="K89" s="166"/>
      <c r="L89" s="171"/>
      <c r="M89" s="172"/>
      <c r="N89" s="173"/>
      <c r="O89" s="173"/>
      <c r="P89" s="174">
        <f>SUM(P90:P104)</f>
        <v>0</v>
      </c>
      <c r="Q89" s="173"/>
      <c r="R89" s="174">
        <f>SUM(R90:R104)</f>
        <v>0</v>
      </c>
      <c r="S89" s="173"/>
      <c r="T89" s="175">
        <f>SUM(T90:T104)</f>
        <v>0</v>
      </c>
      <c r="AR89" s="176" t="s">
        <v>79</v>
      </c>
      <c r="AT89" s="177" t="s">
        <v>70</v>
      </c>
      <c r="AU89" s="177" t="s">
        <v>79</v>
      </c>
      <c r="AY89" s="176" t="s">
        <v>166</v>
      </c>
      <c r="BK89" s="178">
        <f>SUM(BK90:BK104)</f>
        <v>0</v>
      </c>
    </row>
    <row r="90" spans="1:65" s="2" customFormat="1" ht="24.2" customHeight="1" x14ac:dyDescent="0.2">
      <c r="A90" s="37"/>
      <c r="B90" s="38"/>
      <c r="C90" s="181" t="s">
        <v>79</v>
      </c>
      <c r="D90" s="181" t="s">
        <v>168</v>
      </c>
      <c r="E90" s="182" t="s">
        <v>1330</v>
      </c>
      <c r="F90" s="183" t="s">
        <v>1331</v>
      </c>
      <c r="G90" s="184" t="s">
        <v>194</v>
      </c>
      <c r="H90" s="185">
        <v>17.079999999999998</v>
      </c>
      <c r="I90" s="186"/>
      <c r="J90" s="187">
        <f>ROUND(I90*H90,2)</f>
        <v>0</v>
      </c>
      <c r="K90" s="183" t="s">
        <v>172</v>
      </c>
      <c r="L90" s="42"/>
      <c r="M90" s="188" t="s">
        <v>19</v>
      </c>
      <c r="N90" s="189" t="s">
        <v>42</v>
      </c>
      <c r="O90" s="67"/>
      <c r="P90" s="190">
        <f>O90*H90</f>
        <v>0</v>
      </c>
      <c r="Q90" s="190">
        <v>0</v>
      </c>
      <c r="R90" s="190">
        <f>Q90*H90</f>
        <v>0</v>
      </c>
      <c r="S90" s="190">
        <v>0</v>
      </c>
      <c r="T90" s="191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92" t="s">
        <v>173</v>
      </c>
      <c r="AT90" s="192" t="s">
        <v>168</v>
      </c>
      <c r="AU90" s="192" t="s">
        <v>81</v>
      </c>
      <c r="AY90" s="20" t="s">
        <v>166</v>
      </c>
      <c r="BE90" s="193">
        <f>IF(N90="základní",J90,0)</f>
        <v>0</v>
      </c>
      <c r="BF90" s="193">
        <f>IF(N90="snížená",J90,0)</f>
        <v>0</v>
      </c>
      <c r="BG90" s="193">
        <f>IF(N90="zákl. přenesená",J90,0)</f>
        <v>0</v>
      </c>
      <c r="BH90" s="193">
        <f>IF(N90="sníž. přenesená",J90,0)</f>
        <v>0</v>
      </c>
      <c r="BI90" s="193">
        <f>IF(N90="nulová",J90,0)</f>
        <v>0</v>
      </c>
      <c r="BJ90" s="20" t="s">
        <v>79</v>
      </c>
      <c r="BK90" s="193">
        <f>ROUND(I90*H90,2)</f>
        <v>0</v>
      </c>
      <c r="BL90" s="20" t="s">
        <v>173</v>
      </c>
      <c r="BM90" s="192" t="s">
        <v>1332</v>
      </c>
    </row>
    <row r="91" spans="1:65" s="2" customFormat="1" ht="11.25" x14ac:dyDescent="0.2">
      <c r="A91" s="37"/>
      <c r="B91" s="38"/>
      <c r="C91" s="39"/>
      <c r="D91" s="194" t="s">
        <v>175</v>
      </c>
      <c r="E91" s="39"/>
      <c r="F91" s="195" t="s">
        <v>1333</v>
      </c>
      <c r="G91" s="39"/>
      <c r="H91" s="39"/>
      <c r="I91" s="196"/>
      <c r="J91" s="39"/>
      <c r="K91" s="39"/>
      <c r="L91" s="42"/>
      <c r="M91" s="197"/>
      <c r="N91" s="198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175</v>
      </c>
      <c r="AU91" s="20" t="s">
        <v>81</v>
      </c>
    </row>
    <row r="92" spans="1:65" s="13" customFormat="1" ht="11.25" x14ac:dyDescent="0.2">
      <c r="B92" s="199"/>
      <c r="C92" s="200"/>
      <c r="D92" s="201" t="s">
        <v>177</v>
      </c>
      <c r="E92" s="202" t="s">
        <v>19</v>
      </c>
      <c r="F92" s="203" t="s">
        <v>1334</v>
      </c>
      <c r="G92" s="200"/>
      <c r="H92" s="202" t="s">
        <v>19</v>
      </c>
      <c r="I92" s="204"/>
      <c r="J92" s="200"/>
      <c r="K92" s="200"/>
      <c r="L92" s="205"/>
      <c r="M92" s="206"/>
      <c r="N92" s="207"/>
      <c r="O92" s="207"/>
      <c r="P92" s="207"/>
      <c r="Q92" s="207"/>
      <c r="R92" s="207"/>
      <c r="S92" s="207"/>
      <c r="T92" s="208"/>
      <c r="AT92" s="209" t="s">
        <v>177</v>
      </c>
      <c r="AU92" s="209" t="s">
        <v>81</v>
      </c>
      <c r="AV92" s="13" t="s">
        <v>79</v>
      </c>
      <c r="AW92" s="13" t="s">
        <v>33</v>
      </c>
      <c r="AX92" s="13" t="s">
        <v>71</v>
      </c>
      <c r="AY92" s="209" t="s">
        <v>166</v>
      </c>
    </row>
    <row r="93" spans="1:65" s="14" customFormat="1" ht="11.25" x14ac:dyDescent="0.2">
      <c r="B93" s="210"/>
      <c r="C93" s="211"/>
      <c r="D93" s="201" t="s">
        <v>177</v>
      </c>
      <c r="E93" s="212" t="s">
        <v>19</v>
      </c>
      <c r="F93" s="213" t="s">
        <v>1335</v>
      </c>
      <c r="G93" s="211"/>
      <c r="H93" s="214">
        <v>17.079999999999998</v>
      </c>
      <c r="I93" s="215"/>
      <c r="J93" s="211"/>
      <c r="K93" s="211"/>
      <c r="L93" s="216"/>
      <c r="M93" s="217"/>
      <c r="N93" s="218"/>
      <c r="O93" s="218"/>
      <c r="P93" s="218"/>
      <c r="Q93" s="218"/>
      <c r="R93" s="218"/>
      <c r="S93" s="218"/>
      <c r="T93" s="219"/>
      <c r="AT93" s="220" t="s">
        <v>177</v>
      </c>
      <c r="AU93" s="220" t="s">
        <v>81</v>
      </c>
      <c r="AV93" s="14" t="s">
        <v>81</v>
      </c>
      <c r="AW93" s="14" t="s">
        <v>33</v>
      </c>
      <c r="AX93" s="14" t="s">
        <v>71</v>
      </c>
      <c r="AY93" s="220" t="s">
        <v>166</v>
      </c>
    </row>
    <row r="94" spans="1:65" s="15" customFormat="1" ht="11.25" x14ac:dyDescent="0.2">
      <c r="B94" s="221"/>
      <c r="C94" s="222"/>
      <c r="D94" s="201" t="s">
        <v>177</v>
      </c>
      <c r="E94" s="223" t="s">
        <v>19</v>
      </c>
      <c r="F94" s="224" t="s">
        <v>180</v>
      </c>
      <c r="G94" s="222"/>
      <c r="H94" s="225">
        <v>17.079999999999998</v>
      </c>
      <c r="I94" s="226"/>
      <c r="J94" s="222"/>
      <c r="K94" s="222"/>
      <c r="L94" s="227"/>
      <c r="M94" s="228"/>
      <c r="N94" s="229"/>
      <c r="O94" s="229"/>
      <c r="P94" s="229"/>
      <c r="Q94" s="229"/>
      <c r="R94" s="229"/>
      <c r="S94" s="229"/>
      <c r="T94" s="230"/>
      <c r="AT94" s="231" t="s">
        <v>177</v>
      </c>
      <c r="AU94" s="231" t="s">
        <v>81</v>
      </c>
      <c r="AV94" s="15" t="s">
        <v>173</v>
      </c>
      <c r="AW94" s="15" t="s">
        <v>33</v>
      </c>
      <c r="AX94" s="15" t="s">
        <v>79</v>
      </c>
      <c r="AY94" s="231" t="s">
        <v>166</v>
      </c>
    </row>
    <row r="95" spans="1:65" s="2" customFormat="1" ht="24.2" customHeight="1" x14ac:dyDescent="0.2">
      <c r="A95" s="37"/>
      <c r="B95" s="38"/>
      <c r="C95" s="181" t="s">
        <v>81</v>
      </c>
      <c r="D95" s="181" t="s">
        <v>168</v>
      </c>
      <c r="E95" s="182" t="s">
        <v>1336</v>
      </c>
      <c r="F95" s="183" t="s">
        <v>1337</v>
      </c>
      <c r="G95" s="184" t="s">
        <v>194</v>
      </c>
      <c r="H95" s="185">
        <v>17.079999999999998</v>
      </c>
      <c r="I95" s="186"/>
      <c r="J95" s="187">
        <f>ROUND(I95*H95,2)</f>
        <v>0</v>
      </c>
      <c r="K95" s="183" t="s">
        <v>172</v>
      </c>
      <c r="L95" s="42"/>
      <c r="M95" s="188" t="s">
        <v>19</v>
      </c>
      <c r="N95" s="189" t="s">
        <v>42</v>
      </c>
      <c r="O95" s="67"/>
      <c r="P95" s="190">
        <f>O95*H95</f>
        <v>0</v>
      </c>
      <c r="Q95" s="190">
        <v>0</v>
      </c>
      <c r="R95" s="190">
        <f>Q95*H95</f>
        <v>0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173</v>
      </c>
      <c r="AT95" s="192" t="s">
        <v>168</v>
      </c>
      <c r="AU95" s="192" t="s">
        <v>81</v>
      </c>
      <c r="AY95" s="20" t="s">
        <v>166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79</v>
      </c>
      <c r="BK95" s="193">
        <f>ROUND(I95*H95,2)</f>
        <v>0</v>
      </c>
      <c r="BL95" s="20" t="s">
        <v>173</v>
      </c>
      <c r="BM95" s="192" t="s">
        <v>1338</v>
      </c>
    </row>
    <row r="96" spans="1:65" s="2" customFormat="1" ht="11.25" x14ac:dyDescent="0.2">
      <c r="A96" s="37"/>
      <c r="B96" s="38"/>
      <c r="C96" s="39"/>
      <c r="D96" s="194" t="s">
        <v>175</v>
      </c>
      <c r="E96" s="39"/>
      <c r="F96" s="195" t="s">
        <v>1339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175</v>
      </c>
      <c r="AU96" s="20" t="s">
        <v>81</v>
      </c>
    </row>
    <row r="97" spans="1:65" s="13" customFormat="1" ht="11.25" x14ac:dyDescent="0.2">
      <c r="B97" s="199"/>
      <c r="C97" s="200"/>
      <c r="D97" s="201" t="s">
        <v>177</v>
      </c>
      <c r="E97" s="202" t="s">
        <v>19</v>
      </c>
      <c r="F97" s="203" t="s">
        <v>1334</v>
      </c>
      <c r="G97" s="200"/>
      <c r="H97" s="202" t="s">
        <v>19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177</v>
      </c>
      <c r="AU97" s="209" t="s">
        <v>81</v>
      </c>
      <c r="AV97" s="13" t="s">
        <v>79</v>
      </c>
      <c r="AW97" s="13" t="s">
        <v>33</v>
      </c>
      <c r="AX97" s="13" t="s">
        <v>71</v>
      </c>
      <c r="AY97" s="209" t="s">
        <v>166</v>
      </c>
    </row>
    <row r="98" spans="1:65" s="14" customFormat="1" ht="11.25" x14ac:dyDescent="0.2">
      <c r="B98" s="210"/>
      <c r="C98" s="211"/>
      <c r="D98" s="201" t="s">
        <v>177</v>
      </c>
      <c r="E98" s="212" t="s">
        <v>19</v>
      </c>
      <c r="F98" s="213" t="s">
        <v>1335</v>
      </c>
      <c r="G98" s="211"/>
      <c r="H98" s="214">
        <v>17.079999999999998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177</v>
      </c>
      <c r="AU98" s="220" t="s">
        <v>81</v>
      </c>
      <c r="AV98" s="14" t="s">
        <v>81</v>
      </c>
      <c r="AW98" s="14" t="s">
        <v>33</v>
      </c>
      <c r="AX98" s="14" t="s">
        <v>71</v>
      </c>
      <c r="AY98" s="220" t="s">
        <v>166</v>
      </c>
    </row>
    <row r="99" spans="1:65" s="15" customFormat="1" ht="11.25" x14ac:dyDescent="0.2">
      <c r="B99" s="221"/>
      <c r="C99" s="222"/>
      <c r="D99" s="201" t="s">
        <v>177</v>
      </c>
      <c r="E99" s="223" t="s">
        <v>19</v>
      </c>
      <c r="F99" s="224" t="s">
        <v>180</v>
      </c>
      <c r="G99" s="222"/>
      <c r="H99" s="225">
        <v>17.079999999999998</v>
      </c>
      <c r="I99" s="226"/>
      <c r="J99" s="222"/>
      <c r="K99" s="222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177</v>
      </c>
      <c r="AU99" s="231" t="s">
        <v>81</v>
      </c>
      <c r="AV99" s="15" t="s">
        <v>173</v>
      </c>
      <c r="AW99" s="15" t="s">
        <v>33</v>
      </c>
      <c r="AX99" s="15" t="s">
        <v>79</v>
      </c>
      <c r="AY99" s="231" t="s">
        <v>166</v>
      </c>
    </row>
    <row r="100" spans="1:65" s="2" customFormat="1" ht="24.2" customHeight="1" x14ac:dyDescent="0.2">
      <c r="A100" s="37"/>
      <c r="B100" s="38"/>
      <c r="C100" s="181" t="s">
        <v>185</v>
      </c>
      <c r="D100" s="181" t="s">
        <v>168</v>
      </c>
      <c r="E100" s="182" t="s">
        <v>1340</v>
      </c>
      <c r="F100" s="183" t="s">
        <v>1341</v>
      </c>
      <c r="G100" s="184" t="s">
        <v>194</v>
      </c>
      <c r="H100" s="185">
        <v>17.079999999999998</v>
      </c>
      <c r="I100" s="186"/>
      <c r="J100" s="187">
        <f>ROUND(I100*H100,2)</f>
        <v>0</v>
      </c>
      <c r="K100" s="183" t="s">
        <v>172</v>
      </c>
      <c r="L100" s="42"/>
      <c r="M100" s="188" t="s">
        <v>19</v>
      </c>
      <c r="N100" s="189" t="s">
        <v>42</v>
      </c>
      <c r="O100" s="67"/>
      <c r="P100" s="190">
        <f>O100*H100</f>
        <v>0</v>
      </c>
      <c r="Q100" s="190">
        <v>0</v>
      </c>
      <c r="R100" s="190">
        <f>Q100*H100</f>
        <v>0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173</v>
      </c>
      <c r="AT100" s="192" t="s">
        <v>168</v>
      </c>
      <c r="AU100" s="192" t="s">
        <v>81</v>
      </c>
      <c r="AY100" s="20" t="s">
        <v>166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79</v>
      </c>
      <c r="BK100" s="193">
        <f>ROUND(I100*H100,2)</f>
        <v>0</v>
      </c>
      <c r="BL100" s="20" t="s">
        <v>173</v>
      </c>
      <c r="BM100" s="192" t="s">
        <v>1342</v>
      </c>
    </row>
    <row r="101" spans="1:65" s="2" customFormat="1" ht="11.25" x14ac:dyDescent="0.2">
      <c r="A101" s="37"/>
      <c r="B101" s="38"/>
      <c r="C101" s="39"/>
      <c r="D101" s="194" t="s">
        <v>175</v>
      </c>
      <c r="E101" s="39"/>
      <c r="F101" s="195" t="s">
        <v>1343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175</v>
      </c>
      <c r="AU101" s="20" t="s">
        <v>81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1334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1335</v>
      </c>
      <c r="G103" s="211"/>
      <c r="H103" s="214">
        <v>17.079999999999998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5" customFormat="1" ht="11.25" x14ac:dyDescent="0.2">
      <c r="B104" s="221"/>
      <c r="C104" s="222"/>
      <c r="D104" s="201" t="s">
        <v>177</v>
      </c>
      <c r="E104" s="223" t="s">
        <v>19</v>
      </c>
      <c r="F104" s="224" t="s">
        <v>180</v>
      </c>
      <c r="G104" s="222"/>
      <c r="H104" s="225">
        <v>17.079999999999998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177</v>
      </c>
      <c r="AU104" s="231" t="s">
        <v>81</v>
      </c>
      <c r="AV104" s="15" t="s">
        <v>173</v>
      </c>
      <c r="AW104" s="15" t="s">
        <v>33</v>
      </c>
      <c r="AX104" s="15" t="s">
        <v>79</v>
      </c>
      <c r="AY104" s="231" t="s">
        <v>166</v>
      </c>
    </row>
    <row r="105" spans="1:65" s="12" customFormat="1" ht="25.9" customHeight="1" x14ac:dyDescent="0.2">
      <c r="B105" s="165"/>
      <c r="C105" s="166"/>
      <c r="D105" s="167" t="s">
        <v>70</v>
      </c>
      <c r="E105" s="168" t="s">
        <v>379</v>
      </c>
      <c r="F105" s="168" t="s">
        <v>380</v>
      </c>
      <c r="G105" s="166"/>
      <c r="H105" s="166"/>
      <c r="I105" s="169"/>
      <c r="J105" s="170">
        <f>BK105</f>
        <v>0</v>
      </c>
      <c r="K105" s="166"/>
      <c r="L105" s="171"/>
      <c r="M105" s="172"/>
      <c r="N105" s="173"/>
      <c r="O105" s="173"/>
      <c r="P105" s="174">
        <f>P106</f>
        <v>0</v>
      </c>
      <c r="Q105" s="173"/>
      <c r="R105" s="174">
        <f>R106</f>
        <v>0.66051000000000004</v>
      </c>
      <c r="S105" s="173"/>
      <c r="T105" s="175">
        <f>T106</f>
        <v>0</v>
      </c>
      <c r="AR105" s="176" t="s">
        <v>81</v>
      </c>
      <c r="AT105" s="177" t="s">
        <v>70</v>
      </c>
      <c r="AU105" s="177" t="s">
        <v>71</v>
      </c>
      <c r="AY105" s="176" t="s">
        <v>166</v>
      </c>
      <c r="BK105" s="178">
        <f>BK106</f>
        <v>0</v>
      </c>
    </row>
    <row r="106" spans="1:65" s="12" customFormat="1" ht="22.9" customHeight="1" x14ac:dyDescent="0.2">
      <c r="B106" s="165"/>
      <c r="C106" s="166"/>
      <c r="D106" s="167" t="s">
        <v>70</v>
      </c>
      <c r="E106" s="179" t="s">
        <v>1344</v>
      </c>
      <c r="F106" s="179" t="s">
        <v>1345</v>
      </c>
      <c r="G106" s="166"/>
      <c r="H106" s="166"/>
      <c r="I106" s="169"/>
      <c r="J106" s="180">
        <f>BK106</f>
        <v>0</v>
      </c>
      <c r="K106" s="166"/>
      <c r="L106" s="171"/>
      <c r="M106" s="172"/>
      <c r="N106" s="173"/>
      <c r="O106" s="173"/>
      <c r="P106" s="174">
        <f>SUM(P107:P176)</f>
        <v>0</v>
      </c>
      <c r="Q106" s="173"/>
      <c r="R106" s="174">
        <f>SUM(R107:R176)</f>
        <v>0.66051000000000004</v>
      </c>
      <c r="S106" s="173"/>
      <c r="T106" s="175">
        <f>SUM(T107:T176)</f>
        <v>0</v>
      </c>
      <c r="AR106" s="176" t="s">
        <v>81</v>
      </c>
      <c r="AT106" s="177" t="s">
        <v>70</v>
      </c>
      <c r="AU106" s="177" t="s">
        <v>79</v>
      </c>
      <c r="AY106" s="176" t="s">
        <v>166</v>
      </c>
      <c r="BK106" s="178">
        <f>SUM(BK107:BK176)</f>
        <v>0</v>
      </c>
    </row>
    <row r="107" spans="1:65" s="2" customFormat="1" ht="24.2" customHeight="1" x14ac:dyDescent="0.2">
      <c r="A107" s="37"/>
      <c r="B107" s="38"/>
      <c r="C107" s="181" t="s">
        <v>173</v>
      </c>
      <c r="D107" s="181" t="s">
        <v>168</v>
      </c>
      <c r="E107" s="182" t="s">
        <v>1346</v>
      </c>
      <c r="F107" s="183" t="s">
        <v>1347</v>
      </c>
      <c r="G107" s="184" t="s">
        <v>524</v>
      </c>
      <c r="H107" s="185">
        <v>215</v>
      </c>
      <c r="I107" s="186"/>
      <c r="J107" s="187">
        <f>ROUND(I107*H107,2)</f>
        <v>0</v>
      </c>
      <c r="K107" s="183" t="s">
        <v>172</v>
      </c>
      <c r="L107" s="42"/>
      <c r="M107" s="188" t="s">
        <v>19</v>
      </c>
      <c r="N107" s="189" t="s">
        <v>42</v>
      </c>
      <c r="O107" s="67"/>
      <c r="P107" s="190">
        <f>O107*H107</f>
        <v>0</v>
      </c>
      <c r="Q107" s="190">
        <v>0</v>
      </c>
      <c r="R107" s="190">
        <f>Q107*H107</f>
        <v>0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315</v>
      </c>
      <c r="AT107" s="192" t="s">
        <v>168</v>
      </c>
      <c r="AU107" s="192" t="s">
        <v>81</v>
      </c>
      <c r="AY107" s="20" t="s">
        <v>166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79</v>
      </c>
      <c r="BK107" s="193">
        <f>ROUND(I107*H107,2)</f>
        <v>0</v>
      </c>
      <c r="BL107" s="20" t="s">
        <v>315</v>
      </c>
      <c r="BM107" s="192" t="s">
        <v>1348</v>
      </c>
    </row>
    <row r="108" spans="1:65" s="2" customFormat="1" ht="11.25" x14ac:dyDescent="0.2">
      <c r="A108" s="37"/>
      <c r="B108" s="38"/>
      <c r="C108" s="39"/>
      <c r="D108" s="194" t="s">
        <v>175</v>
      </c>
      <c r="E108" s="39"/>
      <c r="F108" s="195" t="s">
        <v>1349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175</v>
      </c>
      <c r="AU108" s="20" t="s">
        <v>81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1350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2" t="s">
        <v>19</v>
      </c>
      <c r="F110" s="213" t="s">
        <v>1351</v>
      </c>
      <c r="G110" s="211"/>
      <c r="H110" s="214">
        <v>215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33</v>
      </c>
      <c r="AX110" s="14" t="s">
        <v>71</v>
      </c>
      <c r="AY110" s="220" t="s">
        <v>166</v>
      </c>
    </row>
    <row r="111" spans="1:65" s="15" customFormat="1" ht="11.25" x14ac:dyDescent="0.2">
      <c r="B111" s="221"/>
      <c r="C111" s="222"/>
      <c r="D111" s="201" t="s">
        <v>177</v>
      </c>
      <c r="E111" s="223" t="s">
        <v>19</v>
      </c>
      <c r="F111" s="224" t="s">
        <v>180</v>
      </c>
      <c r="G111" s="222"/>
      <c r="H111" s="225">
        <v>215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177</v>
      </c>
      <c r="AU111" s="231" t="s">
        <v>81</v>
      </c>
      <c r="AV111" s="15" t="s">
        <v>173</v>
      </c>
      <c r="AW111" s="15" t="s">
        <v>33</v>
      </c>
      <c r="AX111" s="15" t="s">
        <v>79</v>
      </c>
      <c r="AY111" s="231" t="s">
        <v>166</v>
      </c>
    </row>
    <row r="112" spans="1:65" s="2" customFormat="1" ht="16.5" customHeight="1" x14ac:dyDescent="0.2">
      <c r="A112" s="37"/>
      <c r="B112" s="38"/>
      <c r="C112" s="249" t="s">
        <v>198</v>
      </c>
      <c r="D112" s="249" t="s">
        <v>392</v>
      </c>
      <c r="E112" s="250" t="s">
        <v>1352</v>
      </c>
      <c r="F112" s="251" t="s">
        <v>1353</v>
      </c>
      <c r="G112" s="252" t="s">
        <v>524</v>
      </c>
      <c r="H112" s="253">
        <v>247.25</v>
      </c>
      <c r="I112" s="254"/>
      <c r="J112" s="255">
        <f>ROUND(I112*H112,2)</f>
        <v>0</v>
      </c>
      <c r="K112" s="251" t="s">
        <v>172</v>
      </c>
      <c r="L112" s="256"/>
      <c r="M112" s="257" t="s">
        <v>19</v>
      </c>
      <c r="N112" s="258" t="s">
        <v>42</v>
      </c>
      <c r="O112" s="67"/>
      <c r="P112" s="190">
        <f>O112*H112</f>
        <v>0</v>
      </c>
      <c r="Q112" s="190">
        <v>7.6999999999999996E-4</v>
      </c>
      <c r="R112" s="190">
        <f>Q112*H112</f>
        <v>0.19038249999999998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395</v>
      </c>
      <c r="AT112" s="192" t="s">
        <v>392</v>
      </c>
      <c r="AU112" s="192" t="s">
        <v>81</v>
      </c>
      <c r="AY112" s="20" t="s">
        <v>166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79</v>
      </c>
      <c r="BK112" s="193">
        <f>ROUND(I112*H112,2)</f>
        <v>0</v>
      </c>
      <c r="BL112" s="20" t="s">
        <v>315</v>
      </c>
      <c r="BM112" s="192" t="s">
        <v>1354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1350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1351</v>
      </c>
      <c r="G114" s="211"/>
      <c r="H114" s="214">
        <v>215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5" customFormat="1" ht="11.25" x14ac:dyDescent="0.2">
      <c r="B115" s="221"/>
      <c r="C115" s="222"/>
      <c r="D115" s="201" t="s">
        <v>177</v>
      </c>
      <c r="E115" s="223" t="s">
        <v>19</v>
      </c>
      <c r="F115" s="224" t="s">
        <v>180</v>
      </c>
      <c r="G115" s="222"/>
      <c r="H115" s="225">
        <v>215</v>
      </c>
      <c r="I115" s="226"/>
      <c r="J115" s="222"/>
      <c r="K115" s="222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177</v>
      </c>
      <c r="AU115" s="231" t="s">
        <v>81</v>
      </c>
      <c r="AV115" s="15" t="s">
        <v>173</v>
      </c>
      <c r="AW115" s="15" t="s">
        <v>33</v>
      </c>
      <c r="AX115" s="15" t="s">
        <v>79</v>
      </c>
      <c r="AY115" s="231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1"/>
      <c r="F116" s="213" t="s">
        <v>1355</v>
      </c>
      <c r="G116" s="211"/>
      <c r="H116" s="214">
        <v>247.25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4</v>
      </c>
      <c r="AX116" s="14" t="s">
        <v>79</v>
      </c>
      <c r="AY116" s="220" t="s">
        <v>166</v>
      </c>
    </row>
    <row r="117" spans="1:65" s="2" customFormat="1" ht="24.2" customHeight="1" x14ac:dyDescent="0.2">
      <c r="A117" s="37"/>
      <c r="B117" s="38"/>
      <c r="C117" s="181" t="s">
        <v>213</v>
      </c>
      <c r="D117" s="181" t="s">
        <v>168</v>
      </c>
      <c r="E117" s="182" t="s">
        <v>1356</v>
      </c>
      <c r="F117" s="183" t="s">
        <v>1357</v>
      </c>
      <c r="G117" s="184" t="s">
        <v>524</v>
      </c>
      <c r="H117" s="185">
        <v>75</v>
      </c>
      <c r="I117" s="186"/>
      <c r="J117" s="187">
        <f>ROUND(I117*H117,2)</f>
        <v>0</v>
      </c>
      <c r="K117" s="183" t="s">
        <v>172</v>
      </c>
      <c r="L117" s="42"/>
      <c r="M117" s="188" t="s">
        <v>19</v>
      </c>
      <c r="N117" s="189" t="s">
        <v>42</v>
      </c>
      <c r="O117" s="6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315</v>
      </c>
      <c r="AT117" s="192" t="s">
        <v>168</v>
      </c>
      <c r="AU117" s="192" t="s">
        <v>81</v>
      </c>
      <c r="AY117" s="20" t="s">
        <v>166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79</v>
      </c>
      <c r="BK117" s="193">
        <f>ROUND(I117*H117,2)</f>
        <v>0</v>
      </c>
      <c r="BL117" s="20" t="s">
        <v>315</v>
      </c>
      <c r="BM117" s="192" t="s">
        <v>1358</v>
      </c>
    </row>
    <row r="118" spans="1:65" s="2" customFormat="1" ht="11.25" x14ac:dyDescent="0.2">
      <c r="A118" s="37"/>
      <c r="B118" s="38"/>
      <c r="C118" s="39"/>
      <c r="D118" s="194" t="s">
        <v>175</v>
      </c>
      <c r="E118" s="39"/>
      <c r="F118" s="195" t="s">
        <v>1359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175</v>
      </c>
      <c r="AU118" s="20" t="s">
        <v>81</v>
      </c>
    </row>
    <row r="119" spans="1:65" s="13" customFormat="1" ht="11.25" x14ac:dyDescent="0.2">
      <c r="B119" s="199"/>
      <c r="C119" s="200"/>
      <c r="D119" s="201" t="s">
        <v>177</v>
      </c>
      <c r="E119" s="202" t="s">
        <v>19</v>
      </c>
      <c r="F119" s="203" t="s">
        <v>1360</v>
      </c>
      <c r="G119" s="200"/>
      <c r="H119" s="202" t="s">
        <v>19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177</v>
      </c>
      <c r="AU119" s="209" t="s">
        <v>81</v>
      </c>
      <c r="AV119" s="13" t="s">
        <v>79</v>
      </c>
      <c r="AW119" s="13" t="s">
        <v>33</v>
      </c>
      <c r="AX119" s="13" t="s">
        <v>71</v>
      </c>
      <c r="AY119" s="209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1361</v>
      </c>
      <c r="G120" s="211"/>
      <c r="H120" s="214">
        <v>75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5" customFormat="1" ht="11.25" x14ac:dyDescent="0.2">
      <c r="B121" s="221"/>
      <c r="C121" s="222"/>
      <c r="D121" s="201" t="s">
        <v>177</v>
      </c>
      <c r="E121" s="223" t="s">
        <v>19</v>
      </c>
      <c r="F121" s="224" t="s">
        <v>180</v>
      </c>
      <c r="G121" s="222"/>
      <c r="H121" s="225">
        <v>75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177</v>
      </c>
      <c r="AU121" s="231" t="s">
        <v>81</v>
      </c>
      <c r="AV121" s="15" t="s">
        <v>173</v>
      </c>
      <c r="AW121" s="15" t="s">
        <v>33</v>
      </c>
      <c r="AX121" s="15" t="s">
        <v>79</v>
      </c>
      <c r="AY121" s="231" t="s">
        <v>166</v>
      </c>
    </row>
    <row r="122" spans="1:65" s="2" customFormat="1" ht="16.5" customHeight="1" x14ac:dyDescent="0.2">
      <c r="A122" s="37"/>
      <c r="B122" s="38"/>
      <c r="C122" s="249" t="s">
        <v>179</v>
      </c>
      <c r="D122" s="249" t="s">
        <v>392</v>
      </c>
      <c r="E122" s="250" t="s">
        <v>1362</v>
      </c>
      <c r="F122" s="251" t="s">
        <v>1363</v>
      </c>
      <c r="G122" s="252" t="s">
        <v>524</v>
      </c>
      <c r="H122" s="253">
        <v>86.25</v>
      </c>
      <c r="I122" s="254"/>
      <c r="J122" s="255">
        <f>ROUND(I122*H122,2)</f>
        <v>0</v>
      </c>
      <c r="K122" s="251" t="s">
        <v>172</v>
      </c>
      <c r="L122" s="256"/>
      <c r="M122" s="257" t="s">
        <v>19</v>
      </c>
      <c r="N122" s="258" t="s">
        <v>42</v>
      </c>
      <c r="O122" s="67"/>
      <c r="P122" s="190">
        <f>O122*H122</f>
        <v>0</v>
      </c>
      <c r="Q122" s="190">
        <v>1.83E-3</v>
      </c>
      <c r="R122" s="190">
        <f>Q122*H122</f>
        <v>0.15783749999999999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395</v>
      </c>
      <c r="AT122" s="192" t="s">
        <v>392</v>
      </c>
      <c r="AU122" s="192" t="s">
        <v>81</v>
      </c>
      <c r="AY122" s="20" t="s">
        <v>166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79</v>
      </c>
      <c r="BK122" s="193">
        <f>ROUND(I122*H122,2)</f>
        <v>0</v>
      </c>
      <c r="BL122" s="20" t="s">
        <v>315</v>
      </c>
      <c r="BM122" s="192" t="s">
        <v>1364</v>
      </c>
    </row>
    <row r="123" spans="1:65" s="13" customFormat="1" ht="11.25" x14ac:dyDescent="0.2">
      <c r="B123" s="199"/>
      <c r="C123" s="200"/>
      <c r="D123" s="201" t="s">
        <v>177</v>
      </c>
      <c r="E123" s="202" t="s">
        <v>19</v>
      </c>
      <c r="F123" s="203" t="s">
        <v>1360</v>
      </c>
      <c r="G123" s="200"/>
      <c r="H123" s="202" t="s">
        <v>19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177</v>
      </c>
      <c r="AU123" s="209" t="s">
        <v>81</v>
      </c>
      <c r="AV123" s="13" t="s">
        <v>79</v>
      </c>
      <c r="AW123" s="13" t="s">
        <v>33</v>
      </c>
      <c r="AX123" s="13" t="s">
        <v>71</v>
      </c>
      <c r="AY123" s="209" t="s">
        <v>166</v>
      </c>
    </row>
    <row r="124" spans="1:65" s="14" customFormat="1" ht="11.25" x14ac:dyDescent="0.2">
      <c r="B124" s="210"/>
      <c r="C124" s="211"/>
      <c r="D124" s="201" t="s">
        <v>177</v>
      </c>
      <c r="E124" s="212" t="s">
        <v>19</v>
      </c>
      <c r="F124" s="213" t="s">
        <v>1361</v>
      </c>
      <c r="G124" s="211"/>
      <c r="H124" s="214">
        <v>75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177</v>
      </c>
      <c r="AU124" s="220" t="s">
        <v>81</v>
      </c>
      <c r="AV124" s="14" t="s">
        <v>81</v>
      </c>
      <c r="AW124" s="14" t="s">
        <v>33</v>
      </c>
      <c r="AX124" s="14" t="s">
        <v>71</v>
      </c>
      <c r="AY124" s="220" t="s">
        <v>166</v>
      </c>
    </row>
    <row r="125" spans="1:65" s="15" customFormat="1" ht="11.25" x14ac:dyDescent="0.2">
      <c r="B125" s="221"/>
      <c r="C125" s="222"/>
      <c r="D125" s="201" t="s">
        <v>177</v>
      </c>
      <c r="E125" s="223" t="s">
        <v>19</v>
      </c>
      <c r="F125" s="224" t="s">
        <v>180</v>
      </c>
      <c r="G125" s="222"/>
      <c r="H125" s="225">
        <v>75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177</v>
      </c>
      <c r="AU125" s="231" t="s">
        <v>81</v>
      </c>
      <c r="AV125" s="15" t="s">
        <v>173</v>
      </c>
      <c r="AW125" s="15" t="s">
        <v>33</v>
      </c>
      <c r="AX125" s="15" t="s">
        <v>79</v>
      </c>
      <c r="AY125" s="231" t="s">
        <v>166</v>
      </c>
    </row>
    <row r="126" spans="1:65" s="14" customFormat="1" ht="11.25" x14ac:dyDescent="0.2">
      <c r="B126" s="210"/>
      <c r="C126" s="211"/>
      <c r="D126" s="201" t="s">
        <v>177</v>
      </c>
      <c r="E126" s="211"/>
      <c r="F126" s="213" t="s">
        <v>1365</v>
      </c>
      <c r="G126" s="211"/>
      <c r="H126" s="214">
        <v>86.25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81</v>
      </c>
      <c r="AV126" s="14" t="s">
        <v>81</v>
      </c>
      <c r="AW126" s="14" t="s">
        <v>4</v>
      </c>
      <c r="AX126" s="14" t="s">
        <v>79</v>
      </c>
      <c r="AY126" s="220" t="s">
        <v>166</v>
      </c>
    </row>
    <row r="127" spans="1:65" s="2" customFormat="1" ht="21.75" customHeight="1" x14ac:dyDescent="0.2">
      <c r="A127" s="37"/>
      <c r="B127" s="38"/>
      <c r="C127" s="181" t="s">
        <v>226</v>
      </c>
      <c r="D127" s="181" t="s">
        <v>168</v>
      </c>
      <c r="E127" s="182" t="s">
        <v>1366</v>
      </c>
      <c r="F127" s="183" t="s">
        <v>1367</v>
      </c>
      <c r="G127" s="184" t="s">
        <v>171</v>
      </c>
      <c r="H127" s="185">
        <v>2</v>
      </c>
      <c r="I127" s="186"/>
      <c r="J127" s="187">
        <f>ROUND(I127*H127,2)</f>
        <v>0</v>
      </c>
      <c r="K127" s="183" t="s">
        <v>172</v>
      </c>
      <c r="L127" s="42"/>
      <c r="M127" s="188" t="s">
        <v>19</v>
      </c>
      <c r="N127" s="189" t="s">
        <v>42</v>
      </c>
      <c r="O127" s="6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315</v>
      </c>
      <c r="AT127" s="192" t="s">
        <v>168</v>
      </c>
      <c r="AU127" s="192" t="s">
        <v>81</v>
      </c>
      <c r="AY127" s="20" t="s">
        <v>166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79</v>
      </c>
      <c r="BK127" s="193">
        <f>ROUND(I127*H127,2)</f>
        <v>0</v>
      </c>
      <c r="BL127" s="20" t="s">
        <v>315</v>
      </c>
      <c r="BM127" s="192" t="s">
        <v>1368</v>
      </c>
    </row>
    <row r="128" spans="1:65" s="2" customFormat="1" ht="11.25" x14ac:dyDescent="0.2">
      <c r="A128" s="37"/>
      <c r="B128" s="38"/>
      <c r="C128" s="39"/>
      <c r="D128" s="194" t="s">
        <v>175</v>
      </c>
      <c r="E128" s="39"/>
      <c r="F128" s="195" t="s">
        <v>1369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175</v>
      </c>
      <c r="AU128" s="20" t="s">
        <v>81</v>
      </c>
    </row>
    <row r="129" spans="1:65" s="13" customFormat="1" ht="11.25" x14ac:dyDescent="0.2">
      <c r="B129" s="199"/>
      <c r="C129" s="200"/>
      <c r="D129" s="201" t="s">
        <v>177</v>
      </c>
      <c r="E129" s="202" t="s">
        <v>19</v>
      </c>
      <c r="F129" s="203" t="s">
        <v>1350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177</v>
      </c>
      <c r="AU129" s="209" t="s">
        <v>81</v>
      </c>
      <c r="AV129" s="13" t="s">
        <v>79</v>
      </c>
      <c r="AW129" s="13" t="s">
        <v>33</v>
      </c>
      <c r="AX129" s="13" t="s">
        <v>71</v>
      </c>
      <c r="AY129" s="209" t="s">
        <v>166</v>
      </c>
    </row>
    <row r="130" spans="1:65" s="14" customFormat="1" ht="11.25" x14ac:dyDescent="0.2">
      <c r="B130" s="210"/>
      <c r="C130" s="211"/>
      <c r="D130" s="201" t="s">
        <v>177</v>
      </c>
      <c r="E130" s="212" t="s">
        <v>19</v>
      </c>
      <c r="F130" s="213" t="s">
        <v>79</v>
      </c>
      <c r="G130" s="211"/>
      <c r="H130" s="214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177</v>
      </c>
      <c r="AU130" s="220" t="s">
        <v>81</v>
      </c>
      <c r="AV130" s="14" t="s">
        <v>81</v>
      </c>
      <c r="AW130" s="14" t="s">
        <v>33</v>
      </c>
      <c r="AX130" s="14" t="s">
        <v>71</v>
      </c>
      <c r="AY130" s="220" t="s">
        <v>166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1360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4" customFormat="1" ht="11.25" x14ac:dyDescent="0.2">
      <c r="B132" s="210"/>
      <c r="C132" s="211"/>
      <c r="D132" s="201" t="s">
        <v>177</v>
      </c>
      <c r="E132" s="212" t="s">
        <v>19</v>
      </c>
      <c r="F132" s="213" t="s">
        <v>79</v>
      </c>
      <c r="G132" s="211"/>
      <c r="H132" s="214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177</v>
      </c>
      <c r="AU132" s="220" t="s">
        <v>81</v>
      </c>
      <c r="AV132" s="14" t="s">
        <v>81</v>
      </c>
      <c r="AW132" s="14" t="s">
        <v>33</v>
      </c>
      <c r="AX132" s="14" t="s">
        <v>71</v>
      </c>
      <c r="AY132" s="220" t="s">
        <v>166</v>
      </c>
    </row>
    <row r="133" spans="1:65" s="15" customFormat="1" ht="11.25" x14ac:dyDescent="0.2">
      <c r="B133" s="221"/>
      <c r="C133" s="222"/>
      <c r="D133" s="201" t="s">
        <v>177</v>
      </c>
      <c r="E133" s="223" t="s">
        <v>19</v>
      </c>
      <c r="F133" s="224" t="s">
        <v>180</v>
      </c>
      <c r="G133" s="222"/>
      <c r="H133" s="225">
        <v>2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177</v>
      </c>
      <c r="AU133" s="231" t="s">
        <v>81</v>
      </c>
      <c r="AV133" s="15" t="s">
        <v>173</v>
      </c>
      <c r="AW133" s="15" t="s">
        <v>33</v>
      </c>
      <c r="AX133" s="15" t="s">
        <v>79</v>
      </c>
      <c r="AY133" s="231" t="s">
        <v>166</v>
      </c>
    </row>
    <row r="134" spans="1:65" s="2" customFormat="1" ht="16.5" customHeight="1" x14ac:dyDescent="0.2">
      <c r="A134" s="37"/>
      <c r="B134" s="38"/>
      <c r="C134" s="249" t="s">
        <v>231</v>
      </c>
      <c r="D134" s="249" t="s">
        <v>392</v>
      </c>
      <c r="E134" s="250" t="s">
        <v>1370</v>
      </c>
      <c r="F134" s="251" t="s">
        <v>1371</v>
      </c>
      <c r="G134" s="252" t="s">
        <v>171</v>
      </c>
      <c r="H134" s="253">
        <v>1</v>
      </c>
      <c r="I134" s="254"/>
      <c r="J134" s="255">
        <f>ROUND(I134*H134,2)</f>
        <v>0</v>
      </c>
      <c r="K134" s="251" t="s">
        <v>476</v>
      </c>
      <c r="L134" s="256"/>
      <c r="M134" s="257" t="s">
        <v>19</v>
      </c>
      <c r="N134" s="258" t="s">
        <v>42</v>
      </c>
      <c r="O134" s="67"/>
      <c r="P134" s="190">
        <f>O134*H134</f>
        <v>0</v>
      </c>
      <c r="Q134" s="190">
        <v>2.5000000000000001E-2</v>
      </c>
      <c r="R134" s="190">
        <f>Q134*H134</f>
        <v>2.5000000000000001E-2</v>
      </c>
      <c r="S134" s="190">
        <v>0</v>
      </c>
      <c r="T134" s="19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2" t="s">
        <v>395</v>
      </c>
      <c r="AT134" s="192" t="s">
        <v>392</v>
      </c>
      <c r="AU134" s="192" t="s">
        <v>81</v>
      </c>
      <c r="AY134" s="20" t="s">
        <v>166</v>
      </c>
      <c r="BE134" s="193">
        <f>IF(N134="základní",J134,0)</f>
        <v>0</v>
      </c>
      <c r="BF134" s="193">
        <f>IF(N134="snížená",J134,0)</f>
        <v>0</v>
      </c>
      <c r="BG134" s="193">
        <f>IF(N134="zákl. přenesená",J134,0)</f>
        <v>0</v>
      </c>
      <c r="BH134" s="193">
        <f>IF(N134="sníž. přenesená",J134,0)</f>
        <v>0</v>
      </c>
      <c r="BI134" s="193">
        <f>IF(N134="nulová",J134,0)</f>
        <v>0</v>
      </c>
      <c r="BJ134" s="20" t="s">
        <v>79</v>
      </c>
      <c r="BK134" s="193">
        <f>ROUND(I134*H134,2)</f>
        <v>0</v>
      </c>
      <c r="BL134" s="20" t="s">
        <v>315</v>
      </c>
      <c r="BM134" s="192" t="s">
        <v>1372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1350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79</v>
      </c>
      <c r="G136" s="211"/>
      <c r="H136" s="214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5" customFormat="1" ht="11.25" x14ac:dyDescent="0.2">
      <c r="B137" s="221"/>
      <c r="C137" s="222"/>
      <c r="D137" s="201" t="s">
        <v>177</v>
      </c>
      <c r="E137" s="223" t="s">
        <v>19</v>
      </c>
      <c r="F137" s="224" t="s">
        <v>180</v>
      </c>
      <c r="G137" s="222"/>
      <c r="H137" s="225">
        <v>1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177</v>
      </c>
      <c r="AU137" s="231" t="s">
        <v>81</v>
      </c>
      <c r="AV137" s="15" t="s">
        <v>173</v>
      </c>
      <c r="AW137" s="15" t="s">
        <v>33</v>
      </c>
      <c r="AX137" s="15" t="s">
        <v>79</v>
      </c>
      <c r="AY137" s="231" t="s">
        <v>166</v>
      </c>
    </row>
    <row r="138" spans="1:65" s="2" customFormat="1" ht="16.5" customHeight="1" x14ac:dyDescent="0.2">
      <c r="A138" s="37"/>
      <c r="B138" s="38"/>
      <c r="C138" s="249" t="s">
        <v>238</v>
      </c>
      <c r="D138" s="249" t="s">
        <v>392</v>
      </c>
      <c r="E138" s="250" t="s">
        <v>1373</v>
      </c>
      <c r="F138" s="251" t="s">
        <v>1374</v>
      </c>
      <c r="G138" s="252" t="s">
        <v>171</v>
      </c>
      <c r="H138" s="253">
        <v>1</v>
      </c>
      <c r="I138" s="254"/>
      <c r="J138" s="255">
        <f>ROUND(I138*H138,2)</f>
        <v>0</v>
      </c>
      <c r="K138" s="251" t="s">
        <v>476</v>
      </c>
      <c r="L138" s="256"/>
      <c r="M138" s="257" t="s">
        <v>19</v>
      </c>
      <c r="N138" s="258" t="s">
        <v>42</v>
      </c>
      <c r="O138" s="67"/>
      <c r="P138" s="190">
        <f>O138*H138</f>
        <v>0</v>
      </c>
      <c r="Q138" s="190">
        <v>2.1999999999999999E-2</v>
      </c>
      <c r="R138" s="190">
        <f>Q138*H138</f>
        <v>2.1999999999999999E-2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395</v>
      </c>
      <c r="AT138" s="192" t="s">
        <v>392</v>
      </c>
      <c r="AU138" s="192" t="s">
        <v>81</v>
      </c>
      <c r="AY138" s="20" t="s">
        <v>166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79</v>
      </c>
      <c r="BK138" s="193">
        <f>ROUND(I138*H138,2)</f>
        <v>0</v>
      </c>
      <c r="BL138" s="20" t="s">
        <v>315</v>
      </c>
      <c r="BM138" s="192" t="s">
        <v>1375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1360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79</v>
      </c>
      <c r="G140" s="211"/>
      <c r="H140" s="214">
        <v>1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5" customFormat="1" ht="11.25" x14ac:dyDescent="0.2">
      <c r="B141" s="221"/>
      <c r="C141" s="222"/>
      <c r="D141" s="201" t="s">
        <v>177</v>
      </c>
      <c r="E141" s="223" t="s">
        <v>19</v>
      </c>
      <c r="F141" s="224" t="s">
        <v>180</v>
      </c>
      <c r="G141" s="222"/>
      <c r="H141" s="225">
        <v>1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177</v>
      </c>
      <c r="AU141" s="231" t="s">
        <v>81</v>
      </c>
      <c r="AV141" s="15" t="s">
        <v>173</v>
      </c>
      <c r="AW141" s="15" t="s">
        <v>33</v>
      </c>
      <c r="AX141" s="15" t="s">
        <v>79</v>
      </c>
      <c r="AY141" s="231" t="s">
        <v>166</v>
      </c>
    </row>
    <row r="142" spans="1:65" s="2" customFormat="1" ht="16.5" customHeight="1" x14ac:dyDescent="0.2">
      <c r="A142" s="37"/>
      <c r="B142" s="38"/>
      <c r="C142" s="181" t="s">
        <v>243</v>
      </c>
      <c r="D142" s="181" t="s">
        <v>168</v>
      </c>
      <c r="E142" s="182" t="s">
        <v>1376</v>
      </c>
      <c r="F142" s="183" t="s">
        <v>1377</v>
      </c>
      <c r="G142" s="184" t="s">
        <v>171</v>
      </c>
      <c r="H142" s="185">
        <v>8</v>
      </c>
      <c r="I142" s="186"/>
      <c r="J142" s="187">
        <f>ROUND(I142*H142,2)</f>
        <v>0</v>
      </c>
      <c r="K142" s="183" t="s">
        <v>476</v>
      </c>
      <c r="L142" s="42"/>
      <c r="M142" s="188" t="s">
        <v>19</v>
      </c>
      <c r="N142" s="189" t="s">
        <v>42</v>
      </c>
      <c r="O142" s="6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315</v>
      </c>
      <c r="AT142" s="192" t="s">
        <v>168</v>
      </c>
      <c r="AU142" s="192" t="s">
        <v>81</v>
      </c>
      <c r="AY142" s="20" t="s">
        <v>166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79</v>
      </c>
      <c r="BK142" s="193">
        <f>ROUND(I142*H142,2)</f>
        <v>0</v>
      </c>
      <c r="BL142" s="20" t="s">
        <v>315</v>
      </c>
      <c r="BM142" s="192" t="s">
        <v>1378</v>
      </c>
    </row>
    <row r="143" spans="1:65" s="14" customFormat="1" ht="11.25" x14ac:dyDescent="0.2">
      <c r="B143" s="210"/>
      <c r="C143" s="211"/>
      <c r="D143" s="201" t="s">
        <v>177</v>
      </c>
      <c r="E143" s="212" t="s">
        <v>19</v>
      </c>
      <c r="F143" s="213" t="s">
        <v>226</v>
      </c>
      <c r="G143" s="211"/>
      <c r="H143" s="214">
        <v>8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177</v>
      </c>
      <c r="AU143" s="220" t="s">
        <v>81</v>
      </c>
      <c r="AV143" s="14" t="s">
        <v>81</v>
      </c>
      <c r="AW143" s="14" t="s">
        <v>33</v>
      </c>
      <c r="AX143" s="14" t="s">
        <v>71</v>
      </c>
      <c r="AY143" s="220" t="s">
        <v>166</v>
      </c>
    </row>
    <row r="144" spans="1:65" s="15" customFormat="1" ht="11.25" x14ac:dyDescent="0.2">
      <c r="B144" s="221"/>
      <c r="C144" s="222"/>
      <c r="D144" s="201" t="s">
        <v>177</v>
      </c>
      <c r="E144" s="223" t="s">
        <v>19</v>
      </c>
      <c r="F144" s="224" t="s">
        <v>180</v>
      </c>
      <c r="G144" s="222"/>
      <c r="H144" s="225">
        <v>8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177</v>
      </c>
      <c r="AU144" s="231" t="s">
        <v>81</v>
      </c>
      <c r="AV144" s="15" t="s">
        <v>173</v>
      </c>
      <c r="AW144" s="15" t="s">
        <v>33</v>
      </c>
      <c r="AX144" s="15" t="s">
        <v>79</v>
      </c>
      <c r="AY144" s="231" t="s">
        <v>166</v>
      </c>
    </row>
    <row r="145" spans="1:65" s="2" customFormat="1" ht="16.5" customHeight="1" x14ac:dyDescent="0.2">
      <c r="A145" s="37"/>
      <c r="B145" s="38"/>
      <c r="C145" s="249" t="s">
        <v>8</v>
      </c>
      <c r="D145" s="249" t="s">
        <v>392</v>
      </c>
      <c r="E145" s="250" t="s">
        <v>1379</v>
      </c>
      <c r="F145" s="251" t="s">
        <v>1380</v>
      </c>
      <c r="G145" s="252" t="s">
        <v>171</v>
      </c>
      <c r="H145" s="253">
        <v>8</v>
      </c>
      <c r="I145" s="254"/>
      <c r="J145" s="255">
        <f>ROUND(I145*H145,2)</f>
        <v>0</v>
      </c>
      <c r="K145" s="251" t="s">
        <v>476</v>
      </c>
      <c r="L145" s="256"/>
      <c r="M145" s="257" t="s">
        <v>19</v>
      </c>
      <c r="N145" s="258" t="s">
        <v>42</v>
      </c>
      <c r="O145" s="67"/>
      <c r="P145" s="190">
        <f>O145*H145</f>
        <v>0</v>
      </c>
      <c r="Q145" s="190">
        <v>0.01</v>
      </c>
      <c r="R145" s="190">
        <f>Q145*H145</f>
        <v>0.08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395</v>
      </c>
      <c r="AT145" s="192" t="s">
        <v>392</v>
      </c>
      <c r="AU145" s="192" t="s">
        <v>81</v>
      </c>
      <c r="AY145" s="20" t="s">
        <v>166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79</v>
      </c>
      <c r="BK145" s="193">
        <f>ROUND(I145*H145,2)</f>
        <v>0</v>
      </c>
      <c r="BL145" s="20" t="s">
        <v>315</v>
      </c>
      <c r="BM145" s="192" t="s">
        <v>1381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226</v>
      </c>
      <c r="G146" s="211"/>
      <c r="H146" s="214">
        <v>8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5" customFormat="1" ht="11.25" x14ac:dyDescent="0.2">
      <c r="B147" s="221"/>
      <c r="C147" s="222"/>
      <c r="D147" s="201" t="s">
        <v>177</v>
      </c>
      <c r="E147" s="223" t="s">
        <v>19</v>
      </c>
      <c r="F147" s="224" t="s">
        <v>180</v>
      </c>
      <c r="G147" s="222"/>
      <c r="H147" s="225">
        <v>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177</v>
      </c>
      <c r="AU147" s="231" t="s">
        <v>81</v>
      </c>
      <c r="AV147" s="15" t="s">
        <v>173</v>
      </c>
      <c r="AW147" s="15" t="s">
        <v>33</v>
      </c>
      <c r="AX147" s="15" t="s">
        <v>79</v>
      </c>
      <c r="AY147" s="231" t="s">
        <v>166</v>
      </c>
    </row>
    <row r="148" spans="1:65" s="2" customFormat="1" ht="24.2" customHeight="1" x14ac:dyDescent="0.2">
      <c r="A148" s="37"/>
      <c r="B148" s="38"/>
      <c r="C148" s="181" t="s">
        <v>263</v>
      </c>
      <c r="D148" s="181" t="s">
        <v>168</v>
      </c>
      <c r="E148" s="182" t="s">
        <v>1382</v>
      </c>
      <c r="F148" s="183" t="s">
        <v>1383</v>
      </c>
      <c r="G148" s="184" t="s">
        <v>524</v>
      </c>
      <c r="H148" s="185">
        <v>165.1</v>
      </c>
      <c r="I148" s="186"/>
      <c r="J148" s="187">
        <f>ROUND(I148*H148,2)</f>
        <v>0</v>
      </c>
      <c r="K148" s="183" t="s">
        <v>172</v>
      </c>
      <c r="L148" s="42"/>
      <c r="M148" s="188" t="s">
        <v>19</v>
      </c>
      <c r="N148" s="189" t="s">
        <v>42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315</v>
      </c>
      <c r="AT148" s="192" t="s">
        <v>168</v>
      </c>
      <c r="AU148" s="192" t="s">
        <v>81</v>
      </c>
      <c r="AY148" s="20" t="s">
        <v>166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79</v>
      </c>
      <c r="BK148" s="193">
        <f>ROUND(I148*H148,2)</f>
        <v>0</v>
      </c>
      <c r="BL148" s="20" t="s">
        <v>315</v>
      </c>
      <c r="BM148" s="192" t="s">
        <v>1384</v>
      </c>
    </row>
    <row r="149" spans="1:65" s="2" customFormat="1" ht="11.25" x14ac:dyDescent="0.2">
      <c r="A149" s="37"/>
      <c r="B149" s="38"/>
      <c r="C149" s="39"/>
      <c r="D149" s="194" t="s">
        <v>175</v>
      </c>
      <c r="E149" s="39"/>
      <c r="F149" s="195" t="s">
        <v>1385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175</v>
      </c>
      <c r="AU149" s="20" t="s">
        <v>81</v>
      </c>
    </row>
    <row r="150" spans="1:65" s="13" customFormat="1" ht="11.25" x14ac:dyDescent="0.2">
      <c r="B150" s="199"/>
      <c r="C150" s="200"/>
      <c r="D150" s="201" t="s">
        <v>177</v>
      </c>
      <c r="E150" s="202" t="s">
        <v>19</v>
      </c>
      <c r="F150" s="203" t="s">
        <v>1386</v>
      </c>
      <c r="G150" s="200"/>
      <c r="H150" s="202" t="s">
        <v>19</v>
      </c>
      <c r="I150" s="204"/>
      <c r="J150" s="200"/>
      <c r="K150" s="200"/>
      <c r="L150" s="205"/>
      <c r="M150" s="206"/>
      <c r="N150" s="207"/>
      <c r="O150" s="207"/>
      <c r="P150" s="207"/>
      <c r="Q150" s="207"/>
      <c r="R150" s="207"/>
      <c r="S150" s="207"/>
      <c r="T150" s="208"/>
      <c r="AT150" s="209" t="s">
        <v>177</v>
      </c>
      <c r="AU150" s="209" t="s">
        <v>81</v>
      </c>
      <c r="AV150" s="13" t="s">
        <v>79</v>
      </c>
      <c r="AW150" s="13" t="s">
        <v>33</v>
      </c>
      <c r="AX150" s="13" t="s">
        <v>71</v>
      </c>
      <c r="AY150" s="209" t="s">
        <v>166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1387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1388</v>
      </c>
      <c r="G152" s="211"/>
      <c r="H152" s="214">
        <v>155.5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1389</v>
      </c>
      <c r="G153" s="211"/>
      <c r="H153" s="214">
        <v>9.6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5" customFormat="1" ht="11.25" x14ac:dyDescent="0.2">
      <c r="B154" s="221"/>
      <c r="C154" s="222"/>
      <c r="D154" s="201" t="s">
        <v>177</v>
      </c>
      <c r="E154" s="223" t="s">
        <v>19</v>
      </c>
      <c r="F154" s="224" t="s">
        <v>180</v>
      </c>
      <c r="G154" s="222"/>
      <c r="H154" s="225">
        <v>165.1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177</v>
      </c>
      <c r="AU154" s="231" t="s">
        <v>81</v>
      </c>
      <c r="AV154" s="15" t="s">
        <v>173</v>
      </c>
      <c r="AW154" s="15" t="s">
        <v>33</v>
      </c>
      <c r="AX154" s="15" t="s">
        <v>79</v>
      </c>
      <c r="AY154" s="231" t="s">
        <v>166</v>
      </c>
    </row>
    <row r="155" spans="1:65" s="2" customFormat="1" ht="16.5" customHeight="1" x14ac:dyDescent="0.2">
      <c r="A155" s="37"/>
      <c r="B155" s="38"/>
      <c r="C155" s="249" t="s">
        <v>274</v>
      </c>
      <c r="D155" s="249" t="s">
        <v>392</v>
      </c>
      <c r="E155" s="250" t="s">
        <v>1390</v>
      </c>
      <c r="F155" s="251" t="s">
        <v>1391</v>
      </c>
      <c r="G155" s="252" t="s">
        <v>385</v>
      </c>
      <c r="H155" s="253">
        <v>181.61</v>
      </c>
      <c r="I155" s="254"/>
      <c r="J155" s="255">
        <f>ROUND(I155*H155,2)</f>
        <v>0</v>
      </c>
      <c r="K155" s="251" t="s">
        <v>172</v>
      </c>
      <c r="L155" s="256"/>
      <c r="M155" s="257" t="s">
        <v>19</v>
      </c>
      <c r="N155" s="258" t="s">
        <v>42</v>
      </c>
      <c r="O155" s="67"/>
      <c r="P155" s="190">
        <f>O155*H155</f>
        <v>0</v>
      </c>
      <c r="Q155" s="190">
        <v>1E-3</v>
      </c>
      <c r="R155" s="190">
        <f>Q155*H155</f>
        <v>0.18161000000000002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395</v>
      </c>
      <c r="AT155" s="192" t="s">
        <v>392</v>
      </c>
      <c r="AU155" s="192" t="s">
        <v>81</v>
      </c>
      <c r="AY155" s="20" t="s">
        <v>166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79</v>
      </c>
      <c r="BK155" s="193">
        <f>ROUND(I155*H155,2)</f>
        <v>0</v>
      </c>
      <c r="BL155" s="20" t="s">
        <v>315</v>
      </c>
      <c r="BM155" s="192" t="s">
        <v>1392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1386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1387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4" customFormat="1" ht="11.25" x14ac:dyDescent="0.2">
      <c r="B158" s="210"/>
      <c r="C158" s="211"/>
      <c r="D158" s="201" t="s">
        <v>177</v>
      </c>
      <c r="E158" s="212" t="s">
        <v>19</v>
      </c>
      <c r="F158" s="213" t="s">
        <v>1388</v>
      </c>
      <c r="G158" s="211"/>
      <c r="H158" s="214">
        <v>155.5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177</v>
      </c>
      <c r="AU158" s="220" t="s">
        <v>81</v>
      </c>
      <c r="AV158" s="14" t="s">
        <v>81</v>
      </c>
      <c r="AW158" s="14" t="s">
        <v>33</v>
      </c>
      <c r="AX158" s="14" t="s">
        <v>71</v>
      </c>
      <c r="AY158" s="220" t="s">
        <v>166</v>
      </c>
    </row>
    <row r="159" spans="1:65" s="14" customFormat="1" ht="11.25" x14ac:dyDescent="0.2">
      <c r="B159" s="210"/>
      <c r="C159" s="211"/>
      <c r="D159" s="201" t="s">
        <v>177</v>
      </c>
      <c r="E159" s="212" t="s">
        <v>19</v>
      </c>
      <c r="F159" s="213" t="s">
        <v>1389</v>
      </c>
      <c r="G159" s="211"/>
      <c r="H159" s="214">
        <v>9.6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177</v>
      </c>
      <c r="AU159" s="220" t="s">
        <v>81</v>
      </c>
      <c r="AV159" s="14" t="s">
        <v>81</v>
      </c>
      <c r="AW159" s="14" t="s">
        <v>33</v>
      </c>
      <c r="AX159" s="14" t="s">
        <v>71</v>
      </c>
      <c r="AY159" s="220" t="s">
        <v>166</v>
      </c>
    </row>
    <row r="160" spans="1:65" s="15" customFormat="1" ht="11.25" x14ac:dyDescent="0.2">
      <c r="B160" s="221"/>
      <c r="C160" s="222"/>
      <c r="D160" s="201" t="s">
        <v>177</v>
      </c>
      <c r="E160" s="223" t="s">
        <v>19</v>
      </c>
      <c r="F160" s="224" t="s">
        <v>180</v>
      </c>
      <c r="G160" s="222"/>
      <c r="H160" s="225">
        <v>165.1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177</v>
      </c>
      <c r="AU160" s="231" t="s">
        <v>81</v>
      </c>
      <c r="AV160" s="15" t="s">
        <v>173</v>
      </c>
      <c r="AW160" s="15" t="s">
        <v>33</v>
      </c>
      <c r="AX160" s="15" t="s">
        <v>79</v>
      </c>
      <c r="AY160" s="231" t="s">
        <v>166</v>
      </c>
    </row>
    <row r="161" spans="1:65" s="14" customFormat="1" ht="11.25" x14ac:dyDescent="0.2">
      <c r="B161" s="210"/>
      <c r="C161" s="211"/>
      <c r="D161" s="201" t="s">
        <v>177</v>
      </c>
      <c r="E161" s="211"/>
      <c r="F161" s="213" t="s">
        <v>1393</v>
      </c>
      <c r="G161" s="211"/>
      <c r="H161" s="214">
        <v>181.61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177</v>
      </c>
      <c r="AU161" s="220" t="s">
        <v>81</v>
      </c>
      <c r="AV161" s="14" t="s">
        <v>81</v>
      </c>
      <c r="AW161" s="14" t="s">
        <v>4</v>
      </c>
      <c r="AX161" s="14" t="s">
        <v>79</v>
      </c>
      <c r="AY161" s="220" t="s">
        <v>166</v>
      </c>
    </row>
    <row r="162" spans="1:65" s="2" customFormat="1" ht="16.5" customHeight="1" x14ac:dyDescent="0.2">
      <c r="A162" s="37"/>
      <c r="B162" s="38"/>
      <c r="C162" s="181" t="s">
        <v>299</v>
      </c>
      <c r="D162" s="181" t="s">
        <v>168</v>
      </c>
      <c r="E162" s="182" t="s">
        <v>1394</v>
      </c>
      <c r="F162" s="183" t="s">
        <v>1395</v>
      </c>
      <c r="G162" s="184" t="s">
        <v>171</v>
      </c>
      <c r="H162" s="185">
        <v>16</v>
      </c>
      <c r="I162" s="186"/>
      <c r="J162" s="187">
        <f>ROUND(I162*H162,2)</f>
        <v>0</v>
      </c>
      <c r="K162" s="183" t="s">
        <v>172</v>
      </c>
      <c r="L162" s="42"/>
      <c r="M162" s="188" t="s">
        <v>19</v>
      </c>
      <c r="N162" s="189" t="s">
        <v>42</v>
      </c>
      <c r="O162" s="6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2" t="s">
        <v>315</v>
      </c>
      <c r="AT162" s="192" t="s">
        <v>168</v>
      </c>
      <c r="AU162" s="192" t="s">
        <v>81</v>
      </c>
      <c r="AY162" s="20" t="s">
        <v>166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20" t="s">
        <v>79</v>
      </c>
      <c r="BK162" s="193">
        <f>ROUND(I162*H162,2)</f>
        <v>0</v>
      </c>
      <c r="BL162" s="20" t="s">
        <v>315</v>
      </c>
      <c r="BM162" s="192" t="s">
        <v>1396</v>
      </c>
    </row>
    <row r="163" spans="1:65" s="2" customFormat="1" ht="11.25" x14ac:dyDescent="0.2">
      <c r="A163" s="37"/>
      <c r="B163" s="38"/>
      <c r="C163" s="39"/>
      <c r="D163" s="194" t="s">
        <v>175</v>
      </c>
      <c r="E163" s="39"/>
      <c r="F163" s="195" t="s">
        <v>1397</v>
      </c>
      <c r="G163" s="39"/>
      <c r="H163" s="39"/>
      <c r="I163" s="196"/>
      <c r="J163" s="39"/>
      <c r="K163" s="39"/>
      <c r="L163" s="42"/>
      <c r="M163" s="197"/>
      <c r="N163" s="19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175</v>
      </c>
      <c r="AU163" s="20" t="s">
        <v>81</v>
      </c>
    </row>
    <row r="164" spans="1:65" s="13" customFormat="1" ht="11.25" x14ac:dyDescent="0.2">
      <c r="B164" s="199"/>
      <c r="C164" s="200"/>
      <c r="D164" s="201" t="s">
        <v>177</v>
      </c>
      <c r="E164" s="202" t="s">
        <v>19</v>
      </c>
      <c r="F164" s="203" t="s">
        <v>1386</v>
      </c>
      <c r="G164" s="200"/>
      <c r="H164" s="202" t="s">
        <v>19</v>
      </c>
      <c r="I164" s="204"/>
      <c r="J164" s="200"/>
      <c r="K164" s="200"/>
      <c r="L164" s="205"/>
      <c r="M164" s="206"/>
      <c r="N164" s="207"/>
      <c r="O164" s="207"/>
      <c r="P164" s="207"/>
      <c r="Q164" s="207"/>
      <c r="R164" s="207"/>
      <c r="S164" s="207"/>
      <c r="T164" s="208"/>
      <c r="AT164" s="209" t="s">
        <v>177</v>
      </c>
      <c r="AU164" s="209" t="s">
        <v>81</v>
      </c>
      <c r="AV164" s="13" t="s">
        <v>79</v>
      </c>
      <c r="AW164" s="13" t="s">
        <v>33</v>
      </c>
      <c r="AX164" s="13" t="s">
        <v>71</v>
      </c>
      <c r="AY164" s="209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1387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1398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4" customFormat="1" ht="11.25" x14ac:dyDescent="0.2">
      <c r="B167" s="210"/>
      <c r="C167" s="211"/>
      <c r="D167" s="201" t="s">
        <v>177</v>
      </c>
      <c r="E167" s="212" t="s">
        <v>19</v>
      </c>
      <c r="F167" s="213" t="s">
        <v>1399</v>
      </c>
      <c r="G167" s="211"/>
      <c r="H167" s="214">
        <v>16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177</v>
      </c>
      <c r="AU167" s="220" t="s">
        <v>81</v>
      </c>
      <c r="AV167" s="14" t="s">
        <v>81</v>
      </c>
      <c r="AW167" s="14" t="s">
        <v>33</v>
      </c>
      <c r="AX167" s="14" t="s">
        <v>71</v>
      </c>
      <c r="AY167" s="220" t="s">
        <v>166</v>
      </c>
    </row>
    <row r="168" spans="1:65" s="15" customFormat="1" ht="11.25" x14ac:dyDescent="0.2">
      <c r="B168" s="221"/>
      <c r="C168" s="222"/>
      <c r="D168" s="201" t="s">
        <v>177</v>
      </c>
      <c r="E168" s="223" t="s">
        <v>19</v>
      </c>
      <c r="F168" s="224" t="s">
        <v>180</v>
      </c>
      <c r="G168" s="222"/>
      <c r="H168" s="225">
        <v>16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177</v>
      </c>
      <c r="AU168" s="231" t="s">
        <v>81</v>
      </c>
      <c r="AV168" s="15" t="s">
        <v>173</v>
      </c>
      <c r="AW168" s="15" t="s">
        <v>33</v>
      </c>
      <c r="AX168" s="15" t="s">
        <v>79</v>
      </c>
      <c r="AY168" s="231" t="s">
        <v>166</v>
      </c>
    </row>
    <row r="169" spans="1:65" s="2" customFormat="1" ht="16.5" customHeight="1" x14ac:dyDescent="0.2">
      <c r="A169" s="37"/>
      <c r="B169" s="38"/>
      <c r="C169" s="249" t="s">
        <v>315</v>
      </c>
      <c r="D169" s="249" t="s">
        <v>392</v>
      </c>
      <c r="E169" s="250" t="s">
        <v>1400</v>
      </c>
      <c r="F169" s="251" t="s">
        <v>1401</v>
      </c>
      <c r="G169" s="252" t="s">
        <v>171</v>
      </c>
      <c r="H169" s="253">
        <v>16</v>
      </c>
      <c r="I169" s="254"/>
      <c r="J169" s="255">
        <f>ROUND(I169*H169,2)</f>
        <v>0</v>
      </c>
      <c r="K169" s="251" t="s">
        <v>172</v>
      </c>
      <c r="L169" s="256"/>
      <c r="M169" s="257" t="s">
        <v>19</v>
      </c>
      <c r="N169" s="258" t="s">
        <v>42</v>
      </c>
      <c r="O169" s="67"/>
      <c r="P169" s="190">
        <f>O169*H169</f>
        <v>0</v>
      </c>
      <c r="Q169" s="190">
        <v>2.3000000000000001E-4</v>
      </c>
      <c r="R169" s="190">
        <f>Q169*H169</f>
        <v>3.6800000000000001E-3</v>
      </c>
      <c r="S169" s="190">
        <v>0</v>
      </c>
      <c r="T169" s="19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2" t="s">
        <v>395</v>
      </c>
      <c r="AT169" s="192" t="s">
        <v>392</v>
      </c>
      <c r="AU169" s="192" t="s">
        <v>81</v>
      </c>
      <c r="AY169" s="20" t="s">
        <v>166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20" t="s">
        <v>79</v>
      </c>
      <c r="BK169" s="193">
        <f>ROUND(I169*H169,2)</f>
        <v>0</v>
      </c>
      <c r="BL169" s="20" t="s">
        <v>315</v>
      </c>
      <c r="BM169" s="192" t="s">
        <v>1402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1386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3" customFormat="1" ht="11.25" x14ac:dyDescent="0.2">
      <c r="B171" s="199"/>
      <c r="C171" s="200"/>
      <c r="D171" s="201" t="s">
        <v>177</v>
      </c>
      <c r="E171" s="202" t="s">
        <v>19</v>
      </c>
      <c r="F171" s="203" t="s">
        <v>1387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177</v>
      </c>
      <c r="AU171" s="209" t="s">
        <v>81</v>
      </c>
      <c r="AV171" s="13" t="s">
        <v>79</v>
      </c>
      <c r="AW171" s="13" t="s">
        <v>33</v>
      </c>
      <c r="AX171" s="13" t="s">
        <v>71</v>
      </c>
      <c r="AY171" s="209" t="s">
        <v>166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1398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1399</v>
      </c>
      <c r="G173" s="211"/>
      <c r="H173" s="214">
        <v>16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5" customFormat="1" ht="11.25" x14ac:dyDescent="0.2">
      <c r="B174" s="221"/>
      <c r="C174" s="222"/>
      <c r="D174" s="201" t="s">
        <v>177</v>
      </c>
      <c r="E174" s="223" t="s">
        <v>19</v>
      </c>
      <c r="F174" s="224" t="s">
        <v>180</v>
      </c>
      <c r="G174" s="222"/>
      <c r="H174" s="225">
        <v>16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177</v>
      </c>
      <c r="AU174" s="231" t="s">
        <v>81</v>
      </c>
      <c r="AV174" s="15" t="s">
        <v>173</v>
      </c>
      <c r="AW174" s="15" t="s">
        <v>33</v>
      </c>
      <c r="AX174" s="15" t="s">
        <v>79</v>
      </c>
      <c r="AY174" s="231" t="s">
        <v>166</v>
      </c>
    </row>
    <row r="175" spans="1:65" s="2" customFormat="1" ht="24.2" customHeight="1" x14ac:dyDescent="0.2">
      <c r="A175" s="37"/>
      <c r="B175" s="38"/>
      <c r="C175" s="181" t="s">
        <v>325</v>
      </c>
      <c r="D175" s="181" t="s">
        <v>168</v>
      </c>
      <c r="E175" s="182" t="s">
        <v>1403</v>
      </c>
      <c r="F175" s="183" t="s">
        <v>1404</v>
      </c>
      <c r="G175" s="184" t="s">
        <v>234</v>
      </c>
      <c r="H175" s="185">
        <v>0.66100000000000003</v>
      </c>
      <c r="I175" s="186"/>
      <c r="J175" s="187">
        <f>ROUND(I175*H175,2)</f>
        <v>0</v>
      </c>
      <c r="K175" s="183" t="s">
        <v>172</v>
      </c>
      <c r="L175" s="42"/>
      <c r="M175" s="188" t="s">
        <v>19</v>
      </c>
      <c r="N175" s="189" t="s">
        <v>42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315</v>
      </c>
      <c r="AT175" s="192" t="s">
        <v>168</v>
      </c>
      <c r="AU175" s="192" t="s">
        <v>81</v>
      </c>
      <c r="AY175" s="20" t="s">
        <v>166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79</v>
      </c>
      <c r="BK175" s="193">
        <f>ROUND(I175*H175,2)</f>
        <v>0</v>
      </c>
      <c r="BL175" s="20" t="s">
        <v>315</v>
      </c>
      <c r="BM175" s="192" t="s">
        <v>1405</v>
      </c>
    </row>
    <row r="176" spans="1:65" s="2" customFormat="1" ht="11.25" x14ac:dyDescent="0.2">
      <c r="A176" s="37"/>
      <c r="B176" s="38"/>
      <c r="C176" s="39"/>
      <c r="D176" s="194" t="s">
        <v>175</v>
      </c>
      <c r="E176" s="39"/>
      <c r="F176" s="195" t="s">
        <v>1406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175</v>
      </c>
      <c r="AU176" s="20" t="s">
        <v>81</v>
      </c>
    </row>
    <row r="177" spans="1:65" s="12" customFormat="1" ht="25.9" customHeight="1" x14ac:dyDescent="0.2">
      <c r="B177" s="165"/>
      <c r="C177" s="166"/>
      <c r="D177" s="167" t="s">
        <v>70</v>
      </c>
      <c r="E177" s="168" t="s">
        <v>392</v>
      </c>
      <c r="F177" s="168" t="s">
        <v>1407</v>
      </c>
      <c r="G177" s="166"/>
      <c r="H177" s="166"/>
      <c r="I177" s="169"/>
      <c r="J177" s="170">
        <f>BK177</f>
        <v>0</v>
      </c>
      <c r="K177" s="166"/>
      <c r="L177" s="171"/>
      <c r="M177" s="172"/>
      <c r="N177" s="173"/>
      <c r="O177" s="173"/>
      <c r="P177" s="174">
        <f>P178+P201</f>
        <v>0</v>
      </c>
      <c r="Q177" s="173"/>
      <c r="R177" s="174">
        <f>R178+R201</f>
        <v>36.492373700000002</v>
      </c>
      <c r="S177" s="173"/>
      <c r="T177" s="175">
        <f>T178+T201</f>
        <v>0</v>
      </c>
      <c r="AR177" s="176" t="s">
        <v>185</v>
      </c>
      <c r="AT177" s="177" t="s">
        <v>70</v>
      </c>
      <c r="AU177" s="177" t="s">
        <v>71</v>
      </c>
      <c r="AY177" s="176" t="s">
        <v>166</v>
      </c>
      <c r="BK177" s="178">
        <f>BK178+BK201</f>
        <v>0</v>
      </c>
    </row>
    <row r="178" spans="1:65" s="12" customFormat="1" ht="22.9" customHeight="1" x14ac:dyDescent="0.2">
      <c r="B178" s="165"/>
      <c r="C178" s="166"/>
      <c r="D178" s="167" t="s">
        <v>70</v>
      </c>
      <c r="E178" s="179" t="s">
        <v>1408</v>
      </c>
      <c r="F178" s="179" t="s">
        <v>1409</v>
      </c>
      <c r="G178" s="166"/>
      <c r="H178" s="166"/>
      <c r="I178" s="169"/>
      <c r="J178" s="180">
        <f>BK178</f>
        <v>0</v>
      </c>
      <c r="K178" s="166"/>
      <c r="L178" s="171"/>
      <c r="M178" s="172"/>
      <c r="N178" s="173"/>
      <c r="O178" s="173"/>
      <c r="P178" s="174">
        <f>SUM(P179:P200)</f>
        <v>0</v>
      </c>
      <c r="Q178" s="173"/>
      <c r="R178" s="174">
        <f>SUM(R179:R200)</f>
        <v>0.93740000000000001</v>
      </c>
      <c r="S178" s="173"/>
      <c r="T178" s="175">
        <f>SUM(T179:T200)</f>
        <v>0</v>
      </c>
      <c r="AR178" s="176" t="s">
        <v>185</v>
      </c>
      <c r="AT178" s="177" t="s">
        <v>70</v>
      </c>
      <c r="AU178" s="177" t="s">
        <v>79</v>
      </c>
      <c r="AY178" s="176" t="s">
        <v>166</v>
      </c>
      <c r="BK178" s="178">
        <f>SUM(BK179:BK200)</f>
        <v>0</v>
      </c>
    </row>
    <row r="179" spans="1:65" s="2" customFormat="1" ht="16.5" customHeight="1" x14ac:dyDescent="0.2">
      <c r="A179" s="37"/>
      <c r="B179" s="38"/>
      <c r="C179" s="181" t="s">
        <v>332</v>
      </c>
      <c r="D179" s="181" t="s">
        <v>168</v>
      </c>
      <c r="E179" s="182" t="s">
        <v>1410</v>
      </c>
      <c r="F179" s="183" t="s">
        <v>1411</v>
      </c>
      <c r="G179" s="184" t="s">
        <v>171</v>
      </c>
      <c r="H179" s="185">
        <v>8</v>
      </c>
      <c r="I179" s="186"/>
      <c r="J179" s="187">
        <f>ROUND(I179*H179,2)</f>
        <v>0</v>
      </c>
      <c r="K179" s="183" t="s">
        <v>172</v>
      </c>
      <c r="L179" s="42"/>
      <c r="M179" s="188" t="s">
        <v>19</v>
      </c>
      <c r="N179" s="189" t="s">
        <v>42</v>
      </c>
      <c r="O179" s="6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2" t="s">
        <v>1412</v>
      </c>
      <c r="AT179" s="192" t="s">
        <v>168</v>
      </c>
      <c r="AU179" s="192" t="s">
        <v>81</v>
      </c>
      <c r="AY179" s="20" t="s">
        <v>166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20" t="s">
        <v>79</v>
      </c>
      <c r="BK179" s="193">
        <f>ROUND(I179*H179,2)</f>
        <v>0</v>
      </c>
      <c r="BL179" s="20" t="s">
        <v>1412</v>
      </c>
      <c r="BM179" s="192" t="s">
        <v>1413</v>
      </c>
    </row>
    <row r="180" spans="1:65" s="2" customFormat="1" ht="11.25" x14ac:dyDescent="0.2">
      <c r="A180" s="37"/>
      <c r="B180" s="38"/>
      <c r="C180" s="39"/>
      <c r="D180" s="194" t="s">
        <v>175</v>
      </c>
      <c r="E180" s="39"/>
      <c r="F180" s="195" t="s">
        <v>1414</v>
      </c>
      <c r="G180" s="39"/>
      <c r="H180" s="39"/>
      <c r="I180" s="196"/>
      <c r="J180" s="39"/>
      <c r="K180" s="39"/>
      <c r="L180" s="42"/>
      <c r="M180" s="197"/>
      <c r="N180" s="198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175</v>
      </c>
      <c r="AU180" s="20" t="s">
        <v>81</v>
      </c>
    </row>
    <row r="181" spans="1:65" s="13" customFormat="1" ht="11.25" x14ac:dyDescent="0.2">
      <c r="B181" s="199"/>
      <c r="C181" s="200"/>
      <c r="D181" s="201" t="s">
        <v>177</v>
      </c>
      <c r="E181" s="202" t="s">
        <v>19</v>
      </c>
      <c r="F181" s="203" t="s">
        <v>1386</v>
      </c>
      <c r="G181" s="200"/>
      <c r="H181" s="202" t="s">
        <v>19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177</v>
      </c>
      <c r="AU181" s="209" t="s">
        <v>81</v>
      </c>
      <c r="AV181" s="13" t="s">
        <v>79</v>
      </c>
      <c r="AW181" s="13" t="s">
        <v>33</v>
      </c>
      <c r="AX181" s="13" t="s">
        <v>71</v>
      </c>
      <c r="AY181" s="209" t="s">
        <v>166</v>
      </c>
    </row>
    <row r="182" spans="1:65" s="13" customFormat="1" ht="11.25" x14ac:dyDescent="0.2">
      <c r="B182" s="199"/>
      <c r="C182" s="200"/>
      <c r="D182" s="201" t="s">
        <v>177</v>
      </c>
      <c r="E182" s="202" t="s">
        <v>19</v>
      </c>
      <c r="F182" s="203" t="s">
        <v>1387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177</v>
      </c>
      <c r="AU182" s="209" t="s">
        <v>81</v>
      </c>
      <c r="AV182" s="13" t="s">
        <v>79</v>
      </c>
      <c r="AW182" s="13" t="s">
        <v>33</v>
      </c>
      <c r="AX182" s="13" t="s">
        <v>71</v>
      </c>
      <c r="AY182" s="209" t="s">
        <v>166</v>
      </c>
    </row>
    <row r="183" spans="1:65" s="14" customFormat="1" ht="11.25" x14ac:dyDescent="0.2">
      <c r="B183" s="210"/>
      <c r="C183" s="211"/>
      <c r="D183" s="201" t="s">
        <v>177</v>
      </c>
      <c r="E183" s="212" t="s">
        <v>19</v>
      </c>
      <c r="F183" s="213" t="s">
        <v>226</v>
      </c>
      <c r="G183" s="211"/>
      <c r="H183" s="214">
        <v>8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177</v>
      </c>
      <c r="AU183" s="220" t="s">
        <v>81</v>
      </c>
      <c r="AV183" s="14" t="s">
        <v>81</v>
      </c>
      <c r="AW183" s="14" t="s">
        <v>33</v>
      </c>
      <c r="AX183" s="14" t="s">
        <v>71</v>
      </c>
      <c r="AY183" s="220" t="s">
        <v>166</v>
      </c>
    </row>
    <row r="184" spans="1:65" s="15" customFormat="1" ht="11.25" x14ac:dyDescent="0.2">
      <c r="B184" s="221"/>
      <c r="C184" s="222"/>
      <c r="D184" s="201" t="s">
        <v>177</v>
      </c>
      <c r="E184" s="223" t="s">
        <v>19</v>
      </c>
      <c r="F184" s="224" t="s">
        <v>180</v>
      </c>
      <c r="G184" s="222"/>
      <c r="H184" s="225">
        <v>8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177</v>
      </c>
      <c r="AU184" s="231" t="s">
        <v>81</v>
      </c>
      <c r="AV184" s="15" t="s">
        <v>173</v>
      </c>
      <c r="AW184" s="15" t="s">
        <v>33</v>
      </c>
      <c r="AX184" s="15" t="s">
        <v>79</v>
      </c>
      <c r="AY184" s="231" t="s">
        <v>166</v>
      </c>
    </row>
    <row r="185" spans="1:65" s="2" customFormat="1" ht="16.5" customHeight="1" x14ac:dyDescent="0.2">
      <c r="A185" s="37"/>
      <c r="B185" s="38"/>
      <c r="C185" s="249" t="s">
        <v>338</v>
      </c>
      <c r="D185" s="249" t="s">
        <v>392</v>
      </c>
      <c r="E185" s="250" t="s">
        <v>1415</v>
      </c>
      <c r="F185" s="251" t="s">
        <v>1416</v>
      </c>
      <c r="G185" s="252" t="s">
        <v>171</v>
      </c>
      <c r="H185" s="253">
        <v>8</v>
      </c>
      <c r="I185" s="254"/>
      <c r="J185" s="255">
        <f>ROUND(I185*H185,2)</f>
        <v>0</v>
      </c>
      <c r="K185" s="251" t="s">
        <v>172</v>
      </c>
      <c r="L185" s="256"/>
      <c r="M185" s="257" t="s">
        <v>19</v>
      </c>
      <c r="N185" s="258" t="s">
        <v>42</v>
      </c>
      <c r="O185" s="67"/>
      <c r="P185" s="190">
        <f>O185*H185</f>
        <v>0</v>
      </c>
      <c r="Q185" s="190">
        <v>0.115</v>
      </c>
      <c r="R185" s="190">
        <f>Q185*H185</f>
        <v>0.92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1417</v>
      </c>
      <c r="AT185" s="192" t="s">
        <v>392</v>
      </c>
      <c r="AU185" s="192" t="s">
        <v>81</v>
      </c>
      <c r="AY185" s="20" t="s">
        <v>166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79</v>
      </c>
      <c r="BK185" s="193">
        <f>ROUND(I185*H185,2)</f>
        <v>0</v>
      </c>
      <c r="BL185" s="20" t="s">
        <v>1417</v>
      </c>
      <c r="BM185" s="192" t="s">
        <v>1418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1386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1387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4" customFormat="1" ht="11.25" x14ac:dyDescent="0.2">
      <c r="B188" s="210"/>
      <c r="C188" s="211"/>
      <c r="D188" s="201" t="s">
        <v>177</v>
      </c>
      <c r="E188" s="212" t="s">
        <v>19</v>
      </c>
      <c r="F188" s="213" t="s">
        <v>226</v>
      </c>
      <c r="G188" s="211"/>
      <c r="H188" s="214">
        <v>8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177</v>
      </c>
      <c r="AU188" s="220" t="s">
        <v>81</v>
      </c>
      <c r="AV188" s="14" t="s">
        <v>81</v>
      </c>
      <c r="AW188" s="14" t="s">
        <v>33</v>
      </c>
      <c r="AX188" s="14" t="s">
        <v>71</v>
      </c>
      <c r="AY188" s="220" t="s">
        <v>166</v>
      </c>
    </row>
    <row r="189" spans="1:65" s="15" customFormat="1" ht="11.25" x14ac:dyDescent="0.2">
      <c r="B189" s="221"/>
      <c r="C189" s="222"/>
      <c r="D189" s="201" t="s">
        <v>177</v>
      </c>
      <c r="E189" s="223" t="s">
        <v>19</v>
      </c>
      <c r="F189" s="224" t="s">
        <v>180</v>
      </c>
      <c r="G189" s="222"/>
      <c r="H189" s="225">
        <v>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177</v>
      </c>
      <c r="AU189" s="231" t="s">
        <v>81</v>
      </c>
      <c r="AV189" s="15" t="s">
        <v>173</v>
      </c>
      <c r="AW189" s="15" t="s">
        <v>33</v>
      </c>
      <c r="AX189" s="15" t="s">
        <v>79</v>
      </c>
      <c r="AY189" s="231" t="s">
        <v>166</v>
      </c>
    </row>
    <row r="190" spans="1:65" s="2" customFormat="1" ht="16.5" customHeight="1" x14ac:dyDescent="0.2">
      <c r="A190" s="37"/>
      <c r="B190" s="38"/>
      <c r="C190" s="181" t="s">
        <v>344</v>
      </c>
      <c r="D190" s="181" t="s">
        <v>168</v>
      </c>
      <c r="E190" s="182" t="s">
        <v>1419</v>
      </c>
      <c r="F190" s="183" t="s">
        <v>1420</v>
      </c>
      <c r="G190" s="184" t="s">
        <v>171</v>
      </c>
      <c r="H190" s="185">
        <v>3</v>
      </c>
      <c r="I190" s="186"/>
      <c r="J190" s="187">
        <f>ROUND(I190*H190,2)</f>
        <v>0</v>
      </c>
      <c r="K190" s="183" t="s">
        <v>172</v>
      </c>
      <c r="L190" s="42"/>
      <c r="M190" s="188" t="s">
        <v>19</v>
      </c>
      <c r="N190" s="189" t="s">
        <v>42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1412</v>
      </c>
      <c r="AT190" s="192" t="s">
        <v>168</v>
      </c>
      <c r="AU190" s="192" t="s">
        <v>81</v>
      </c>
      <c r="AY190" s="20" t="s">
        <v>166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79</v>
      </c>
      <c r="BK190" s="193">
        <f>ROUND(I190*H190,2)</f>
        <v>0</v>
      </c>
      <c r="BL190" s="20" t="s">
        <v>1412</v>
      </c>
      <c r="BM190" s="192" t="s">
        <v>1421</v>
      </c>
    </row>
    <row r="191" spans="1:65" s="2" customFormat="1" ht="11.25" x14ac:dyDescent="0.2">
      <c r="A191" s="37"/>
      <c r="B191" s="38"/>
      <c r="C191" s="39"/>
      <c r="D191" s="194" t="s">
        <v>175</v>
      </c>
      <c r="E191" s="39"/>
      <c r="F191" s="195" t="s">
        <v>1422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175</v>
      </c>
      <c r="AU191" s="20" t="s">
        <v>81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1386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1387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185</v>
      </c>
      <c r="G194" s="211"/>
      <c r="H194" s="214">
        <v>3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5" customFormat="1" ht="11.25" x14ac:dyDescent="0.2">
      <c r="B195" s="221"/>
      <c r="C195" s="222"/>
      <c r="D195" s="201" t="s">
        <v>177</v>
      </c>
      <c r="E195" s="223" t="s">
        <v>19</v>
      </c>
      <c r="F195" s="224" t="s">
        <v>180</v>
      </c>
      <c r="G195" s="222"/>
      <c r="H195" s="225">
        <v>3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177</v>
      </c>
      <c r="AU195" s="231" t="s">
        <v>81</v>
      </c>
      <c r="AV195" s="15" t="s">
        <v>173</v>
      </c>
      <c r="AW195" s="15" t="s">
        <v>33</v>
      </c>
      <c r="AX195" s="15" t="s">
        <v>79</v>
      </c>
      <c r="AY195" s="231" t="s">
        <v>166</v>
      </c>
    </row>
    <row r="196" spans="1:65" s="2" customFormat="1" ht="16.5" customHeight="1" x14ac:dyDescent="0.2">
      <c r="A196" s="37"/>
      <c r="B196" s="38"/>
      <c r="C196" s="249" t="s">
        <v>7</v>
      </c>
      <c r="D196" s="249" t="s">
        <v>392</v>
      </c>
      <c r="E196" s="250" t="s">
        <v>1423</v>
      </c>
      <c r="F196" s="251" t="s">
        <v>1424</v>
      </c>
      <c r="G196" s="252" t="s">
        <v>171</v>
      </c>
      <c r="H196" s="253">
        <v>3</v>
      </c>
      <c r="I196" s="254"/>
      <c r="J196" s="255">
        <f>ROUND(I196*H196,2)</f>
        <v>0</v>
      </c>
      <c r="K196" s="251" t="s">
        <v>172</v>
      </c>
      <c r="L196" s="256"/>
      <c r="M196" s="257" t="s">
        <v>19</v>
      </c>
      <c r="N196" s="258" t="s">
        <v>42</v>
      </c>
      <c r="O196" s="67"/>
      <c r="P196" s="190">
        <f>O196*H196</f>
        <v>0</v>
      </c>
      <c r="Q196" s="190">
        <v>5.7999999999999996E-3</v>
      </c>
      <c r="R196" s="190">
        <f>Q196*H196</f>
        <v>1.7399999999999999E-2</v>
      </c>
      <c r="S196" s="190">
        <v>0</v>
      </c>
      <c r="T196" s="19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2" t="s">
        <v>1417</v>
      </c>
      <c r="AT196" s="192" t="s">
        <v>392</v>
      </c>
      <c r="AU196" s="192" t="s">
        <v>81</v>
      </c>
      <c r="AY196" s="20" t="s">
        <v>166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20" t="s">
        <v>79</v>
      </c>
      <c r="BK196" s="193">
        <f>ROUND(I196*H196,2)</f>
        <v>0</v>
      </c>
      <c r="BL196" s="20" t="s">
        <v>1417</v>
      </c>
      <c r="BM196" s="192" t="s">
        <v>1425</v>
      </c>
    </row>
    <row r="197" spans="1:65" s="13" customFormat="1" ht="11.25" x14ac:dyDescent="0.2">
      <c r="B197" s="199"/>
      <c r="C197" s="200"/>
      <c r="D197" s="201" t="s">
        <v>177</v>
      </c>
      <c r="E197" s="202" t="s">
        <v>19</v>
      </c>
      <c r="F197" s="203" t="s">
        <v>1386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177</v>
      </c>
      <c r="AU197" s="209" t="s">
        <v>81</v>
      </c>
      <c r="AV197" s="13" t="s">
        <v>79</v>
      </c>
      <c r="AW197" s="13" t="s">
        <v>33</v>
      </c>
      <c r="AX197" s="13" t="s">
        <v>71</v>
      </c>
      <c r="AY197" s="209" t="s">
        <v>166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1387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4" customFormat="1" ht="11.25" x14ac:dyDescent="0.2">
      <c r="B199" s="210"/>
      <c r="C199" s="211"/>
      <c r="D199" s="201" t="s">
        <v>177</v>
      </c>
      <c r="E199" s="212" t="s">
        <v>19</v>
      </c>
      <c r="F199" s="213" t="s">
        <v>185</v>
      </c>
      <c r="G199" s="211"/>
      <c r="H199" s="214">
        <v>3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177</v>
      </c>
      <c r="AU199" s="220" t="s">
        <v>81</v>
      </c>
      <c r="AV199" s="14" t="s">
        <v>81</v>
      </c>
      <c r="AW199" s="14" t="s">
        <v>33</v>
      </c>
      <c r="AX199" s="14" t="s">
        <v>71</v>
      </c>
      <c r="AY199" s="220" t="s">
        <v>166</v>
      </c>
    </row>
    <row r="200" spans="1:65" s="15" customFormat="1" ht="11.25" x14ac:dyDescent="0.2">
      <c r="B200" s="221"/>
      <c r="C200" s="222"/>
      <c r="D200" s="201" t="s">
        <v>177</v>
      </c>
      <c r="E200" s="223" t="s">
        <v>19</v>
      </c>
      <c r="F200" s="224" t="s">
        <v>180</v>
      </c>
      <c r="G200" s="222"/>
      <c r="H200" s="225">
        <v>3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177</v>
      </c>
      <c r="AU200" s="231" t="s">
        <v>81</v>
      </c>
      <c r="AV200" s="15" t="s">
        <v>173</v>
      </c>
      <c r="AW200" s="15" t="s">
        <v>33</v>
      </c>
      <c r="AX200" s="15" t="s">
        <v>79</v>
      </c>
      <c r="AY200" s="231" t="s">
        <v>166</v>
      </c>
    </row>
    <row r="201" spans="1:65" s="12" customFormat="1" ht="22.9" customHeight="1" x14ac:dyDescent="0.2">
      <c r="B201" s="165"/>
      <c r="C201" s="166"/>
      <c r="D201" s="167" t="s">
        <v>70</v>
      </c>
      <c r="E201" s="179" t="s">
        <v>1426</v>
      </c>
      <c r="F201" s="179" t="s">
        <v>1427</v>
      </c>
      <c r="G201" s="166"/>
      <c r="H201" s="166"/>
      <c r="I201" s="169"/>
      <c r="J201" s="180">
        <f>BK201</f>
        <v>0</v>
      </c>
      <c r="K201" s="166"/>
      <c r="L201" s="171"/>
      <c r="M201" s="172"/>
      <c r="N201" s="173"/>
      <c r="O201" s="173"/>
      <c r="P201" s="174">
        <f>SUM(P202:P289)</f>
        <v>0</v>
      </c>
      <c r="Q201" s="173"/>
      <c r="R201" s="174">
        <f>SUM(R202:R289)</f>
        <v>35.554973700000005</v>
      </c>
      <c r="S201" s="173"/>
      <c r="T201" s="175">
        <f>SUM(T202:T289)</f>
        <v>0</v>
      </c>
      <c r="AR201" s="176" t="s">
        <v>185</v>
      </c>
      <c r="AT201" s="177" t="s">
        <v>70</v>
      </c>
      <c r="AU201" s="177" t="s">
        <v>79</v>
      </c>
      <c r="AY201" s="176" t="s">
        <v>166</v>
      </c>
      <c r="BK201" s="178">
        <f>SUM(BK202:BK289)</f>
        <v>0</v>
      </c>
    </row>
    <row r="202" spans="1:65" s="2" customFormat="1" ht="16.5" customHeight="1" x14ac:dyDescent="0.2">
      <c r="A202" s="37"/>
      <c r="B202" s="38"/>
      <c r="C202" s="181" t="s">
        <v>600</v>
      </c>
      <c r="D202" s="181" t="s">
        <v>168</v>
      </c>
      <c r="E202" s="182" t="s">
        <v>1428</v>
      </c>
      <c r="F202" s="183" t="s">
        <v>1429</v>
      </c>
      <c r="G202" s="184" t="s">
        <v>1430</v>
      </c>
      <c r="H202" s="185">
        <v>0.156</v>
      </c>
      <c r="I202" s="186"/>
      <c r="J202" s="187">
        <f>ROUND(I202*H202,2)</f>
        <v>0</v>
      </c>
      <c r="K202" s="183" t="s">
        <v>172</v>
      </c>
      <c r="L202" s="42"/>
      <c r="M202" s="188" t="s">
        <v>19</v>
      </c>
      <c r="N202" s="189" t="s">
        <v>42</v>
      </c>
      <c r="O202" s="67"/>
      <c r="P202" s="190">
        <f>O202*H202</f>
        <v>0</v>
      </c>
      <c r="Q202" s="190">
        <v>8.8000000000000005E-3</v>
      </c>
      <c r="R202" s="190">
        <f>Q202*H202</f>
        <v>1.3728E-3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1412</v>
      </c>
      <c r="AT202" s="192" t="s">
        <v>168</v>
      </c>
      <c r="AU202" s="192" t="s">
        <v>81</v>
      </c>
      <c r="AY202" s="20" t="s">
        <v>166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79</v>
      </c>
      <c r="BK202" s="193">
        <f>ROUND(I202*H202,2)</f>
        <v>0</v>
      </c>
      <c r="BL202" s="20" t="s">
        <v>1412</v>
      </c>
      <c r="BM202" s="192" t="s">
        <v>1431</v>
      </c>
    </row>
    <row r="203" spans="1:65" s="2" customFormat="1" ht="11.25" x14ac:dyDescent="0.2">
      <c r="A203" s="37"/>
      <c r="B203" s="38"/>
      <c r="C203" s="39"/>
      <c r="D203" s="194" t="s">
        <v>175</v>
      </c>
      <c r="E203" s="39"/>
      <c r="F203" s="195" t="s">
        <v>1432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175</v>
      </c>
      <c r="AU203" s="20" t="s">
        <v>81</v>
      </c>
    </row>
    <row r="204" spans="1:65" s="13" customFormat="1" ht="11.25" x14ac:dyDescent="0.2">
      <c r="B204" s="199"/>
      <c r="C204" s="200"/>
      <c r="D204" s="201" t="s">
        <v>177</v>
      </c>
      <c r="E204" s="202" t="s">
        <v>19</v>
      </c>
      <c r="F204" s="203" t="s">
        <v>1386</v>
      </c>
      <c r="G204" s="200"/>
      <c r="H204" s="202" t="s">
        <v>19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177</v>
      </c>
      <c r="AU204" s="209" t="s">
        <v>81</v>
      </c>
      <c r="AV204" s="13" t="s">
        <v>79</v>
      </c>
      <c r="AW204" s="13" t="s">
        <v>33</v>
      </c>
      <c r="AX204" s="13" t="s">
        <v>71</v>
      </c>
      <c r="AY204" s="209" t="s">
        <v>166</v>
      </c>
    </row>
    <row r="205" spans="1:65" s="13" customFormat="1" ht="11.25" x14ac:dyDescent="0.2">
      <c r="B205" s="199"/>
      <c r="C205" s="200"/>
      <c r="D205" s="201" t="s">
        <v>177</v>
      </c>
      <c r="E205" s="202" t="s">
        <v>19</v>
      </c>
      <c r="F205" s="203" t="s">
        <v>1387</v>
      </c>
      <c r="G205" s="200"/>
      <c r="H205" s="202" t="s">
        <v>19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177</v>
      </c>
      <c r="AU205" s="209" t="s">
        <v>81</v>
      </c>
      <c r="AV205" s="13" t="s">
        <v>79</v>
      </c>
      <c r="AW205" s="13" t="s">
        <v>33</v>
      </c>
      <c r="AX205" s="13" t="s">
        <v>71</v>
      </c>
      <c r="AY205" s="209" t="s">
        <v>166</v>
      </c>
    </row>
    <row r="206" spans="1:65" s="14" customFormat="1" ht="11.25" x14ac:dyDescent="0.2">
      <c r="B206" s="210"/>
      <c r="C206" s="211"/>
      <c r="D206" s="201" t="s">
        <v>177</v>
      </c>
      <c r="E206" s="212" t="s">
        <v>19</v>
      </c>
      <c r="F206" s="213" t="s">
        <v>1433</v>
      </c>
      <c r="G206" s="211"/>
      <c r="H206" s="214">
        <v>0.156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177</v>
      </c>
      <c r="AU206" s="220" t="s">
        <v>81</v>
      </c>
      <c r="AV206" s="14" t="s">
        <v>81</v>
      </c>
      <c r="AW206" s="14" t="s">
        <v>33</v>
      </c>
      <c r="AX206" s="14" t="s">
        <v>71</v>
      </c>
      <c r="AY206" s="220" t="s">
        <v>166</v>
      </c>
    </row>
    <row r="207" spans="1:65" s="15" customFormat="1" ht="11.25" x14ac:dyDescent="0.2">
      <c r="B207" s="221"/>
      <c r="C207" s="222"/>
      <c r="D207" s="201" t="s">
        <v>177</v>
      </c>
      <c r="E207" s="223" t="s">
        <v>19</v>
      </c>
      <c r="F207" s="224" t="s">
        <v>180</v>
      </c>
      <c r="G207" s="222"/>
      <c r="H207" s="225">
        <v>0.156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177</v>
      </c>
      <c r="AU207" s="231" t="s">
        <v>81</v>
      </c>
      <c r="AV207" s="15" t="s">
        <v>173</v>
      </c>
      <c r="AW207" s="15" t="s">
        <v>33</v>
      </c>
      <c r="AX207" s="15" t="s">
        <v>79</v>
      </c>
      <c r="AY207" s="231" t="s">
        <v>166</v>
      </c>
    </row>
    <row r="208" spans="1:65" s="2" customFormat="1" ht="24.2" customHeight="1" x14ac:dyDescent="0.2">
      <c r="A208" s="37"/>
      <c r="B208" s="38"/>
      <c r="C208" s="181" t="s">
        <v>605</v>
      </c>
      <c r="D208" s="181" t="s">
        <v>168</v>
      </c>
      <c r="E208" s="182" t="s">
        <v>1434</v>
      </c>
      <c r="F208" s="183" t="s">
        <v>1435</v>
      </c>
      <c r="G208" s="184" t="s">
        <v>194</v>
      </c>
      <c r="H208" s="185">
        <v>5.0960000000000001</v>
      </c>
      <c r="I208" s="186"/>
      <c r="J208" s="187">
        <f>ROUND(I208*H208,2)</f>
        <v>0</v>
      </c>
      <c r="K208" s="183" t="s">
        <v>172</v>
      </c>
      <c r="L208" s="42"/>
      <c r="M208" s="188" t="s">
        <v>19</v>
      </c>
      <c r="N208" s="189" t="s">
        <v>42</v>
      </c>
      <c r="O208" s="67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1412</v>
      </c>
      <c r="AT208" s="192" t="s">
        <v>168</v>
      </c>
      <c r="AU208" s="192" t="s">
        <v>81</v>
      </c>
      <c r="AY208" s="20" t="s">
        <v>166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20" t="s">
        <v>79</v>
      </c>
      <c r="BK208" s="193">
        <f>ROUND(I208*H208,2)</f>
        <v>0</v>
      </c>
      <c r="BL208" s="20" t="s">
        <v>1412</v>
      </c>
      <c r="BM208" s="192" t="s">
        <v>1436</v>
      </c>
    </row>
    <row r="209" spans="1:65" s="2" customFormat="1" ht="11.25" x14ac:dyDescent="0.2">
      <c r="A209" s="37"/>
      <c r="B209" s="38"/>
      <c r="C209" s="39"/>
      <c r="D209" s="194" t="s">
        <v>175</v>
      </c>
      <c r="E209" s="39"/>
      <c r="F209" s="195" t="s">
        <v>1437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175</v>
      </c>
      <c r="AU209" s="20" t="s">
        <v>81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1386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1387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3" customFormat="1" ht="11.25" x14ac:dyDescent="0.2">
      <c r="B212" s="199"/>
      <c r="C212" s="200"/>
      <c r="D212" s="201" t="s">
        <v>177</v>
      </c>
      <c r="E212" s="202" t="s">
        <v>19</v>
      </c>
      <c r="F212" s="203" t="s">
        <v>1438</v>
      </c>
      <c r="G212" s="200"/>
      <c r="H212" s="202" t="s">
        <v>19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177</v>
      </c>
      <c r="AU212" s="209" t="s">
        <v>81</v>
      </c>
      <c r="AV212" s="13" t="s">
        <v>79</v>
      </c>
      <c r="AW212" s="13" t="s">
        <v>33</v>
      </c>
      <c r="AX212" s="13" t="s">
        <v>71</v>
      </c>
      <c r="AY212" s="209" t="s">
        <v>166</v>
      </c>
    </row>
    <row r="213" spans="1:65" s="14" customFormat="1" ht="11.25" x14ac:dyDescent="0.2">
      <c r="B213" s="210"/>
      <c r="C213" s="211"/>
      <c r="D213" s="201" t="s">
        <v>177</v>
      </c>
      <c r="E213" s="212" t="s">
        <v>19</v>
      </c>
      <c r="F213" s="213" t="s">
        <v>1439</v>
      </c>
      <c r="G213" s="211"/>
      <c r="H213" s="214">
        <v>5.0960000000000001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177</v>
      </c>
      <c r="AU213" s="220" t="s">
        <v>81</v>
      </c>
      <c r="AV213" s="14" t="s">
        <v>81</v>
      </c>
      <c r="AW213" s="14" t="s">
        <v>33</v>
      </c>
      <c r="AX213" s="14" t="s">
        <v>71</v>
      </c>
      <c r="AY213" s="220" t="s">
        <v>166</v>
      </c>
    </row>
    <row r="214" spans="1:65" s="15" customFormat="1" ht="11.25" x14ac:dyDescent="0.2">
      <c r="B214" s="221"/>
      <c r="C214" s="222"/>
      <c r="D214" s="201" t="s">
        <v>177</v>
      </c>
      <c r="E214" s="223" t="s">
        <v>19</v>
      </c>
      <c r="F214" s="224" t="s">
        <v>180</v>
      </c>
      <c r="G214" s="222"/>
      <c r="H214" s="225">
        <v>5.0960000000000001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177</v>
      </c>
      <c r="AU214" s="231" t="s">
        <v>81</v>
      </c>
      <c r="AV214" s="15" t="s">
        <v>173</v>
      </c>
      <c r="AW214" s="15" t="s">
        <v>33</v>
      </c>
      <c r="AX214" s="15" t="s">
        <v>79</v>
      </c>
      <c r="AY214" s="231" t="s">
        <v>166</v>
      </c>
    </row>
    <row r="215" spans="1:65" s="2" customFormat="1" ht="33" customHeight="1" x14ac:dyDescent="0.2">
      <c r="A215" s="37"/>
      <c r="B215" s="38"/>
      <c r="C215" s="181" t="s">
        <v>610</v>
      </c>
      <c r="D215" s="181" t="s">
        <v>168</v>
      </c>
      <c r="E215" s="182" t="s">
        <v>1440</v>
      </c>
      <c r="F215" s="183" t="s">
        <v>1441</v>
      </c>
      <c r="G215" s="184" t="s">
        <v>524</v>
      </c>
      <c r="H215" s="185">
        <v>155.5</v>
      </c>
      <c r="I215" s="186"/>
      <c r="J215" s="187">
        <f>ROUND(I215*H215,2)</f>
        <v>0</v>
      </c>
      <c r="K215" s="183" t="s">
        <v>172</v>
      </c>
      <c r="L215" s="42"/>
      <c r="M215" s="188" t="s">
        <v>19</v>
      </c>
      <c r="N215" s="189" t="s">
        <v>42</v>
      </c>
      <c r="O215" s="67"/>
      <c r="P215" s="190">
        <f>O215*H215</f>
        <v>0</v>
      </c>
      <c r="Q215" s="190">
        <v>0</v>
      </c>
      <c r="R215" s="190">
        <f>Q215*H215</f>
        <v>0</v>
      </c>
      <c r="S215" s="190">
        <v>0</v>
      </c>
      <c r="T215" s="19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2" t="s">
        <v>1412</v>
      </c>
      <c r="AT215" s="192" t="s">
        <v>168</v>
      </c>
      <c r="AU215" s="192" t="s">
        <v>81</v>
      </c>
      <c r="AY215" s="20" t="s">
        <v>166</v>
      </c>
      <c r="BE215" s="193">
        <f>IF(N215="základní",J215,0)</f>
        <v>0</v>
      </c>
      <c r="BF215" s="193">
        <f>IF(N215="snížená",J215,0)</f>
        <v>0</v>
      </c>
      <c r="BG215" s="193">
        <f>IF(N215="zákl. přenesená",J215,0)</f>
        <v>0</v>
      </c>
      <c r="BH215" s="193">
        <f>IF(N215="sníž. přenesená",J215,0)</f>
        <v>0</v>
      </c>
      <c r="BI215" s="193">
        <f>IF(N215="nulová",J215,0)</f>
        <v>0</v>
      </c>
      <c r="BJ215" s="20" t="s">
        <v>79</v>
      </c>
      <c r="BK215" s="193">
        <f>ROUND(I215*H215,2)</f>
        <v>0</v>
      </c>
      <c r="BL215" s="20" t="s">
        <v>1412</v>
      </c>
      <c r="BM215" s="192" t="s">
        <v>1442</v>
      </c>
    </row>
    <row r="216" spans="1:65" s="2" customFormat="1" ht="11.25" x14ac:dyDescent="0.2">
      <c r="A216" s="37"/>
      <c r="B216" s="38"/>
      <c r="C216" s="39"/>
      <c r="D216" s="194" t="s">
        <v>175</v>
      </c>
      <c r="E216" s="39"/>
      <c r="F216" s="195" t="s">
        <v>1443</v>
      </c>
      <c r="G216" s="39"/>
      <c r="H216" s="39"/>
      <c r="I216" s="196"/>
      <c r="J216" s="39"/>
      <c r="K216" s="39"/>
      <c r="L216" s="42"/>
      <c r="M216" s="197"/>
      <c r="N216" s="198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175</v>
      </c>
      <c r="AU216" s="20" t="s">
        <v>81</v>
      </c>
    </row>
    <row r="217" spans="1:65" s="13" customFormat="1" ht="11.25" x14ac:dyDescent="0.2">
      <c r="B217" s="199"/>
      <c r="C217" s="200"/>
      <c r="D217" s="201" t="s">
        <v>177</v>
      </c>
      <c r="E217" s="202" t="s">
        <v>19</v>
      </c>
      <c r="F217" s="203" t="s">
        <v>1386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177</v>
      </c>
      <c r="AU217" s="209" t="s">
        <v>81</v>
      </c>
      <c r="AV217" s="13" t="s">
        <v>79</v>
      </c>
      <c r="AW217" s="13" t="s">
        <v>33</v>
      </c>
      <c r="AX217" s="13" t="s">
        <v>71</v>
      </c>
      <c r="AY217" s="209" t="s">
        <v>166</v>
      </c>
    </row>
    <row r="218" spans="1:65" s="13" customFormat="1" ht="11.25" x14ac:dyDescent="0.2">
      <c r="B218" s="199"/>
      <c r="C218" s="200"/>
      <c r="D218" s="201" t="s">
        <v>177</v>
      </c>
      <c r="E218" s="202" t="s">
        <v>19</v>
      </c>
      <c r="F218" s="203" t="s">
        <v>1387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177</v>
      </c>
      <c r="AU218" s="209" t="s">
        <v>81</v>
      </c>
      <c r="AV218" s="13" t="s">
        <v>79</v>
      </c>
      <c r="AW218" s="13" t="s">
        <v>33</v>
      </c>
      <c r="AX218" s="13" t="s">
        <v>71</v>
      </c>
      <c r="AY218" s="209" t="s">
        <v>166</v>
      </c>
    </row>
    <row r="219" spans="1:65" s="14" customFormat="1" ht="11.25" x14ac:dyDescent="0.2">
      <c r="B219" s="210"/>
      <c r="C219" s="211"/>
      <c r="D219" s="201" t="s">
        <v>177</v>
      </c>
      <c r="E219" s="212" t="s">
        <v>19</v>
      </c>
      <c r="F219" s="213" t="s">
        <v>1388</v>
      </c>
      <c r="G219" s="211"/>
      <c r="H219" s="214">
        <v>155.5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177</v>
      </c>
      <c r="AU219" s="220" t="s">
        <v>81</v>
      </c>
      <c r="AV219" s="14" t="s">
        <v>81</v>
      </c>
      <c r="AW219" s="14" t="s">
        <v>33</v>
      </c>
      <c r="AX219" s="14" t="s">
        <v>71</v>
      </c>
      <c r="AY219" s="220" t="s">
        <v>166</v>
      </c>
    </row>
    <row r="220" spans="1:65" s="15" customFormat="1" ht="11.25" x14ac:dyDescent="0.2">
      <c r="B220" s="221"/>
      <c r="C220" s="222"/>
      <c r="D220" s="201" t="s">
        <v>177</v>
      </c>
      <c r="E220" s="223" t="s">
        <v>19</v>
      </c>
      <c r="F220" s="224" t="s">
        <v>180</v>
      </c>
      <c r="G220" s="222"/>
      <c r="H220" s="225">
        <v>155.5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177</v>
      </c>
      <c r="AU220" s="231" t="s">
        <v>81</v>
      </c>
      <c r="AV220" s="15" t="s">
        <v>173</v>
      </c>
      <c r="AW220" s="15" t="s">
        <v>33</v>
      </c>
      <c r="AX220" s="15" t="s">
        <v>79</v>
      </c>
      <c r="AY220" s="231" t="s">
        <v>166</v>
      </c>
    </row>
    <row r="221" spans="1:65" s="2" customFormat="1" ht="24.2" customHeight="1" x14ac:dyDescent="0.2">
      <c r="A221" s="37"/>
      <c r="B221" s="38"/>
      <c r="C221" s="181" t="s">
        <v>616</v>
      </c>
      <c r="D221" s="181" t="s">
        <v>168</v>
      </c>
      <c r="E221" s="182" t="s">
        <v>1444</v>
      </c>
      <c r="F221" s="183" t="s">
        <v>1445</v>
      </c>
      <c r="G221" s="184" t="s">
        <v>194</v>
      </c>
      <c r="H221" s="185">
        <v>15.981</v>
      </c>
      <c r="I221" s="186"/>
      <c r="J221" s="187">
        <f>ROUND(I221*H221,2)</f>
        <v>0</v>
      </c>
      <c r="K221" s="183" t="s">
        <v>172</v>
      </c>
      <c r="L221" s="42"/>
      <c r="M221" s="188" t="s">
        <v>19</v>
      </c>
      <c r="N221" s="189" t="s">
        <v>42</v>
      </c>
      <c r="O221" s="67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1412</v>
      </c>
      <c r="AT221" s="192" t="s">
        <v>168</v>
      </c>
      <c r="AU221" s="192" t="s">
        <v>81</v>
      </c>
      <c r="AY221" s="20" t="s">
        <v>166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20" t="s">
        <v>79</v>
      </c>
      <c r="BK221" s="193">
        <f>ROUND(I221*H221,2)</f>
        <v>0</v>
      </c>
      <c r="BL221" s="20" t="s">
        <v>1412</v>
      </c>
      <c r="BM221" s="192" t="s">
        <v>1446</v>
      </c>
    </row>
    <row r="222" spans="1:65" s="2" customFormat="1" ht="11.25" x14ac:dyDescent="0.2">
      <c r="A222" s="37"/>
      <c r="B222" s="38"/>
      <c r="C222" s="39"/>
      <c r="D222" s="194" t="s">
        <v>175</v>
      </c>
      <c r="E222" s="39"/>
      <c r="F222" s="195" t="s">
        <v>1447</v>
      </c>
      <c r="G222" s="39"/>
      <c r="H222" s="39"/>
      <c r="I222" s="196"/>
      <c r="J222" s="39"/>
      <c r="K222" s="39"/>
      <c r="L222" s="42"/>
      <c r="M222" s="197"/>
      <c r="N222" s="198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175</v>
      </c>
      <c r="AU222" s="20" t="s">
        <v>81</v>
      </c>
    </row>
    <row r="223" spans="1:65" s="13" customFormat="1" ht="11.25" x14ac:dyDescent="0.2">
      <c r="B223" s="199"/>
      <c r="C223" s="200"/>
      <c r="D223" s="201" t="s">
        <v>177</v>
      </c>
      <c r="E223" s="202" t="s">
        <v>19</v>
      </c>
      <c r="F223" s="203" t="s">
        <v>1386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177</v>
      </c>
      <c r="AU223" s="209" t="s">
        <v>81</v>
      </c>
      <c r="AV223" s="13" t="s">
        <v>79</v>
      </c>
      <c r="AW223" s="13" t="s">
        <v>33</v>
      </c>
      <c r="AX223" s="13" t="s">
        <v>71</v>
      </c>
      <c r="AY223" s="209" t="s">
        <v>166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1387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1448</v>
      </c>
      <c r="G225" s="211"/>
      <c r="H225" s="214">
        <v>10.885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1438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4" customFormat="1" ht="11.25" x14ac:dyDescent="0.2">
      <c r="B227" s="210"/>
      <c r="C227" s="211"/>
      <c r="D227" s="201" t="s">
        <v>177</v>
      </c>
      <c r="E227" s="212" t="s">
        <v>19</v>
      </c>
      <c r="F227" s="213" t="s">
        <v>1439</v>
      </c>
      <c r="G227" s="211"/>
      <c r="H227" s="214">
        <v>5.0960000000000001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177</v>
      </c>
      <c r="AU227" s="220" t="s">
        <v>81</v>
      </c>
      <c r="AV227" s="14" t="s">
        <v>81</v>
      </c>
      <c r="AW227" s="14" t="s">
        <v>33</v>
      </c>
      <c r="AX227" s="14" t="s">
        <v>71</v>
      </c>
      <c r="AY227" s="220" t="s">
        <v>166</v>
      </c>
    </row>
    <row r="228" spans="1:65" s="15" customFormat="1" ht="11.25" x14ac:dyDescent="0.2">
      <c r="B228" s="221"/>
      <c r="C228" s="222"/>
      <c r="D228" s="201" t="s">
        <v>177</v>
      </c>
      <c r="E228" s="223" t="s">
        <v>19</v>
      </c>
      <c r="F228" s="224" t="s">
        <v>180</v>
      </c>
      <c r="G228" s="222"/>
      <c r="H228" s="225">
        <v>15.981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177</v>
      </c>
      <c r="AU228" s="231" t="s">
        <v>81</v>
      </c>
      <c r="AV228" s="15" t="s">
        <v>173</v>
      </c>
      <c r="AW228" s="15" t="s">
        <v>33</v>
      </c>
      <c r="AX228" s="15" t="s">
        <v>79</v>
      </c>
      <c r="AY228" s="231" t="s">
        <v>166</v>
      </c>
    </row>
    <row r="229" spans="1:65" s="2" customFormat="1" ht="33" customHeight="1" x14ac:dyDescent="0.2">
      <c r="A229" s="37"/>
      <c r="B229" s="38"/>
      <c r="C229" s="181" t="s">
        <v>620</v>
      </c>
      <c r="D229" s="181" t="s">
        <v>168</v>
      </c>
      <c r="E229" s="182" t="s">
        <v>1449</v>
      </c>
      <c r="F229" s="183" t="s">
        <v>1450</v>
      </c>
      <c r="G229" s="184" t="s">
        <v>194</v>
      </c>
      <c r="H229" s="185">
        <v>31.962</v>
      </c>
      <c r="I229" s="186"/>
      <c r="J229" s="187">
        <f>ROUND(I229*H229,2)</f>
        <v>0</v>
      </c>
      <c r="K229" s="183" t="s">
        <v>172</v>
      </c>
      <c r="L229" s="42"/>
      <c r="M229" s="188" t="s">
        <v>19</v>
      </c>
      <c r="N229" s="189" t="s">
        <v>42</v>
      </c>
      <c r="O229" s="67"/>
      <c r="P229" s="190">
        <f>O229*H229</f>
        <v>0</v>
      </c>
      <c r="Q229" s="190">
        <v>0</v>
      </c>
      <c r="R229" s="190">
        <f>Q229*H229</f>
        <v>0</v>
      </c>
      <c r="S229" s="190">
        <v>0</v>
      </c>
      <c r="T229" s="19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2" t="s">
        <v>1412</v>
      </c>
      <c r="AT229" s="192" t="s">
        <v>168</v>
      </c>
      <c r="AU229" s="192" t="s">
        <v>81</v>
      </c>
      <c r="AY229" s="20" t="s">
        <v>166</v>
      </c>
      <c r="BE229" s="193">
        <f>IF(N229="základní",J229,0)</f>
        <v>0</v>
      </c>
      <c r="BF229" s="193">
        <f>IF(N229="snížená",J229,0)</f>
        <v>0</v>
      </c>
      <c r="BG229" s="193">
        <f>IF(N229="zákl. přenesená",J229,0)</f>
        <v>0</v>
      </c>
      <c r="BH229" s="193">
        <f>IF(N229="sníž. přenesená",J229,0)</f>
        <v>0</v>
      </c>
      <c r="BI229" s="193">
        <f>IF(N229="nulová",J229,0)</f>
        <v>0</v>
      </c>
      <c r="BJ229" s="20" t="s">
        <v>79</v>
      </c>
      <c r="BK229" s="193">
        <f>ROUND(I229*H229,2)</f>
        <v>0</v>
      </c>
      <c r="BL229" s="20" t="s">
        <v>1412</v>
      </c>
      <c r="BM229" s="192" t="s">
        <v>1451</v>
      </c>
    </row>
    <row r="230" spans="1:65" s="2" customFormat="1" ht="11.25" x14ac:dyDescent="0.2">
      <c r="A230" s="37"/>
      <c r="B230" s="38"/>
      <c r="C230" s="39"/>
      <c r="D230" s="194" t="s">
        <v>175</v>
      </c>
      <c r="E230" s="39"/>
      <c r="F230" s="195" t="s">
        <v>1452</v>
      </c>
      <c r="G230" s="39"/>
      <c r="H230" s="39"/>
      <c r="I230" s="196"/>
      <c r="J230" s="39"/>
      <c r="K230" s="39"/>
      <c r="L230" s="42"/>
      <c r="M230" s="197"/>
      <c r="N230" s="19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175</v>
      </c>
      <c r="AU230" s="20" t="s">
        <v>81</v>
      </c>
    </row>
    <row r="231" spans="1:65" s="14" customFormat="1" ht="11.25" x14ac:dyDescent="0.2">
      <c r="B231" s="210"/>
      <c r="C231" s="211"/>
      <c r="D231" s="201" t="s">
        <v>177</v>
      </c>
      <c r="E231" s="212" t="s">
        <v>19</v>
      </c>
      <c r="F231" s="213" t="s">
        <v>1453</v>
      </c>
      <c r="G231" s="211"/>
      <c r="H231" s="214">
        <v>31.962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177</v>
      </c>
      <c r="AU231" s="220" t="s">
        <v>81</v>
      </c>
      <c r="AV231" s="14" t="s">
        <v>81</v>
      </c>
      <c r="AW231" s="14" t="s">
        <v>33</v>
      </c>
      <c r="AX231" s="14" t="s">
        <v>71</v>
      </c>
      <c r="AY231" s="220" t="s">
        <v>166</v>
      </c>
    </row>
    <row r="232" spans="1:65" s="15" customFormat="1" ht="11.25" x14ac:dyDescent="0.2">
      <c r="B232" s="221"/>
      <c r="C232" s="222"/>
      <c r="D232" s="201" t="s">
        <v>177</v>
      </c>
      <c r="E232" s="223" t="s">
        <v>19</v>
      </c>
      <c r="F232" s="224" t="s">
        <v>180</v>
      </c>
      <c r="G232" s="222"/>
      <c r="H232" s="225">
        <v>31.962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177</v>
      </c>
      <c r="AU232" s="231" t="s">
        <v>81</v>
      </c>
      <c r="AV232" s="15" t="s">
        <v>173</v>
      </c>
      <c r="AW232" s="15" t="s">
        <v>33</v>
      </c>
      <c r="AX232" s="15" t="s">
        <v>79</v>
      </c>
      <c r="AY232" s="231" t="s">
        <v>166</v>
      </c>
    </row>
    <row r="233" spans="1:65" s="2" customFormat="1" ht="21.75" customHeight="1" x14ac:dyDescent="0.2">
      <c r="A233" s="37"/>
      <c r="B233" s="38"/>
      <c r="C233" s="181" t="s">
        <v>621</v>
      </c>
      <c r="D233" s="181" t="s">
        <v>168</v>
      </c>
      <c r="E233" s="182" t="s">
        <v>1454</v>
      </c>
      <c r="F233" s="183" t="s">
        <v>1455</v>
      </c>
      <c r="G233" s="184" t="s">
        <v>234</v>
      </c>
      <c r="H233" s="185">
        <v>31.962</v>
      </c>
      <c r="I233" s="186"/>
      <c r="J233" s="187">
        <f>ROUND(I233*H233,2)</f>
        <v>0</v>
      </c>
      <c r="K233" s="183" t="s">
        <v>172</v>
      </c>
      <c r="L233" s="42"/>
      <c r="M233" s="188" t="s">
        <v>19</v>
      </c>
      <c r="N233" s="189" t="s">
        <v>42</v>
      </c>
      <c r="O233" s="67"/>
      <c r="P233" s="190">
        <f>O233*H233</f>
        <v>0</v>
      </c>
      <c r="Q233" s="190">
        <v>0</v>
      </c>
      <c r="R233" s="190">
        <f>Q233*H233</f>
        <v>0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1412</v>
      </c>
      <c r="AT233" s="192" t="s">
        <v>168</v>
      </c>
      <c r="AU233" s="192" t="s">
        <v>81</v>
      </c>
      <c r="AY233" s="20" t="s">
        <v>166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79</v>
      </c>
      <c r="BK233" s="193">
        <f>ROUND(I233*H233,2)</f>
        <v>0</v>
      </c>
      <c r="BL233" s="20" t="s">
        <v>1412</v>
      </c>
      <c r="BM233" s="192" t="s">
        <v>1456</v>
      </c>
    </row>
    <row r="234" spans="1:65" s="2" customFormat="1" ht="11.25" x14ac:dyDescent="0.2">
      <c r="A234" s="37"/>
      <c r="B234" s="38"/>
      <c r="C234" s="39"/>
      <c r="D234" s="194" t="s">
        <v>175</v>
      </c>
      <c r="E234" s="39"/>
      <c r="F234" s="195" t="s">
        <v>1457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175</v>
      </c>
      <c r="AU234" s="20" t="s">
        <v>81</v>
      </c>
    </row>
    <row r="235" spans="1:65" s="13" customFormat="1" ht="11.25" x14ac:dyDescent="0.2">
      <c r="B235" s="199"/>
      <c r="C235" s="200"/>
      <c r="D235" s="201" t="s">
        <v>177</v>
      </c>
      <c r="E235" s="202" t="s">
        <v>19</v>
      </c>
      <c r="F235" s="203" t="s">
        <v>1386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177</v>
      </c>
      <c r="AU235" s="209" t="s">
        <v>81</v>
      </c>
      <c r="AV235" s="13" t="s">
        <v>79</v>
      </c>
      <c r="AW235" s="13" t="s">
        <v>33</v>
      </c>
      <c r="AX235" s="13" t="s">
        <v>71</v>
      </c>
      <c r="AY235" s="209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1387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1448</v>
      </c>
      <c r="G237" s="211"/>
      <c r="H237" s="214">
        <v>10.885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3" customFormat="1" ht="11.25" x14ac:dyDescent="0.2">
      <c r="B238" s="199"/>
      <c r="C238" s="200"/>
      <c r="D238" s="201" t="s">
        <v>177</v>
      </c>
      <c r="E238" s="202" t="s">
        <v>19</v>
      </c>
      <c r="F238" s="203" t="s">
        <v>1438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177</v>
      </c>
      <c r="AU238" s="209" t="s">
        <v>81</v>
      </c>
      <c r="AV238" s="13" t="s">
        <v>79</v>
      </c>
      <c r="AW238" s="13" t="s">
        <v>33</v>
      </c>
      <c r="AX238" s="13" t="s">
        <v>71</v>
      </c>
      <c r="AY238" s="209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2" t="s">
        <v>19</v>
      </c>
      <c r="F239" s="213" t="s">
        <v>1439</v>
      </c>
      <c r="G239" s="211"/>
      <c r="H239" s="214">
        <v>5.0960000000000001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33</v>
      </c>
      <c r="AX239" s="14" t="s">
        <v>71</v>
      </c>
      <c r="AY239" s="220" t="s">
        <v>166</v>
      </c>
    </row>
    <row r="240" spans="1:65" s="15" customFormat="1" ht="11.25" x14ac:dyDescent="0.2">
      <c r="B240" s="221"/>
      <c r="C240" s="222"/>
      <c r="D240" s="201" t="s">
        <v>177</v>
      </c>
      <c r="E240" s="223" t="s">
        <v>19</v>
      </c>
      <c r="F240" s="224" t="s">
        <v>180</v>
      </c>
      <c r="G240" s="222"/>
      <c r="H240" s="225">
        <v>15.981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177</v>
      </c>
      <c r="AU240" s="231" t="s">
        <v>81</v>
      </c>
      <c r="AV240" s="15" t="s">
        <v>173</v>
      </c>
      <c r="AW240" s="15" t="s">
        <v>33</v>
      </c>
      <c r="AX240" s="15" t="s">
        <v>79</v>
      </c>
      <c r="AY240" s="231" t="s">
        <v>166</v>
      </c>
    </row>
    <row r="241" spans="1:65" s="14" customFormat="1" ht="11.25" x14ac:dyDescent="0.2">
      <c r="B241" s="210"/>
      <c r="C241" s="211"/>
      <c r="D241" s="201" t="s">
        <v>177</v>
      </c>
      <c r="E241" s="211"/>
      <c r="F241" s="213" t="s">
        <v>1458</v>
      </c>
      <c r="G241" s="211"/>
      <c r="H241" s="214">
        <v>31.962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177</v>
      </c>
      <c r="AU241" s="220" t="s">
        <v>81</v>
      </c>
      <c r="AV241" s="14" t="s">
        <v>81</v>
      </c>
      <c r="AW241" s="14" t="s">
        <v>4</v>
      </c>
      <c r="AX241" s="14" t="s">
        <v>79</v>
      </c>
      <c r="AY241" s="220" t="s">
        <v>166</v>
      </c>
    </row>
    <row r="242" spans="1:65" s="2" customFormat="1" ht="33" customHeight="1" x14ac:dyDescent="0.2">
      <c r="A242" s="37"/>
      <c r="B242" s="38"/>
      <c r="C242" s="181" t="s">
        <v>627</v>
      </c>
      <c r="D242" s="181" t="s">
        <v>168</v>
      </c>
      <c r="E242" s="182" t="s">
        <v>1459</v>
      </c>
      <c r="F242" s="183" t="s">
        <v>1460</v>
      </c>
      <c r="G242" s="184" t="s">
        <v>524</v>
      </c>
      <c r="H242" s="185">
        <v>155.5</v>
      </c>
      <c r="I242" s="186"/>
      <c r="J242" s="187">
        <f>ROUND(I242*H242,2)</f>
        <v>0</v>
      </c>
      <c r="K242" s="183" t="s">
        <v>172</v>
      </c>
      <c r="L242" s="42"/>
      <c r="M242" s="188" t="s">
        <v>19</v>
      </c>
      <c r="N242" s="189" t="s">
        <v>42</v>
      </c>
      <c r="O242" s="67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2" t="s">
        <v>1412</v>
      </c>
      <c r="AT242" s="192" t="s">
        <v>168</v>
      </c>
      <c r="AU242" s="192" t="s">
        <v>81</v>
      </c>
      <c r="AY242" s="20" t="s">
        <v>166</v>
      </c>
      <c r="BE242" s="193">
        <f>IF(N242="základní",J242,0)</f>
        <v>0</v>
      </c>
      <c r="BF242" s="193">
        <f>IF(N242="snížená",J242,0)</f>
        <v>0</v>
      </c>
      <c r="BG242" s="193">
        <f>IF(N242="zákl. přenesená",J242,0)</f>
        <v>0</v>
      </c>
      <c r="BH242" s="193">
        <f>IF(N242="sníž. přenesená",J242,0)</f>
        <v>0</v>
      </c>
      <c r="BI242" s="193">
        <f>IF(N242="nulová",J242,0)</f>
        <v>0</v>
      </c>
      <c r="BJ242" s="20" t="s">
        <v>79</v>
      </c>
      <c r="BK242" s="193">
        <f>ROUND(I242*H242,2)</f>
        <v>0</v>
      </c>
      <c r="BL242" s="20" t="s">
        <v>1412</v>
      </c>
      <c r="BM242" s="192" t="s">
        <v>1461</v>
      </c>
    </row>
    <row r="243" spans="1:65" s="2" customFormat="1" ht="11.25" x14ac:dyDescent="0.2">
      <c r="A243" s="37"/>
      <c r="B243" s="38"/>
      <c r="C243" s="39"/>
      <c r="D243" s="194" t="s">
        <v>175</v>
      </c>
      <c r="E243" s="39"/>
      <c r="F243" s="195" t="s">
        <v>1462</v>
      </c>
      <c r="G243" s="39"/>
      <c r="H243" s="39"/>
      <c r="I243" s="196"/>
      <c r="J243" s="39"/>
      <c r="K243" s="39"/>
      <c r="L243" s="42"/>
      <c r="M243" s="197"/>
      <c r="N243" s="19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175</v>
      </c>
      <c r="AU243" s="20" t="s">
        <v>81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1386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3" customFormat="1" ht="11.25" x14ac:dyDescent="0.2">
      <c r="B245" s="199"/>
      <c r="C245" s="200"/>
      <c r="D245" s="201" t="s">
        <v>177</v>
      </c>
      <c r="E245" s="202" t="s">
        <v>19</v>
      </c>
      <c r="F245" s="203" t="s">
        <v>1387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177</v>
      </c>
      <c r="AU245" s="209" t="s">
        <v>81</v>
      </c>
      <c r="AV245" s="13" t="s">
        <v>79</v>
      </c>
      <c r="AW245" s="13" t="s">
        <v>33</v>
      </c>
      <c r="AX245" s="13" t="s">
        <v>71</v>
      </c>
      <c r="AY245" s="209" t="s">
        <v>166</v>
      </c>
    </row>
    <row r="246" spans="1:65" s="14" customFormat="1" ht="11.25" x14ac:dyDescent="0.2">
      <c r="B246" s="210"/>
      <c r="C246" s="211"/>
      <c r="D246" s="201" t="s">
        <v>177</v>
      </c>
      <c r="E246" s="212" t="s">
        <v>19</v>
      </c>
      <c r="F246" s="213" t="s">
        <v>1388</v>
      </c>
      <c r="G246" s="211"/>
      <c r="H246" s="214">
        <v>155.5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177</v>
      </c>
      <c r="AU246" s="220" t="s">
        <v>81</v>
      </c>
      <c r="AV246" s="14" t="s">
        <v>81</v>
      </c>
      <c r="AW246" s="14" t="s">
        <v>33</v>
      </c>
      <c r="AX246" s="14" t="s">
        <v>71</v>
      </c>
      <c r="AY246" s="220" t="s">
        <v>166</v>
      </c>
    </row>
    <row r="247" spans="1:65" s="15" customFormat="1" ht="11.25" x14ac:dyDescent="0.2">
      <c r="B247" s="221"/>
      <c r="C247" s="222"/>
      <c r="D247" s="201" t="s">
        <v>177</v>
      </c>
      <c r="E247" s="223" t="s">
        <v>19</v>
      </c>
      <c r="F247" s="224" t="s">
        <v>180</v>
      </c>
      <c r="G247" s="222"/>
      <c r="H247" s="225">
        <v>155.5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177</v>
      </c>
      <c r="AU247" s="231" t="s">
        <v>81</v>
      </c>
      <c r="AV247" s="15" t="s">
        <v>173</v>
      </c>
      <c r="AW247" s="15" t="s">
        <v>33</v>
      </c>
      <c r="AX247" s="15" t="s">
        <v>79</v>
      </c>
      <c r="AY247" s="231" t="s">
        <v>166</v>
      </c>
    </row>
    <row r="248" spans="1:65" s="2" customFormat="1" ht="24.2" customHeight="1" x14ac:dyDescent="0.2">
      <c r="A248" s="37"/>
      <c r="B248" s="38"/>
      <c r="C248" s="181" t="s">
        <v>633</v>
      </c>
      <c r="D248" s="181" t="s">
        <v>168</v>
      </c>
      <c r="E248" s="182" t="s">
        <v>1463</v>
      </c>
      <c r="F248" s="183" t="s">
        <v>1464</v>
      </c>
      <c r="G248" s="184" t="s">
        <v>194</v>
      </c>
      <c r="H248" s="185">
        <v>4.5949999999999998</v>
      </c>
      <c r="I248" s="186"/>
      <c r="J248" s="187">
        <f>ROUND(I248*H248,2)</f>
        <v>0</v>
      </c>
      <c r="K248" s="183" t="s">
        <v>172</v>
      </c>
      <c r="L248" s="42"/>
      <c r="M248" s="188" t="s">
        <v>19</v>
      </c>
      <c r="N248" s="189" t="s">
        <v>42</v>
      </c>
      <c r="O248" s="67"/>
      <c r="P248" s="190">
        <f>O248*H248</f>
        <v>0</v>
      </c>
      <c r="Q248" s="190">
        <v>2.5018699999999998</v>
      </c>
      <c r="R248" s="190">
        <f>Q248*H248</f>
        <v>11.496092649999998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1412</v>
      </c>
      <c r="AT248" s="192" t="s">
        <v>168</v>
      </c>
      <c r="AU248" s="192" t="s">
        <v>81</v>
      </c>
      <c r="AY248" s="20" t="s">
        <v>166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79</v>
      </c>
      <c r="BK248" s="193">
        <f>ROUND(I248*H248,2)</f>
        <v>0</v>
      </c>
      <c r="BL248" s="20" t="s">
        <v>1412</v>
      </c>
      <c r="BM248" s="192" t="s">
        <v>1465</v>
      </c>
    </row>
    <row r="249" spans="1:65" s="2" customFormat="1" ht="11.25" x14ac:dyDescent="0.2">
      <c r="A249" s="37"/>
      <c r="B249" s="38"/>
      <c r="C249" s="39"/>
      <c r="D249" s="194" t="s">
        <v>175</v>
      </c>
      <c r="E249" s="39"/>
      <c r="F249" s="195" t="s">
        <v>1466</v>
      </c>
      <c r="G249" s="39"/>
      <c r="H249" s="39"/>
      <c r="I249" s="196"/>
      <c r="J249" s="39"/>
      <c r="K249" s="39"/>
      <c r="L249" s="42"/>
      <c r="M249" s="197"/>
      <c r="N249" s="198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175</v>
      </c>
      <c r="AU249" s="20" t="s">
        <v>81</v>
      </c>
    </row>
    <row r="250" spans="1:65" s="13" customFormat="1" ht="11.25" x14ac:dyDescent="0.2">
      <c r="B250" s="199"/>
      <c r="C250" s="200"/>
      <c r="D250" s="201" t="s">
        <v>177</v>
      </c>
      <c r="E250" s="202" t="s">
        <v>19</v>
      </c>
      <c r="F250" s="203" t="s">
        <v>1386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177</v>
      </c>
      <c r="AU250" s="209" t="s">
        <v>81</v>
      </c>
      <c r="AV250" s="13" t="s">
        <v>79</v>
      </c>
      <c r="AW250" s="13" t="s">
        <v>33</v>
      </c>
      <c r="AX250" s="13" t="s">
        <v>71</v>
      </c>
      <c r="AY250" s="209" t="s">
        <v>166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1387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3" customFormat="1" ht="11.25" x14ac:dyDescent="0.2">
      <c r="B252" s="199"/>
      <c r="C252" s="200"/>
      <c r="D252" s="201" t="s">
        <v>177</v>
      </c>
      <c r="E252" s="202" t="s">
        <v>19</v>
      </c>
      <c r="F252" s="203" t="s">
        <v>1438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177</v>
      </c>
      <c r="AU252" s="209" t="s">
        <v>81</v>
      </c>
      <c r="AV252" s="13" t="s">
        <v>79</v>
      </c>
      <c r="AW252" s="13" t="s">
        <v>33</v>
      </c>
      <c r="AX252" s="13" t="s">
        <v>71</v>
      </c>
      <c r="AY252" s="209" t="s">
        <v>166</v>
      </c>
    </row>
    <row r="253" spans="1:65" s="14" customFormat="1" ht="11.25" x14ac:dyDescent="0.2">
      <c r="B253" s="210"/>
      <c r="C253" s="211"/>
      <c r="D253" s="201" t="s">
        <v>177</v>
      </c>
      <c r="E253" s="212" t="s">
        <v>19</v>
      </c>
      <c r="F253" s="213" t="s">
        <v>1467</v>
      </c>
      <c r="G253" s="211"/>
      <c r="H253" s="214">
        <v>5.274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177</v>
      </c>
      <c r="AU253" s="220" t="s">
        <v>81</v>
      </c>
      <c r="AV253" s="14" t="s">
        <v>81</v>
      </c>
      <c r="AW253" s="14" t="s">
        <v>33</v>
      </c>
      <c r="AX253" s="14" t="s">
        <v>71</v>
      </c>
      <c r="AY253" s="220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1468</v>
      </c>
      <c r="G254" s="211"/>
      <c r="H254" s="214">
        <v>-0.67900000000000005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5" customFormat="1" ht="11.25" x14ac:dyDescent="0.2">
      <c r="B255" s="221"/>
      <c r="C255" s="222"/>
      <c r="D255" s="201" t="s">
        <v>177</v>
      </c>
      <c r="E255" s="223" t="s">
        <v>19</v>
      </c>
      <c r="F255" s="224" t="s">
        <v>180</v>
      </c>
      <c r="G255" s="222"/>
      <c r="H255" s="225">
        <v>4.5949999999999998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177</v>
      </c>
      <c r="AU255" s="231" t="s">
        <v>81</v>
      </c>
      <c r="AV255" s="15" t="s">
        <v>173</v>
      </c>
      <c r="AW255" s="15" t="s">
        <v>33</v>
      </c>
      <c r="AX255" s="15" t="s">
        <v>79</v>
      </c>
      <c r="AY255" s="231" t="s">
        <v>166</v>
      </c>
    </row>
    <row r="256" spans="1:65" s="2" customFormat="1" ht="21.75" customHeight="1" x14ac:dyDescent="0.2">
      <c r="A256" s="37"/>
      <c r="B256" s="38"/>
      <c r="C256" s="181" t="s">
        <v>639</v>
      </c>
      <c r="D256" s="181" t="s">
        <v>168</v>
      </c>
      <c r="E256" s="182" t="s">
        <v>1469</v>
      </c>
      <c r="F256" s="183" t="s">
        <v>1470</v>
      </c>
      <c r="G256" s="184" t="s">
        <v>524</v>
      </c>
      <c r="H256" s="185">
        <v>155.5</v>
      </c>
      <c r="I256" s="186"/>
      <c r="J256" s="187">
        <f>ROUND(I256*H256,2)</f>
        <v>0</v>
      </c>
      <c r="K256" s="183" t="s">
        <v>172</v>
      </c>
      <c r="L256" s="42"/>
      <c r="M256" s="188" t="s">
        <v>19</v>
      </c>
      <c r="N256" s="189" t="s">
        <v>42</v>
      </c>
      <c r="O256" s="67"/>
      <c r="P256" s="190">
        <f>O256*H256</f>
        <v>0</v>
      </c>
      <c r="Q256" s="190">
        <v>0.14000000000000001</v>
      </c>
      <c r="R256" s="190">
        <f>Q256*H256</f>
        <v>21.770000000000003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1412</v>
      </c>
      <c r="AT256" s="192" t="s">
        <v>168</v>
      </c>
      <c r="AU256" s="192" t="s">
        <v>81</v>
      </c>
      <c r="AY256" s="20" t="s">
        <v>166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79</v>
      </c>
      <c r="BK256" s="193">
        <f>ROUND(I256*H256,2)</f>
        <v>0</v>
      </c>
      <c r="BL256" s="20" t="s">
        <v>1412</v>
      </c>
      <c r="BM256" s="192" t="s">
        <v>1471</v>
      </c>
    </row>
    <row r="257" spans="1:65" s="2" customFormat="1" ht="11.25" x14ac:dyDescent="0.2">
      <c r="A257" s="37"/>
      <c r="B257" s="38"/>
      <c r="C257" s="39"/>
      <c r="D257" s="194" t="s">
        <v>175</v>
      </c>
      <c r="E257" s="39"/>
      <c r="F257" s="195" t="s">
        <v>1472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175</v>
      </c>
      <c r="AU257" s="20" t="s">
        <v>81</v>
      </c>
    </row>
    <row r="258" spans="1:65" s="13" customFormat="1" ht="11.25" x14ac:dyDescent="0.2">
      <c r="B258" s="199"/>
      <c r="C258" s="200"/>
      <c r="D258" s="201" t="s">
        <v>177</v>
      </c>
      <c r="E258" s="202" t="s">
        <v>19</v>
      </c>
      <c r="F258" s="203" t="s">
        <v>1386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177</v>
      </c>
      <c r="AU258" s="209" t="s">
        <v>81</v>
      </c>
      <c r="AV258" s="13" t="s">
        <v>79</v>
      </c>
      <c r="AW258" s="13" t="s">
        <v>33</v>
      </c>
      <c r="AX258" s="13" t="s">
        <v>71</v>
      </c>
      <c r="AY258" s="209" t="s">
        <v>166</v>
      </c>
    </row>
    <row r="259" spans="1:65" s="13" customFormat="1" ht="11.25" x14ac:dyDescent="0.2">
      <c r="B259" s="199"/>
      <c r="C259" s="200"/>
      <c r="D259" s="201" t="s">
        <v>177</v>
      </c>
      <c r="E259" s="202" t="s">
        <v>19</v>
      </c>
      <c r="F259" s="203" t="s">
        <v>1387</v>
      </c>
      <c r="G259" s="200"/>
      <c r="H259" s="202" t="s">
        <v>19</v>
      </c>
      <c r="I259" s="204"/>
      <c r="J259" s="200"/>
      <c r="K259" s="200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177</v>
      </c>
      <c r="AU259" s="209" t="s">
        <v>81</v>
      </c>
      <c r="AV259" s="13" t="s">
        <v>79</v>
      </c>
      <c r="AW259" s="13" t="s">
        <v>33</v>
      </c>
      <c r="AX259" s="13" t="s">
        <v>71</v>
      </c>
      <c r="AY259" s="209" t="s">
        <v>166</v>
      </c>
    </row>
    <row r="260" spans="1:65" s="14" customFormat="1" ht="11.25" x14ac:dyDescent="0.2">
      <c r="B260" s="210"/>
      <c r="C260" s="211"/>
      <c r="D260" s="201" t="s">
        <v>177</v>
      </c>
      <c r="E260" s="212" t="s">
        <v>19</v>
      </c>
      <c r="F260" s="213" t="s">
        <v>1388</v>
      </c>
      <c r="G260" s="211"/>
      <c r="H260" s="214">
        <v>155.5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177</v>
      </c>
      <c r="AU260" s="220" t="s">
        <v>81</v>
      </c>
      <c r="AV260" s="14" t="s">
        <v>81</v>
      </c>
      <c r="AW260" s="14" t="s">
        <v>33</v>
      </c>
      <c r="AX260" s="14" t="s">
        <v>71</v>
      </c>
      <c r="AY260" s="220" t="s">
        <v>166</v>
      </c>
    </row>
    <row r="261" spans="1:65" s="15" customFormat="1" ht="11.25" x14ac:dyDescent="0.2">
      <c r="B261" s="221"/>
      <c r="C261" s="222"/>
      <c r="D261" s="201" t="s">
        <v>177</v>
      </c>
      <c r="E261" s="223" t="s">
        <v>19</v>
      </c>
      <c r="F261" s="224" t="s">
        <v>180</v>
      </c>
      <c r="G261" s="222"/>
      <c r="H261" s="225">
        <v>155.5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177</v>
      </c>
      <c r="AU261" s="231" t="s">
        <v>81</v>
      </c>
      <c r="AV261" s="15" t="s">
        <v>173</v>
      </c>
      <c r="AW261" s="15" t="s">
        <v>33</v>
      </c>
      <c r="AX261" s="15" t="s">
        <v>79</v>
      </c>
      <c r="AY261" s="231" t="s">
        <v>166</v>
      </c>
    </row>
    <row r="262" spans="1:65" s="2" customFormat="1" ht="21.75" customHeight="1" x14ac:dyDescent="0.2">
      <c r="A262" s="37"/>
      <c r="B262" s="38"/>
      <c r="C262" s="181" t="s">
        <v>645</v>
      </c>
      <c r="D262" s="181" t="s">
        <v>168</v>
      </c>
      <c r="E262" s="182" t="s">
        <v>1473</v>
      </c>
      <c r="F262" s="183" t="s">
        <v>1474</v>
      </c>
      <c r="G262" s="184" t="s">
        <v>524</v>
      </c>
      <c r="H262" s="185">
        <v>155.5</v>
      </c>
      <c r="I262" s="186"/>
      <c r="J262" s="187">
        <f>ROUND(I262*H262,2)</f>
        <v>0</v>
      </c>
      <c r="K262" s="183" t="s">
        <v>172</v>
      </c>
      <c r="L262" s="42"/>
      <c r="M262" s="188" t="s">
        <v>19</v>
      </c>
      <c r="N262" s="189" t="s">
        <v>42</v>
      </c>
      <c r="O262" s="67"/>
      <c r="P262" s="190">
        <f>O262*H262</f>
        <v>0</v>
      </c>
      <c r="Q262" s="190">
        <v>9.0000000000000006E-5</v>
      </c>
      <c r="R262" s="190">
        <f>Q262*H262</f>
        <v>1.3995E-2</v>
      </c>
      <c r="S262" s="190">
        <v>0</v>
      </c>
      <c r="T262" s="19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92" t="s">
        <v>1412</v>
      </c>
      <c r="AT262" s="192" t="s">
        <v>168</v>
      </c>
      <c r="AU262" s="192" t="s">
        <v>81</v>
      </c>
      <c r="AY262" s="20" t="s">
        <v>166</v>
      </c>
      <c r="BE262" s="193">
        <f>IF(N262="základní",J262,0)</f>
        <v>0</v>
      </c>
      <c r="BF262" s="193">
        <f>IF(N262="snížená",J262,0)</f>
        <v>0</v>
      </c>
      <c r="BG262" s="193">
        <f>IF(N262="zákl. přenesená",J262,0)</f>
        <v>0</v>
      </c>
      <c r="BH262" s="193">
        <f>IF(N262="sníž. přenesená",J262,0)</f>
        <v>0</v>
      </c>
      <c r="BI262" s="193">
        <f>IF(N262="nulová",J262,0)</f>
        <v>0</v>
      </c>
      <c r="BJ262" s="20" t="s">
        <v>79</v>
      </c>
      <c r="BK262" s="193">
        <f>ROUND(I262*H262,2)</f>
        <v>0</v>
      </c>
      <c r="BL262" s="20" t="s">
        <v>1412</v>
      </c>
      <c r="BM262" s="192" t="s">
        <v>1475</v>
      </c>
    </row>
    <row r="263" spans="1:65" s="2" customFormat="1" ht="11.25" x14ac:dyDescent="0.2">
      <c r="A263" s="37"/>
      <c r="B263" s="38"/>
      <c r="C263" s="39"/>
      <c r="D263" s="194" t="s">
        <v>175</v>
      </c>
      <c r="E263" s="39"/>
      <c r="F263" s="195" t="s">
        <v>1476</v>
      </c>
      <c r="G263" s="39"/>
      <c r="H263" s="39"/>
      <c r="I263" s="196"/>
      <c r="J263" s="39"/>
      <c r="K263" s="39"/>
      <c r="L263" s="42"/>
      <c r="M263" s="197"/>
      <c r="N263" s="19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175</v>
      </c>
      <c r="AU263" s="20" t="s">
        <v>81</v>
      </c>
    </row>
    <row r="264" spans="1:65" s="13" customFormat="1" ht="11.25" x14ac:dyDescent="0.2">
      <c r="B264" s="199"/>
      <c r="C264" s="200"/>
      <c r="D264" s="201" t="s">
        <v>177</v>
      </c>
      <c r="E264" s="202" t="s">
        <v>19</v>
      </c>
      <c r="F264" s="203" t="s">
        <v>1386</v>
      </c>
      <c r="G264" s="200"/>
      <c r="H264" s="202" t="s">
        <v>19</v>
      </c>
      <c r="I264" s="204"/>
      <c r="J264" s="200"/>
      <c r="K264" s="200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177</v>
      </c>
      <c r="AU264" s="209" t="s">
        <v>81</v>
      </c>
      <c r="AV264" s="13" t="s">
        <v>79</v>
      </c>
      <c r="AW264" s="13" t="s">
        <v>33</v>
      </c>
      <c r="AX264" s="13" t="s">
        <v>71</v>
      </c>
      <c r="AY264" s="209" t="s">
        <v>166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1387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4" customFormat="1" ht="11.25" x14ac:dyDescent="0.2">
      <c r="B266" s="210"/>
      <c r="C266" s="211"/>
      <c r="D266" s="201" t="s">
        <v>177</v>
      </c>
      <c r="E266" s="212" t="s">
        <v>19</v>
      </c>
      <c r="F266" s="213" t="s">
        <v>1388</v>
      </c>
      <c r="G266" s="211"/>
      <c r="H266" s="214">
        <v>155.5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177</v>
      </c>
      <c r="AU266" s="220" t="s">
        <v>81</v>
      </c>
      <c r="AV266" s="14" t="s">
        <v>81</v>
      </c>
      <c r="AW266" s="14" t="s">
        <v>33</v>
      </c>
      <c r="AX266" s="14" t="s">
        <v>71</v>
      </c>
      <c r="AY266" s="220" t="s">
        <v>166</v>
      </c>
    </row>
    <row r="267" spans="1:65" s="15" customFormat="1" ht="11.25" x14ac:dyDescent="0.2">
      <c r="B267" s="221"/>
      <c r="C267" s="222"/>
      <c r="D267" s="201" t="s">
        <v>177</v>
      </c>
      <c r="E267" s="223" t="s">
        <v>19</v>
      </c>
      <c r="F267" s="224" t="s">
        <v>180</v>
      </c>
      <c r="G267" s="222"/>
      <c r="H267" s="225">
        <v>155.5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177</v>
      </c>
      <c r="AU267" s="231" t="s">
        <v>81</v>
      </c>
      <c r="AV267" s="15" t="s">
        <v>173</v>
      </c>
      <c r="AW267" s="15" t="s">
        <v>33</v>
      </c>
      <c r="AX267" s="15" t="s">
        <v>79</v>
      </c>
      <c r="AY267" s="231" t="s">
        <v>166</v>
      </c>
    </row>
    <row r="268" spans="1:65" s="2" customFormat="1" ht="24.2" customHeight="1" x14ac:dyDescent="0.2">
      <c r="A268" s="37"/>
      <c r="B268" s="38"/>
      <c r="C268" s="181" t="s">
        <v>395</v>
      </c>
      <c r="D268" s="181" t="s">
        <v>168</v>
      </c>
      <c r="E268" s="182" t="s">
        <v>1477</v>
      </c>
      <c r="F268" s="183" t="s">
        <v>1478</v>
      </c>
      <c r="G268" s="184" t="s">
        <v>524</v>
      </c>
      <c r="H268" s="185">
        <v>9.6</v>
      </c>
      <c r="I268" s="186"/>
      <c r="J268" s="187">
        <f>ROUND(I268*H268,2)</f>
        <v>0</v>
      </c>
      <c r="K268" s="183" t="s">
        <v>476</v>
      </c>
      <c r="L268" s="42"/>
      <c r="M268" s="188" t="s">
        <v>19</v>
      </c>
      <c r="N268" s="189" t="s">
        <v>42</v>
      </c>
      <c r="O268" s="67"/>
      <c r="P268" s="190">
        <f>O268*H268</f>
        <v>0</v>
      </c>
      <c r="Q268" s="190">
        <v>0.216</v>
      </c>
      <c r="R268" s="190">
        <f>Q268*H268</f>
        <v>2.0735999999999999</v>
      </c>
      <c r="S268" s="190">
        <v>0</v>
      </c>
      <c r="T268" s="191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92" t="s">
        <v>1412</v>
      </c>
      <c r="AT268" s="192" t="s">
        <v>168</v>
      </c>
      <c r="AU268" s="192" t="s">
        <v>81</v>
      </c>
      <c r="AY268" s="20" t="s">
        <v>166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20" t="s">
        <v>79</v>
      </c>
      <c r="BK268" s="193">
        <f>ROUND(I268*H268,2)</f>
        <v>0</v>
      </c>
      <c r="BL268" s="20" t="s">
        <v>1412</v>
      </c>
      <c r="BM268" s="192" t="s">
        <v>1479</v>
      </c>
    </row>
    <row r="269" spans="1:65" s="13" customFormat="1" ht="11.25" x14ac:dyDescent="0.2">
      <c r="B269" s="199"/>
      <c r="C269" s="200"/>
      <c r="D269" s="201" t="s">
        <v>177</v>
      </c>
      <c r="E269" s="202" t="s">
        <v>19</v>
      </c>
      <c r="F269" s="203" t="s">
        <v>1480</v>
      </c>
      <c r="G269" s="200"/>
      <c r="H269" s="202" t="s">
        <v>19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177</v>
      </c>
      <c r="AU269" s="209" t="s">
        <v>81</v>
      </c>
      <c r="AV269" s="13" t="s">
        <v>79</v>
      </c>
      <c r="AW269" s="13" t="s">
        <v>33</v>
      </c>
      <c r="AX269" s="13" t="s">
        <v>71</v>
      </c>
      <c r="AY269" s="209" t="s">
        <v>166</v>
      </c>
    </row>
    <row r="270" spans="1:65" s="14" customFormat="1" ht="11.25" x14ac:dyDescent="0.2">
      <c r="B270" s="210"/>
      <c r="C270" s="211"/>
      <c r="D270" s="201" t="s">
        <v>177</v>
      </c>
      <c r="E270" s="212" t="s">
        <v>19</v>
      </c>
      <c r="F270" s="213" t="s">
        <v>1481</v>
      </c>
      <c r="G270" s="211"/>
      <c r="H270" s="214">
        <v>9.6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177</v>
      </c>
      <c r="AU270" s="220" t="s">
        <v>81</v>
      </c>
      <c r="AV270" s="14" t="s">
        <v>81</v>
      </c>
      <c r="AW270" s="14" t="s">
        <v>33</v>
      </c>
      <c r="AX270" s="14" t="s">
        <v>71</v>
      </c>
      <c r="AY270" s="220" t="s">
        <v>166</v>
      </c>
    </row>
    <row r="271" spans="1:65" s="15" customFormat="1" ht="11.25" x14ac:dyDescent="0.2">
      <c r="B271" s="221"/>
      <c r="C271" s="222"/>
      <c r="D271" s="201" t="s">
        <v>177</v>
      </c>
      <c r="E271" s="223" t="s">
        <v>19</v>
      </c>
      <c r="F271" s="224" t="s">
        <v>180</v>
      </c>
      <c r="G271" s="222"/>
      <c r="H271" s="225">
        <v>9.6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177</v>
      </c>
      <c r="AU271" s="231" t="s">
        <v>81</v>
      </c>
      <c r="AV271" s="15" t="s">
        <v>173</v>
      </c>
      <c r="AW271" s="15" t="s">
        <v>33</v>
      </c>
      <c r="AX271" s="15" t="s">
        <v>79</v>
      </c>
      <c r="AY271" s="231" t="s">
        <v>166</v>
      </c>
    </row>
    <row r="272" spans="1:65" s="2" customFormat="1" ht="16.5" customHeight="1" x14ac:dyDescent="0.2">
      <c r="A272" s="37"/>
      <c r="B272" s="38"/>
      <c r="C272" s="249" t="s">
        <v>651</v>
      </c>
      <c r="D272" s="249" t="s">
        <v>392</v>
      </c>
      <c r="E272" s="250" t="s">
        <v>1482</v>
      </c>
      <c r="F272" s="251" t="s">
        <v>1483</v>
      </c>
      <c r="G272" s="252" t="s">
        <v>524</v>
      </c>
      <c r="H272" s="253">
        <v>9.6</v>
      </c>
      <c r="I272" s="254"/>
      <c r="J272" s="255">
        <f>ROUND(I272*H272,2)</f>
        <v>0</v>
      </c>
      <c r="K272" s="251" t="s">
        <v>172</v>
      </c>
      <c r="L272" s="256"/>
      <c r="M272" s="257" t="s">
        <v>19</v>
      </c>
      <c r="N272" s="258" t="s">
        <v>42</v>
      </c>
      <c r="O272" s="67"/>
      <c r="P272" s="190">
        <f>O272*H272</f>
        <v>0</v>
      </c>
      <c r="Q272" s="190">
        <v>1.1469999999999999E-2</v>
      </c>
      <c r="R272" s="190">
        <f>Q272*H272</f>
        <v>0.11011199999999999</v>
      </c>
      <c r="S272" s="190">
        <v>0</v>
      </c>
      <c r="T272" s="19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2" t="s">
        <v>1417</v>
      </c>
      <c r="AT272" s="192" t="s">
        <v>392</v>
      </c>
      <c r="AU272" s="192" t="s">
        <v>81</v>
      </c>
      <c r="AY272" s="20" t="s">
        <v>166</v>
      </c>
      <c r="BE272" s="193">
        <f>IF(N272="základní",J272,0)</f>
        <v>0</v>
      </c>
      <c r="BF272" s="193">
        <f>IF(N272="snížená",J272,0)</f>
        <v>0</v>
      </c>
      <c r="BG272" s="193">
        <f>IF(N272="zákl. přenesená",J272,0)</f>
        <v>0</v>
      </c>
      <c r="BH272" s="193">
        <f>IF(N272="sníž. přenesená",J272,0)</f>
        <v>0</v>
      </c>
      <c r="BI272" s="193">
        <f>IF(N272="nulová",J272,0)</f>
        <v>0</v>
      </c>
      <c r="BJ272" s="20" t="s">
        <v>79</v>
      </c>
      <c r="BK272" s="193">
        <f>ROUND(I272*H272,2)</f>
        <v>0</v>
      </c>
      <c r="BL272" s="20" t="s">
        <v>1417</v>
      </c>
      <c r="BM272" s="192" t="s">
        <v>1484</v>
      </c>
    </row>
    <row r="273" spans="1:65" s="13" customFormat="1" ht="11.25" x14ac:dyDescent="0.2">
      <c r="B273" s="199"/>
      <c r="C273" s="200"/>
      <c r="D273" s="201" t="s">
        <v>177</v>
      </c>
      <c r="E273" s="202" t="s">
        <v>19</v>
      </c>
      <c r="F273" s="203" t="s">
        <v>1480</v>
      </c>
      <c r="G273" s="200"/>
      <c r="H273" s="202" t="s">
        <v>19</v>
      </c>
      <c r="I273" s="204"/>
      <c r="J273" s="200"/>
      <c r="K273" s="200"/>
      <c r="L273" s="205"/>
      <c r="M273" s="206"/>
      <c r="N273" s="207"/>
      <c r="O273" s="207"/>
      <c r="P273" s="207"/>
      <c r="Q273" s="207"/>
      <c r="R273" s="207"/>
      <c r="S273" s="207"/>
      <c r="T273" s="208"/>
      <c r="AT273" s="209" t="s">
        <v>177</v>
      </c>
      <c r="AU273" s="209" t="s">
        <v>81</v>
      </c>
      <c r="AV273" s="13" t="s">
        <v>79</v>
      </c>
      <c r="AW273" s="13" t="s">
        <v>33</v>
      </c>
      <c r="AX273" s="13" t="s">
        <v>71</v>
      </c>
      <c r="AY273" s="209" t="s">
        <v>166</v>
      </c>
    </row>
    <row r="274" spans="1:65" s="14" customFormat="1" ht="11.25" x14ac:dyDescent="0.2">
      <c r="B274" s="210"/>
      <c r="C274" s="211"/>
      <c r="D274" s="201" t="s">
        <v>177</v>
      </c>
      <c r="E274" s="212" t="s">
        <v>19</v>
      </c>
      <c r="F274" s="213" t="s">
        <v>1481</v>
      </c>
      <c r="G274" s="211"/>
      <c r="H274" s="214">
        <v>9.6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177</v>
      </c>
      <c r="AU274" s="220" t="s">
        <v>81</v>
      </c>
      <c r="AV274" s="14" t="s">
        <v>81</v>
      </c>
      <c r="AW274" s="14" t="s">
        <v>33</v>
      </c>
      <c r="AX274" s="14" t="s">
        <v>71</v>
      </c>
      <c r="AY274" s="220" t="s">
        <v>166</v>
      </c>
    </row>
    <row r="275" spans="1:65" s="15" customFormat="1" ht="11.25" x14ac:dyDescent="0.2">
      <c r="B275" s="221"/>
      <c r="C275" s="222"/>
      <c r="D275" s="201" t="s">
        <v>177</v>
      </c>
      <c r="E275" s="223" t="s">
        <v>19</v>
      </c>
      <c r="F275" s="224" t="s">
        <v>180</v>
      </c>
      <c r="G275" s="222"/>
      <c r="H275" s="225">
        <v>9.6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177</v>
      </c>
      <c r="AU275" s="231" t="s">
        <v>81</v>
      </c>
      <c r="AV275" s="15" t="s">
        <v>173</v>
      </c>
      <c r="AW275" s="15" t="s">
        <v>33</v>
      </c>
      <c r="AX275" s="15" t="s">
        <v>79</v>
      </c>
      <c r="AY275" s="231" t="s">
        <v>166</v>
      </c>
    </row>
    <row r="276" spans="1:65" s="2" customFormat="1" ht="21.75" customHeight="1" x14ac:dyDescent="0.2">
      <c r="A276" s="37"/>
      <c r="B276" s="38"/>
      <c r="C276" s="181" t="s">
        <v>653</v>
      </c>
      <c r="D276" s="181" t="s">
        <v>168</v>
      </c>
      <c r="E276" s="182" t="s">
        <v>1485</v>
      </c>
      <c r="F276" s="183" t="s">
        <v>1486</v>
      </c>
      <c r="G276" s="184" t="s">
        <v>524</v>
      </c>
      <c r="H276" s="185">
        <v>155.5</v>
      </c>
      <c r="I276" s="186"/>
      <c r="J276" s="187">
        <f>ROUND(I276*H276,2)</f>
        <v>0</v>
      </c>
      <c r="K276" s="183" t="s">
        <v>172</v>
      </c>
      <c r="L276" s="42"/>
      <c r="M276" s="188" t="s">
        <v>19</v>
      </c>
      <c r="N276" s="189" t="s">
        <v>42</v>
      </c>
      <c r="O276" s="67"/>
      <c r="P276" s="190">
        <f>O276*H276</f>
        <v>0</v>
      </c>
      <c r="Q276" s="190">
        <v>0</v>
      </c>
      <c r="R276" s="190">
        <f>Q276*H276</f>
        <v>0</v>
      </c>
      <c r="S276" s="190">
        <v>0</v>
      </c>
      <c r="T276" s="19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2" t="s">
        <v>1412</v>
      </c>
      <c r="AT276" s="192" t="s">
        <v>168</v>
      </c>
      <c r="AU276" s="192" t="s">
        <v>81</v>
      </c>
      <c r="AY276" s="20" t="s">
        <v>166</v>
      </c>
      <c r="BE276" s="193">
        <f>IF(N276="základní",J276,0)</f>
        <v>0</v>
      </c>
      <c r="BF276" s="193">
        <f>IF(N276="snížená",J276,0)</f>
        <v>0</v>
      </c>
      <c r="BG276" s="193">
        <f>IF(N276="zákl. přenesená",J276,0)</f>
        <v>0</v>
      </c>
      <c r="BH276" s="193">
        <f>IF(N276="sníž. přenesená",J276,0)</f>
        <v>0</v>
      </c>
      <c r="BI276" s="193">
        <f>IF(N276="nulová",J276,0)</f>
        <v>0</v>
      </c>
      <c r="BJ276" s="20" t="s">
        <v>79</v>
      </c>
      <c r="BK276" s="193">
        <f>ROUND(I276*H276,2)</f>
        <v>0</v>
      </c>
      <c r="BL276" s="20" t="s">
        <v>1412</v>
      </c>
      <c r="BM276" s="192" t="s">
        <v>1487</v>
      </c>
    </row>
    <row r="277" spans="1:65" s="2" customFormat="1" ht="11.25" x14ac:dyDescent="0.2">
      <c r="A277" s="37"/>
      <c r="B277" s="38"/>
      <c r="C277" s="39"/>
      <c r="D277" s="194" t="s">
        <v>175</v>
      </c>
      <c r="E277" s="39"/>
      <c r="F277" s="195" t="s">
        <v>1488</v>
      </c>
      <c r="G277" s="39"/>
      <c r="H277" s="39"/>
      <c r="I277" s="196"/>
      <c r="J277" s="39"/>
      <c r="K277" s="39"/>
      <c r="L277" s="42"/>
      <c r="M277" s="197"/>
      <c r="N277" s="19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175</v>
      </c>
      <c r="AU277" s="20" t="s">
        <v>81</v>
      </c>
    </row>
    <row r="278" spans="1:65" s="13" customFormat="1" ht="11.25" x14ac:dyDescent="0.2">
      <c r="B278" s="199"/>
      <c r="C278" s="200"/>
      <c r="D278" s="201" t="s">
        <v>177</v>
      </c>
      <c r="E278" s="202" t="s">
        <v>19</v>
      </c>
      <c r="F278" s="203" t="s">
        <v>1386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177</v>
      </c>
      <c r="AU278" s="209" t="s">
        <v>81</v>
      </c>
      <c r="AV278" s="13" t="s">
        <v>79</v>
      </c>
      <c r="AW278" s="13" t="s">
        <v>33</v>
      </c>
      <c r="AX278" s="13" t="s">
        <v>71</v>
      </c>
      <c r="AY278" s="209" t="s">
        <v>166</v>
      </c>
    </row>
    <row r="279" spans="1:65" s="13" customFormat="1" ht="11.25" x14ac:dyDescent="0.2">
      <c r="B279" s="199"/>
      <c r="C279" s="200"/>
      <c r="D279" s="201" t="s">
        <v>177</v>
      </c>
      <c r="E279" s="202" t="s">
        <v>19</v>
      </c>
      <c r="F279" s="203" t="s">
        <v>1387</v>
      </c>
      <c r="G279" s="200"/>
      <c r="H279" s="202" t="s">
        <v>19</v>
      </c>
      <c r="I279" s="204"/>
      <c r="J279" s="200"/>
      <c r="K279" s="200"/>
      <c r="L279" s="205"/>
      <c r="M279" s="206"/>
      <c r="N279" s="207"/>
      <c r="O279" s="207"/>
      <c r="P279" s="207"/>
      <c r="Q279" s="207"/>
      <c r="R279" s="207"/>
      <c r="S279" s="207"/>
      <c r="T279" s="208"/>
      <c r="AT279" s="209" t="s">
        <v>177</v>
      </c>
      <c r="AU279" s="209" t="s">
        <v>81</v>
      </c>
      <c r="AV279" s="13" t="s">
        <v>79</v>
      </c>
      <c r="AW279" s="13" t="s">
        <v>33</v>
      </c>
      <c r="AX279" s="13" t="s">
        <v>71</v>
      </c>
      <c r="AY279" s="209" t="s">
        <v>166</v>
      </c>
    </row>
    <row r="280" spans="1:65" s="14" customFormat="1" ht="11.25" x14ac:dyDescent="0.2">
      <c r="B280" s="210"/>
      <c r="C280" s="211"/>
      <c r="D280" s="201" t="s">
        <v>177</v>
      </c>
      <c r="E280" s="212" t="s">
        <v>19</v>
      </c>
      <c r="F280" s="213" t="s">
        <v>1388</v>
      </c>
      <c r="G280" s="211"/>
      <c r="H280" s="214">
        <v>155.5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177</v>
      </c>
      <c r="AU280" s="220" t="s">
        <v>81</v>
      </c>
      <c r="AV280" s="14" t="s">
        <v>81</v>
      </c>
      <c r="AW280" s="14" t="s">
        <v>33</v>
      </c>
      <c r="AX280" s="14" t="s">
        <v>71</v>
      </c>
      <c r="AY280" s="220" t="s">
        <v>166</v>
      </c>
    </row>
    <row r="281" spans="1:65" s="15" customFormat="1" ht="11.25" x14ac:dyDescent="0.2">
      <c r="B281" s="221"/>
      <c r="C281" s="222"/>
      <c r="D281" s="201" t="s">
        <v>177</v>
      </c>
      <c r="E281" s="223" t="s">
        <v>19</v>
      </c>
      <c r="F281" s="224" t="s">
        <v>180</v>
      </c>
      <c r="G281" s="222"/>
      <c r="H281" s="225">
        <v>155.5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177</v>
      </c>
      <c r="AU281" s="231" t="s">
        <v>81</v>
      </c>
      <c r="AV281" s="15" t="s">
        <v>173</v>
      </c>
      <c r="AW281" s="15" t="s">
        <v>33</v>
      </c>
      <c r="AX281" s="15" t="s">
        <v>79</v>
      </c>
      <c r="AY281" s="231" t="s">
        <v>166</v>
      </c>
    </row>
    <row r="282" spans="1:65" s="2" customFormat="1" ht="16.5" customHeight="1" x14ac:dyDescent="0.2">
      <c r="A282" s="37"/>
      <c r="B282" s="38"/>
      <c r="C282" s="249" t="s">
        <v>655</v>
      </c>
      <c r="D282" s="249" t="s">
        <v>392</v>
      </c>
      <c r="E282" s="250" t="s">
        <v>1489</v>
      </c>
      <c r="F282" s="251" t="s">
        <v>1490</v>
      </c>
      <c r="G282" s="252" t="s">
        <v>524</v>
      </c>
      <c r="H282" s="253">
        <v>163.27500000000001</v>
      </c>
      <c r="I282" s="254"/>
      <c r="J282" s="255">
        <f>ROUND(I282*H282,2)</f>
        <v>0</v>
      </c>
      <c r="K282" s="251" t="s">
        <v>172</v>
      </c>
      <c r="L282" s="256"/>
      <c r="M282" s="257" t="s">
        <v>19</v>
      </c>
      <c r="N282" s="258" t="s">
        <v>42</v>
      </c>
      <c r="O282" s="67"/>
      <c r="P282" s="190">
        <f>O282*H282</f>
        <v>0</v>
      </c>
      <c r="Q282" s="190">
        <v>5.5000000000000003E-4</v>
      </c>
      <c r="R282" s="190">
        <f>Q282*H282</f>
        <v>8.9801250000000013E-2</v>
      </c>
      <c r="S282" s="190">
        <v>0</v>
      </c>
      <c r="T282" s="191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1417</v>
      </c>
      <c r="AT282" s="192" t="s">
        <v>392</v>
      </c>
      <c r="AU282" s="192" t="s">
        <v>81</v>
      </c>
      <c r="AY282" s="20" t="s">
        <v>166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0" t="s">
        <v>79</v>
      </c>
      <c r="BK282" s="193">
        <f>ROUND(I282*H282,2)</f>
        <v>0</v>
      </c>
      <c r="BL282" s="20" t="s">
        <v>1417</v>
      </c>
      <c r="BM282" s="192" t="s">
        <v>1491</v>
      </c>
    </row>
    <row r="283" spans="1:65" s="13" customFormat="1" ht="11.25" x14ac:dyDescent="0.2">
      <c r="B283" s="199"/>
      <c r="C283" s="200"/>
      <c r="D283" s="201" t="s">
        <v>177</v>
      </c>
      <c r="E283" s="202" t="s">
        <v>19</v>
      </c>
      <c r="F283" s="203" t="s">
        <v>1386</v>
      </c>
      <c r="G283" s="200"/>
      <c r="H283" s="202" t="s">
        <v>19</v>
      </c>
      <c r="I283" s="204"/>
      <c r="J283" s="200"/>
      <c r="K283" s="200"/>
      <c r="L283" s="205"/>
      <c r="M283" s="206"/>
      <c r="N283" s="207"/>
      <c r="O283" s="207"/>
      <c r="P283" s="207"/>
      <c r="Q283" s="207"/>
      <c r="R283" s="207"/>
      <c r="S283" s="207"/>
      <c r="T283" s="208"/>
      <c r="AT283" s="209" t="s">
        <v>177</v>
      </c>
      <c r="AU283" s="209" t="s">
        <v>81</v>
      </c>
      <c r="AV283" s="13" t="s">
        <v>79</v>
      </c>
      <c r="AW283" s="13" t="s">
        <v>33</v>
      </c>
      <c r="AX283" s="13" t="s">
        <v>71</v>
      </c>
      <c r="AY283" s="209" t="s">
        <v>166</v>
      </c>
    </row>
    <row r="284" spans="1:65" s="13" customFormat="1" ht="11.25" x14ac:dyDescent="0.2">
      <c r="B284" s="199"/>
      <c r="C284" s="200"/>
      <c r="D284" s="201" t="s">
        <v>177</v>
      </c>
      <c r="E284" s="202" t="s">
        <v>19</v>
      </c>
      <c r="F284" s="203" t="s">
        <v>1387</v>
      </c>
      <c r="G284" s="200"/>
      <c r="H284" s="202" t="s">
        <v>19</v>
      </c>
      <c r="I284" s="204"/>
      <c r="J284" s="200"/>
      <c r="K284" s="200"/>
      <c r="L284" s="205"/>
      <c r="M284" s="206"/>
      <c r="N284" s="207"/>
      <c r="O284" s="207"/>
      <c r="P284" s="207"/>
      <c r="Q284" s="207"/>
      <c r="R284" s="207"/>
      <c r="S284" s="207"/>
      <c r="T284" s="208"/>
      <c r="AT284" s="209" t="s">
        <v>177</v>
      </c>
      <c r="AU284" s="209" t="s">
        <v>81</v>
      </c>
      <c r="AV284" s="13" t="s">
        <v>79</v>
      </c>
      <c r="AW284" s="13" t="s">
        <v>33</v>
      </c>
      <c r="AX284" s="13" t="s">
        <v>71</v>
      </c>
      <c r="AY284" s="209" t="s">
        <v>166</v>
      </c>
    </row>
    <row r="285" spans="1:65" s="14" customFormat="1" ht="11.25" x14ac:dyDescent="0.2">
      <c r="B285" s="210"/>
      <c r="C285" s="211"/>
      <c r="D285" s="201" t="s">
        <v>177</v>
      </c>
      <c r="E285" s="212" t="s">
        <v>19</v>
      </c>
      <c r="F285" s="213" t="s">
        <v>1388</v>
      </c>
      <c r="G285" s="211"/>
      <c r="H285" s="214">
        <v>155.5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177</v>
      </c>
      <c r="AU285" s="220" t="s">
        <v>81</v>
      </c>
      <c r="AV285" s="14" t="s">
        <v>81</v>
      </c>
      <c r="AW285" s="14" t="s">
        <v>33</v>
      </c>
      <c r="AX285" s="14" t="s">
        <v>71</v>
      </c>
      <c r="AY285" s="220" t="s">
        <v>166</v>
      </c>
    </row>
    <row r="286" spans="1:65" s="15" customFormat="1" ht="11.25" x14ac:dyDescent="0.2">
      <c r="B286" s="221"/>
      <c r="C286" s="222"/>
      <c r="D286" s="201" t="s">
        <v>177</v>
      </c>
      <c r="E286" s="223" t="s">
        <v>19</v>
      </c>
      <c r="F286" s="224" t="s">
        <v>180</v>
      </c>
      <c r="G286" s="222"/>
      <c r="H286" s="225">
        <v>155.5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177</v>
      </c>
      <c r="AU286" s="231" t="s">
        <v>81</v>
      </c>
      <c r="AV286" s="15" t="s">
        <v>173</v>
      </c>
      <c r="AW286" s="15" t="s">
        <v>33</v>
      </c>
      <c r="AX286" s="15" t="s">
        <v>79</v>
      </c>
      <c r="AY286" s="231" t="s">
        <v>166</v>
      </c>
    </row>
    <row r="287" spans="1:65" s="14" customFormat="1" ht="11.25" x14ac:dyDescent="0.2">
      <c r="B287" s="210"/>
      <c r="C287" s="211"/>
      <c r="D287" s="201" t="s">
        <v>177</v>
      </c>
      <c r="E287" s="211"/>
      <c r="F287" s="213" t="s">
        <v>1492</v>
      </c>
      <c r="G287" s="211"/>
      <c r="H287" s="214">
        <v>163.27500000000001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177</v>
      </c>
      <c r="AU287" s="220" t="s">
        <v>81</v>
      </c>
      <c r="AV287" s="14" t="s">
        <v>81</v>
      </c>
      <c r="AW287" s="14" t="s">
        <v>4</v>
      </c>
      <c r="AX287" s="14" t="s">
        <v>79</v>
      </c>
      <c r="AY287" s="220" t="s">
        <v>166</v>
      </c>
    </row>
    <row r="288" spans="1:65" s="2" customFormat="1" ht="16.5" customHeight="1" x14ac:dyDescent="0.2">
      <c r="A288" s="37"/>
      <c r="B288" s="38"/>
      <c r="C288" s="181" t="s">
        <v>657</v>
      </c>
      <c r="D288" s="181" t="s">
        <v>168</v>
      </c>
      <c r="E288" s="182" t="s">
        <v>1493</v>
      </c>
      <c r="F288" s="183" t="s">
        <v>1494</v>
      </c>
      <c r="G288" s="184" t="s">
        <v>234</v>
      </c>
      <c r="H288" s="185">
        <v>35.555</v>
      </c>
      <c r="I288" s="186"/>
      <c r="J288" s="187">
        <f>ROUND(I288*H288,2)</f>
        <v>0</v>
      </c>
      <c r="K288" s="183" t="s">
        <v>172</v>
      </c>
      <c r="L288" s="42"/>
      <c r="M288" s="188" t="s">
        <v>19</v>
      </c>
      <c r="N288" s="189" t="s">
        <v>42</v>
      </c>
      <c r="O288" s="67"/>
      <c r="P288" s="190">
        <f>O288*H288</f>
        <v>0</v>
      </c>
      <c r="Q288" s="190">
        <v>0</v>
      </c>
      <c r="R288" s="190">
        <f>Q288*H288</f>
        <v>0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1412</v>
      </c>
      <c r="AT288" s="192" t="s">
        <v>168</v>
      </c>
      <c r="AU288" s="192" t="s">
        <v>81</v>
      </c>
      <c r="AY288" s="20" t="s">
        <v>166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79</v>
      </c>
      <c r="BK288" s="193">
        <f>ROUND(I288*H288,2)</f>
        <v>0</v>
      </c>
      <c r="BL288" s="20" t="s">
        <v>1412</v>
      </c>
      <c r="BM288" s="192" t="s">
        <v>1495</v>
      </c>
    </row>
    <row r="289" spans="1:65" s="2" customFormat="1" ht="11.25" x14ac:dyDescent="0.2">
      <c r="A289" s="37"/>
      <c r="B289" s="38"/>
      <c r="C289" s="39"/>
      <c r="D289" s="194" t="s">
        <v>175</v>
      </c>
      <c r="E289" s="39"/>
      <c r="F289" s="195" t="s">
        <v>1496</v>
      </c>
      <c r="G289" s="39"/>
      <c r="H289" s="39"/>
      <c r="I289" s="196"/>
      <c r="J289" s="39"/>
      <c r="K289" s="39"/>
      <c r="L289" s="42"/>
      <c r="M289" s="197"/>
      <c r="N289" s="19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175</v>
      </c>
      <c r="AU289" s="20" t="s">
        <v>81</v>
      </c>
    </row>
    <row r="290" spans="1:65" s="12" customFormat="1" ht="25.9" customHeight="1" x14ac:dyDescent="0.2">
      <c r="B290" s="165"/>
      <c r="C290" s="166"/>
      <c r="D290" s="167" t="s">
        <v>70</v>
      </c>
      <c r="E290" s="168" t="s">
        <v>342</v>
      </c>
      <c r="F290" s="168" t="s">
        <v>343</v>
      </c>
      <c r="G290" s="166"/>
      <c r="H290" s="166"/>
      <c r="I290" s="169"/>
      <c r="J290" s="170">
        <f>BK290</f>
        <v>0</v>
      </c>
      <c r="K290" s="166"/>
      <c r="L290" s="171"/>
      <c r="M290" s="172"/>
      <c r="N290" s="173"/>
      <c r="O290" s="173"/>
      <c r="P290" s="174">
        <f>P291</f>
        <v>0</v>
      </c>
      <c r="Q290" s="173"/>
      <c r="R290" s="174">
        <f>R291</f>
        <v>0</v>
      </c>
      <c r="S290" s="173"/>
      <c r="T290" s="175">
        <f>T291</f>
        <v>0</v>
      </c>
      <c r="AR290" s="176" t="s">
        <v>198</v>
      </c>
      <c r="AT290" s="177" t="s">
        <v>70</v>
      </c>
      <c r="AU290" s="177" t="s">
        <v>71</v>
      </c>
      <c r="AY290" s="176" t="s">
        <v>166</v>
      </c>
      <c r="BK290" s="178">
        <f>BK291</f>
        <v>0</v>
      </c>
    </row>
    <row r="291" spans="1:65" s="2" customFormat="1" ht="16.5" customHeight="1" x14ac:dyDescent="0.2">
      <c r="A291" s="37"/>
      <c r="B291" s="38"/>
      <c r="C291" s="181" t="s">
        <v>1310</v>
      </c>
      <c r="D291" s="181" t="s">
        <v>168</v>
      </c>
      <c r="E291" s="182" t="s">
        <v>345</v>
      </c>
      <c r="F291" s="183" t="s">
        <v>346</v>
      </c>
      <c r="G291" s="184" t="s">
        <v>347</v>
      </c>
      <c r="H291" s="243"/>
      <c r="I291" s="186"/>
      <c r="J291" s="187">
        <f>ROUND(I291*H291,2)</f>
        <v>0</v>
      </c>
      <c r="K291" s="183" t="s">
        <v>19</v>
      </c>
      <c r="L291" s="42"/>
      <c r="M291" s="244" t="s">
        <v>19</v>
      </c>
      <c r="N291" s="245" t="s">
        <v>42</v>
      </c>
      <c r="O291" s="246"/>
      <c r="P291" s="247">
        <f>O291*H291</f>
        <v>0</v>
      </c>
      <c r="Q291" s="247">
        <v>0</v>
      </c>
      <c r="R291" s="247">
        <f>Q291*H291</f>
        <v>0</v>
      </c>
      <c r="S291" s="247">
        <v>0</v>
      </c>
      <c r="T291" s="248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173</v>
      </c>
      <c r="AT291" s="192" t="s">
        <v>168</v>
      </c>
      <c r="AU291" s="192" t="s">
        <v>79</v>
      </c>
      <c r="AY291" s="20" t="s">
        <v>166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20" t="s">
        <v>79</v>
      </c>
      <c r="BK291" s="193">
        <f>ROUND(I291*H291,2)</f>
        <v>0</v>
      </c>
      <c r="BL291" s="20" t="s">
        <v>173</v>
      </c>
      <c r="BM291" s="192" t="s">
        <v>1497</v>
      </c>
    </row>
    <row r="292" spans="1:65" s="2" customFormat="1" ht="6.95" customHeight="1" x14ac:dyDescent="0.2">
      <c r="A292" s="37"/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42"/>
      <c r="M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</row>
  </sheetData>
  <sheetProtection algorithmName="SHA-512" hashValue="h9m/wkw8hTC9nrak46H6/wXkPU6T/u883K7hmn9h2qidlFoG5GZHsqARpA3aQuFeikaDTN0Q2qXmIl5bP8S9Ng==" saltValue="ZhIBEMWg/odwMG9S70+tGQnX/uIHNO3LtUs//vnQbKCQloOnMZPG8G/1HgQghd78YrFWjJAucDfyXULz+yYMug==" spinCount="100000" sheet="1" objects="1" scenarios="1" formatColumns="0" formatRows="0" autoFilter="0"/>
  <autoFilter ref="C86:K291" xr:uid="{00000000-0009-0000-0000-00001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1100-000000000000}"/>
    <hyperlink ref="F96" r:id="rId2" xr:uid="{00000000-0004-0000-1100-000001000000}"/>
    <hyperlink ref="F101" r:id="rId3" xr:uid="{00000000-0004-0000-1100-000002000000}"/>
    <hyperlink ref="F108" r:id="rId4" xr:uid="{00000000-0004-0000-1100-000003000000}"/>
    <hyperlink ref="F118" r:id="rId5" xr:uid="{00000000-0004-0000-1100-000004000000}"/>
    <hyperlink ref="F128" r:id="rId6" xr:uid="{00000000-0004-0000-1100-000005000000}"/>
    <hyperlink ref="F149" r:id="rId7" xr:uid="{00000000-0004-0000-1100-000006000000}"/>
    <hyperlink ref="F163" r:id="rId8" xr:uid="{00000000-0004-0000-1100-000007000000}"/>
    <hyperlink ref="F176" r:id="rId9" xr:uid="{00000000-0004-0000-1100-000008000000}"/>
    <hyperlink ref="F180" r:id="rId10" xr:uid="{00000000-0004-0000-1100-000009000000}"/>
    <hyperlink ref="F191" r:id="rId11" xr:uid="{00000000-0004-0000-1100-00000A000000}"/>
    <hyperlink ref="F203" r:id="rId12" xr:uid="{00000000-0004-0000-1100-00000B000000}"/>
    <hyperlink ref="F209" r:id="rId13" xr:uid="{00000000-0004-0000-1100-00000C000000}"/>
    <hyperlink ref="F216" r:id="rId14" xr:uid="{00000000-0004-0000-1100-00000D000000}"/>
    <hyperlink ref="F222" r:id="rId15" xr:uid="{00000000-0004-0000-1100-00000E000000}"/>
    <hyperlink ref="F230" r:id="rId16" xr:uid="{00000000-0004-0000-1100-00000F000000}"/>
    <hyperlink ref="F234" r:id="rId17" xr:uid="{00000000-0004-0000-1100-000010000000}"/>
    <hyperlink ref="F243" r:id="rId18" xr:uid="{00000000-0004-0000-1100-000011000000}"/>
    <hyperlink ref="F249" r:id="rId19" xr:uid="{00000000-0004-0000-1100-000012000000}"/>
    <hyperlink ref="F257" r:id="rId20" xr:uid="{00000000-0004-0000-1100-000013000000}"/>
    <hyperlink ref="F263" r:id="rId21" xr:uid="{00000000-0004-0000-1100-000014000000}"/>
    <hyperlink ref="F277" r:id="rId22" xr:uid="{00000000-0004-0000-1100-000015000000}"/>
    <hyperlink ref="F289" r:id="rId23" xr:uid="{00000000-0004-0000-1100-00001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87"/>
  <sheetViews>
    <sheetView showGridLines="0" tabSelected="1" topLeftCell="A74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136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2" customFormat="1" ht="12" customHeight="1" x14ac:dyDescent="0.2">
      <c r="A8" s="37"/>
      <c r="B8" s="42"/>
      <c r="C8" s="37"/>
      <c r="D8" s="115" t="s">
        <v>138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95" t="s">
        <v>1498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31. 8. 2025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97" t="str">
        <f>'Rekapitulace stavby'!E14</f>
        <v>Vyplň údaj</v>
      </c>
      <c r="F18" s="398"/>
      <c r="G18" s="398"/>
      <c r="H18" s="398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19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06" t="s">
        <v>32</v>
      </c>
      <c r="F21" s="37"/>
      <c r="G21" s="37"/>
      <c r="H21" s="37"/>
      <c r="I21" s="115" t="s">
        <v>28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15" t="s">
        <v>34</v>
      </c>
      <c r="E23" s="37"/>
      <c r="F23" s="37"/>
      <c r="G23" s="37"/>
      <c r="H23" s="37"/>
      <c r="I23" s="115" t="s">
        <v>26</v>
      </c>
      <c r="J23" s="106" t="str">
        <f>IF('Rekapitulace stavby'!AN19="","",'Rekapitulace stavby'!AN19)</f>
        <v/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06" t="str">
        <f>IF('Rekapitulace stavby'!E20="","",'Rekapitulace stavby'!E20)</f>
        <v xml:space="preserve"> </v>
      </c>
      <c r="F24" s="37"/>
      <c r="G24" s="37"/>
      <c r="H24" s="37"/>
      <c r="I24" s="115" t="s">
        <v>28</v>
      </c>
      <c r="J24" s="106" t="str">
        <f>IF('Rekapitulace stavby'!AN20="","",'Rekapitulace stavby'!AN20)</f>
        <v/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15" t="s">
        <v>35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8"/>
      <c r="B27" s="119"/>
      <c r="C27" s="118"/>
      <c r="D27" s="118"/>
      <c r="E27" s="399" t="s">
        <v>19</v>
      </c>
      <c r="F27" s="399"/>
      <c r="G27" s="399"/>
      <c r="H27" s="399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22" t="s">
        <v>37</v>
      </c>
      <c r="E30" s="37"/>
      <c r="F30" s="37"/>
      <c r="G30" s="37"/>
      <c r="H30" s="37"/>
      <c r="I30" s="37"/>
      <c r="J30" s="123">
        <f>ROUND(J80,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24" t="s">
        <v>39</v>
      </c>
      <c r="G32" s="37"/>
      <c r="H32" s="37"/>
      <c r="I32" s="124" t="s">
        <v>38</v>
      </c>
      <c r="J32" s="124" t="s">
        <v>40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25" t="s">
        <v>41</v>
      </c>
      <c r="E33" s="115" t="s">
        <v>42</v>
      </c>
      <c r="F33" s="126">
        <f>ROUND((SUM(BE80:BE86)),  2)</f>
        <v>0</v>
      </c>
      <c r="G33" s="37"/>
      <c r="H33" s="37"/>
      <c r="I33" s="127">
        <v>0.21</v>
      </c>
      <c r="J33" s="126">
        <f>ROUND(((SUM(BE80:BE86))*I33),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15" t="s">
        <v>43</v>
      </c>
      <c r="F34" s="126">
        <f>ROUND((SUM(BF80:BF86)),  2)</f>
        <v>0</v>
      </c>
      <c r="G34" s="37"/>
      <c r="H34" s="37"/>
      <c r="I34" s="127">
        <v>0.12</v>
      </c>
      <c r="J34" s="126">
        <f>ROUND(((SUM(BF80:BF86))*I34),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15" t="s">
        <v>44</v>
      </c>
      <c r="F35" s="126">
        <f>ROUND((SUM(BG80:BG86)),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15" t="s">
        <v>45</v>
      </c>
      <c r="F36" s="126">
        <f>ROUND((SUM(BH80:BH86)),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46</v>
      </c>
      <c r="F37" s="126">
        <f>ROUND((SUM(BI80:BI86)),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8"/>
      <c r="D39" s="129" t="s">
        <v>47</v>
      </c>
      <c r="E39" s="130"/>
      <c r="F39" s="130"/>
      <c r="G39" s="131" t="s">
        <v>48</v>
      </c>
      <c r="H39" s="132" t="s">
        <v>49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140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400" t="str">
        <f>E7</f>
        <v>Novostavba skateparkového hřiště, Bystřice pod Hostýnem</v>
      </c>
      <c r="F48" s="401"/>
      <c r="G48" s="401"/>
      <c r="H48" s="401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138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54" t="str">
        <f>E9</f>
        <v>06 - Ostatní náklady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31. 8. 2025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 x14ac:dyDescent="0.2">
      <c r="A54" s="37"/>
      <c r="B54" s="38"/>
      <c r="C54" s="32" t="s">
        <v>25</v>
      </c>
      <c r="D54" s="39"/>
      <c r="E54" s="39"/>
      <c r="F54" s="30" t="str">
        <f>E15</f>
        <v>Město Bystřice pod Hostýnem</v>
      </c>
      <c r="G54" s="39"/>
      <c r="H54" s="39"/>
      <c r="I54" s="32" t="s">
        <v>31</v>
      </c>
      <c r="J54" s="35" t="str">
        <f>E21</f>
        <v>Michal Langoš, Hranice na Moravě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 xml:space="preserve"> 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9" t="s">
        <v>141</v>
      </c>
      <c r="D57" s="140"/>
      <c r="E57" s="140"/>
      <c r="F57" s="140"/>
      <c r="G57" s="140"/>
      <c r="H57" s="140"/>
      <c r="I57" s="140"/>
      <c r="J57" s="141" t="s">
        <v>142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42" t="s">
        <v>69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143</v>
      </c>
    </row>
    <row r="60" spans="1:47" s="9" customFormat="1" ht="24.95" customHeight="1" x14ac:dyDescent="0.2">
      <c r="B60" s="143"/>
      <c r="C60" s="144"/>
      <c r="D60" s="145" t="s">
        <v>149</v>
      </c>
      <c r="E60" s="146"/>
      <c r="F60" s="146"/>
      <c r="G60" s="146"/>
      <c r="H60" s="146"/>
      <c r="I60" s="146"/>
      <c r="J60" s="147">
        <f>J81</f>
        <v>0</v>
      </c>
      <c r="K60" s="144"/>
      <c r="L60" s="148"/>
    </row>
    <row r="61" spans="1:47" s="2" customFormat="1" ht="21.75" customHeight="1" x14ac:dyDescent="0.2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 x14ac:dyDescent="0.2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 x14ac:dyDescent="0.2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16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 x14ac:dyDescent="0.2">
      <c r="A67" s="37"/>
      <c r="B67" s="38"/>
      <c r="C67" s="26" t="s">
        <v>151</v>
      </c>
      <c r="D67" s="39"/>
      <c r="E67" s="39"/>
      <c r="F67" s="39"/>
      <c r="G67" s="39"/>
      <c r="H67" s="39"/>
      <c r="I67" s="39"/>
      <c r="J67" s="39"/>
      <c r="K67" s="39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 x14ac:dyDescent="0.2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 x14ac:dyDescent="0.2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16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 x14ac:dyDescent="0.2">
      <c r="A70" s="37"/>
      <c r="B70" s="38"/>
      <c r="C70" s="39"/>
      <c r="D70" s="39"/>
      <c r="E70" s="400" t="str">
        <f>E7</f>
        <v>Novostavba skateparkového hřiště, Bystřice pod Hostýnem</v>
      </c>
      <c r="F70" s="401"/>
      <c r="G70" s="401"/>
      <c r="H70" s="401"/>
      <c r="I70" s="39"/>
      <c r="J70" s="39"/>
      <c r="K70" s="39"/>
      <c r="L70" s="116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 x14ac:dyDescent="0.2">
      <c r="A71" s="37"/>
      <c r="B71" s="38"/>
      <c r="C71" s="32" t="s">
        <v>138</v>
      </c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 x14ac:dyDescent="0.2">
      <c r="A72" s="37"/>
      <c r="B72" s="38"/>
      <c r="C72" s="39"/>
      <c r="D72" s="39"/>
      <c r="E72" s="354" t="str">
        <f>E9</f>
        <v>06 - Ostatní náklady</v>
      </c>
      <c r="F72" s="402"/>
      <c r="G72" s="402"/>
      <c r="H72" s="402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 x14ac:dyDescent="0.2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 x14ac:dyDescent="0.2">
      <c r="A74" s="37"/>
      <c r="B74" s="38"/>
      <c r="C74" s="32" t="s">
        <v>21</v>
      </c>
      <c r="D74" s="39"/>
      <c r="E74" s="39"/>
      <c r="F74" s="30" t="str">
        <f>F12</f>
        <v xml:space="preserve"> </v>
      </c>
      <c r="G74" s="39"/>
      <c r="H74" s="39"/>
      <c r="I74" s="32" t="s">
        <v>23</v>
      </c>
      <c r="J74" s="62" t="str">
        <f>IF(J12="","",J12)</f>
        <v>31. 8. 2025</v>
      </c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 x14ac:dyDescent="0.2">
      <c r="A76" s="37"/>
      <c r="B76" s="38"/>
      <c r="C76" s="32" t="s">
        <v>25</v>
      </c>
      <c r="D76" s="39"/>
      <c r="E76" s="39"/>
      <c r="F76" s="30" t="str">
        <f>E15</f>
        <v>Město Bystřice pod Hostýnem</v>
      </c>
      <c r="G76" s="39"/>
      <c r="H76" s="39"/>
      <c r="I76" s="32" t="s">
        <v>31</v>
      </c>
      <c r="J76" s="35" t="str">
        <f>E21</f>
        <v>Michal Langoš, Hranice na Moravě</v>
      </c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 x14ac:dyDescent="0.2">
      <c r="A77" s="37"/>
      <c r="B77" s="38"/>
      <c r="C77" s="32" t="s">
        <v>29</v>
      </c>
      <c r="D77" s="39"/>
      <c r="E77" s="39"/>
      <c r="F77" s="30" t="str">
        <f>IF(E18="","",E18)</f>
        <v>Vyplň údaj</v>
      </c>
      <c r="G77" s="39"/>
      <c r="H77" s="39"/>
      <c r="I77" s="32" t="s">
        <v>34</v>
      </c>
      <c r="J77" s="35" t="str">
        <f>E24</f>
        <v xml:space="preserve"> </v>
      </c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 x14ac:dyDescent="0.2">
      <c r="A79" s="154"/>
      <c r="B79" s="155"/>
      <c r="C79" s="156" t="s">
        <v>152</v>
      </c>
      <c r="D79" s="157" t="s">
        <v>56</v>
      </c>
      <c r="E79" s="157" t="s">
        <v>52</v>
      </c>
      <c r="F79" s="157" t="s">
        <v>53</v>
      </c>
      <c r="G79" s="157" t="s">
        <v>153</v>
      </c>
      <c r="H79" s="157" t="s">
        <v>154</v>
      </c>
      <c r="I79" s="157" t="s">
        <v>155</v>
      </c>
      <c r="J79" s="157" t="s">
        <v>142</v>
      </c>
      <c r="K79" s="158" t="s">
        <v>156</v>
      </c>
      <c r="L79" s="159"/>
      <c r="M79" s="71" t="s">
        <v>19</v>
      </c>
      <c r="N79" s="72" t="s">
        <v>41</v>
      </c>
      <c r="O79" s="72" t="s">
        <v>157</v>
      </c>
      <c r="P79" s="72" t="s">
        <v>158</v>
      </c>
      <c r="Q79" s="72" t="s">
        <v>159</v>
      </c>
      <c r="R79" s="72" t="s">
        <v>160</v>
      </c>
      <c r="S79" s="72" t="s">
        <v>161</v>
      </c>
      <c r="T79" s="73" t="s">
        <v>162</v>
      </c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</row>
    <row r="80" spans="1:63" s="2" customFormat="1" ht="22.9" customHeight="1" x14ac:dyDescent="0.25">
      <c r="A80" s="37"/>
      <c r="B80" s="38"/>
      <c r="C80" s="78" t="s">
        <v>163</v>
      </c>
      <c r="D80" s="39"/>
      <c r="E80" s="39"/>
      <c r="F80" s="39"/>
      <c r="G80" s="39"/>
      <c r="H80" s="39"/>
      <c r="I80" s="39"/>
      <c r="J80" s="160">
        <f>BK80</f>
        <v>0</v>
      </c>
      <c r="K80" s="39"/>
      <c r="L80" s="42"/>
      <c r="M80" s="74"/>
      <c r="N80" s="161"/>
      <c r="O80" s="75"/>
      <c r="P80" s="162">
        <f>P81</f>
        <v>0</v>
      </c>
      <c r="Q80" s="75"/>
      <c r="R80" s="162">
        <f>R81</f>
        <v>0</v>
      </c>
      <c r="S80" s="75"/>
      <c r="T80" s="163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70</v>
      </c>
      <c r="AU80" s="20" t="s">
        <v>143</v>
      </c>
      <c r="BK80" s="164">
        <f>BK81</f>
        <v>0</v>
      </c>
    </row>
    <row r="81" spans="1:65" s="12" customFormat="1" ht="25.9" customHeight="1" x14ac:dyDescent="0.2">
      <c r="B81" s="165"/>
      <c r="C81" s="166"/>
      <c r="D81" s="167" t="s">
        <v>70</v>
      </c>
      <c r="E81" s="168" t="s">
        <v>330</v>
      </c>
      <c r="F81" s="168" t="s">
        <v>331</v>
      </c>
      <c r="G81" s="166"/>
      <c r="H81" s="166"/>
      <c r="I81" s="169"/>
      <c r="J81" s="170">
        <f>BK81</f>
        <v>0</v>
      </c>
      <c r="K81" s="166"/>
      <c r="L81" s="171"/>
      <c r="M81" s="172"/>
      <c r="N81" s="173"/>
      <c r="O81" s="173"/>
      <c r="P81" s="174">
        <f>SUM(P82:P86)</f>
        <v>0</v>
      </c>
      <c r="Q81" s="173"/>
      <c r="R81" s="174">
        <f>SUM(R82:R86)</f>
        <v>0</v>
      </c>
      <c r="S81" s="173"/>
      <c r="T81" s="175">
        <f>SUM(T82:T86)</f>
        <v>0</v>
      </c>
      <c r="AR81" s="176" t="s">
        <v>173</v>
      </c>
      <c r="AT81" s="177" t="s">
        <v>70</v>
      </c>
      <c r="AU81" s="177" t="s">
        <v>71</v>
      </c>
      <c r="AY81" s="176" t="s">
        <v>166</v>
      </c>
      <c r="BK81" s="178">
        <f>SUM(BK82:BK86)</f>
        <v>0</v>
      </c>
    </row>
    <row r="82" spans="1:65" s="2" customFormat="1" ht="16.5" customHeight="1" x14ac:dyDescent="0.2">
      <c r="A82" s="37"/>
      <c r="B82" s="38"/>
      <c r="C82" s="181" t="s">
        <v>79</v>
      </c>
      <c r="D82" s="181" t="s">
        <v>168</v>
      </c>
      <c r="E82" s="182" t="s">
        <v>333</v>
      </c>
      <c r="F82" s="183" t="s">
        <v>1499</v>
      </c>
      <c r="G82" s="184" t="s">
        <v>335</v>
      </c>
      <c r="H82" s="185">
        <v>1</v>
      </c>
      <c r="I82" s="186"/>
      <c r="J82" s="187">
        <f>ROUND(I82*H82,2)</f>
        <v>0</v>
      </c>
      <c r="K82" s="183" t="s">
        <v>19</v>
      </c>
      <c r="L82" s="42"/>
      <c r="M82" s="188" t="s">
        <v>19</v>
      </c>
      <c r="N82" s="189" t="s">
        <v>42</v>
      </c>
      <c r="O82" s="67"/>
      <c r="P82" s="190">
        <f>O82*H82</f>
        <v>0</v>
      </c>
      <c r="Q82" s="190">
        <v>0</v>
      </c>
      <c r="R82" s="190">
        <f>Q82*H82</f>
        <v>0</v>
      </c>
      <c r="S82" s="190">
        <v>0</v>
      </c>
      <c r="T82" s="191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92" t="s">
        <v>336</v>
      </c>
      <c r="AT82" s="192" t="s">
        <v>168</v>
      </c>
      <c r="AU82" s="192" t="s">
        <v>79</v>
      </c>
      <c r="AY82" s="20" t="s">
        <v>166</v>
      </c>
      <c r="BE82" s="193">
        <f>IF(N82="základní",J82,0)</f>
        <v>0</v>
      </c>
      <c r="BF82" s="193">
        <f>IF(N82="snížená",J82,0)</f>
        <v>0</v>
      </c>
      <c r="BG82" s="193">
        <f>IF(N82="zákl. přenesená",J82,0)</f>
        <v>0</v>
      </c>
      <c r="BH82" s="193">
        <f>IF(N82="sníž. přenesená",J82,0)</f>
        <v>0</v>
      </c>
      <c r="BI82" s="193">
        <f>IF(N82="nulová",J82,0)</f>
        <v>0</v>
      </c>
      <c r="BJ82" s="20" t="s">
        <v>79</v>
      </c>
      <c r="BK82" s="193">
        <f>ROUND(I82*H82,2)</f>
        <v>0</v>
      </c>
      <c r="BL82" s="20" t="s">
        <v>336</v>
      </c>
      <c r="BM82" s="192" t="s">
        <v>1500</v>
      </c>
    </row>
    <row r="83" spans="1:65" s="2" customFormat="1" ht="16.5" customHeight="1" x14ac:dyDescent="0.2">
      <c r="A83" s="37"/>
      <c r="B83" s="38"/>
      <c r="C83" s="181" t="s">
        <v>81</v>
      </c>
      <c r="D83" s="181" t="s">
        <v>168</v>
      </c>
      <c r="E83" s="182" t="s">
        <v>339</v>
      </c>
      <c r="F83" s="183" t="s">
        <v>1501</v>
      </c>
      <c r="G83" s="184" t="s">
        <v>335</v>
      </c>
      <c r="H83" s="185">
        <v>1</v>
      </c>
      <c r="I83" s="186"/>
      <c r="J83" s="187">
        <f>ROUND(I83*H83,2)</f>
        <v>0</v>
      </c>
      <c r="K83" s="183" t="s">
        <v>19</v>
      </c>
      <c r="L83" s="42"/>
      <c r="M83" s="188" t="s">
        <v>19</v>
      </c>
      <c r="N83" s="189" t="s">
        <v>42</v>
      </c>
      <c r="O83" s="67"/>
      <c r="P83" s="190">
        <f>O83*H83</f>
        <v>0</v>
      </c>
      <c r="Q83" s="190">
        <v>0</v>
      </c>
      <c r="R83" s="190">
        <f>Q83*H83</f>
        <v>0</v>
      </c>
      <c r="S83" s="190">
        <v>0</v>
      </c>
      <c r="T83" s="191">
        <f>S83*H83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92" t="s">
        <v>336</v>
      </c>
      <c r="AT83" s="192" t="s">
        <v>168</v>
      </c>
      <c r="AU83" s="192" t="s">
        <v>79</v>
      </c>
      <c r="AY83" s="20" t="s">
        <v>166</v>
      </c>
      <c r="BE83" s="193">
        <f>IF(N83="základní",J83,0)</f>
        <v>0</v>
      </c>
      <c r="BF83" s="193">
        <f>IF(N83="snížená",J83,0)</f>
        <v>0</v>
      </c>
      <c r="BG83" s="193">
        <f>IF(N83="zákl. přenesená",J83,0)</f>
        <v>0</v>
      </c>
      <c r="BH83" s="193">
        <f>IF(N83="sníž. přenesená",J83,0)</f>
        <v>0</v>
      </c>
      <c r="BI83" s="193">
        <f>IF(N83="nulová",J83,0)</f>
        <v>0</v>
      </c>
      <c r="BJ83" s="20" t="s">
        <v>79</v>
      </c>
      <c r="BK83" s="193">
        <f>ROUND(I83*H83,2)</f>
        <v>0</v>
      </c>
      <c r="BL83" s="20" t="s">
        <v>336</v>
      </c>
      <c r="BM83" s="192" t="s">
        <v>1502</v>
      </c>
    </row>
    <row r="84" spans="1:65" s="2" customFormat="1" ht="16.5" customHeight="1" x14ac:dyDescent="0.2">
      <c r="A84" s="37"/>
      <c r="B84" s="38"/>
      <c r="C84" s="181" t="s">
        <v>185</v>
      </c>
      <c r="D84" s="181" t="s">
        <v>168</v>
      </c>
      <c r="E84" s="182" t="s">
        <v>1503</v>
      </c>
      <c r="F84" s="183" t="s">
        <v>1504</v>
      </c>
      <c r="G84" s="184" t="s">
        <v>1505</v>
      </c>
      <c r="H84" s="185">
        <v>1</v>
      </c>
      <c r="I84" s="186"/>
      <c r="J84" s="187">
        <f>ROUND(I84*H84,2)</f>
        <v>0</v>
      </c>
      <c r="K84" s="183" t="s">
        <v>19</v>
      </c>
      <c r="L84" s="42"/>
      <c r="M84" s="188" t="s">
        <v>19</v>
      </c>
      <c r="N84" s="189" t="s">
        <v>42</v>
      </c>
      <c r="O84" s="67"/>
      <c r="P84" s="190">
        <f>O84*H84</f>
        <v>0</v>
      </c>
      <c r="Q84" s="190">
        <v>0</v>
      </c>
      <c r="R84" s="190">
        <f>Q84*H84</f>
        <v>0</v>
      </c>
      <c r="S84" s="190">
        <v>0</v>
      </c>
      <c r="T84" s="191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92" t="s">
        <v>336</v>
      </c>
      <c r="AT84" s="192" t="s">
        <v>168</v>
      </c>
      <c r="AU84" s="192" t="s">
        <v>79</v>
      </c>
      <c r="AY84" s="20" t="s">
        <v>166</v>
      </c>
      <c r="BE84" s="193">
        <f>IF(N84="základní",J84,0)</f>
        <v>0</v>
      </c>
      <c r="BF84" s="193">
        <f>IF(N84="snížená",J84,0)</f>
        <v>0</v>
      </c>
      <c r="BG84" s="193">
        <f>IF(N84="zákl. přenesená",J84,0)</f>
        <v>0</v>
      </c>
      <c r="BH84" s="193">
        <f>IF(N84="sníž. přenesená",J84,0)</f>
        <v>0</v>
      </c>
      <c r="BI84" s="193">
        <f>IF(N84="nulová",J84,0)</f>
        <v>0</v>
      </c>
      <c r="BJ84" s="20" t="s">
        <v>79</v>
      </c>
      <c r="BK84" s="193">
        <f>ROUND(I84*H84,2)</f>
        <v>0</v>
      </c>
      <c r="BL84" s="20" t="s">
        <v>336</v>
      </c>
      <c r="BM84" s="192" t="s">
        <v>1506</v>
      </c>
    </row>
    <row r="85" spans="1:65" s="14" customFormat="1" ht="11.25" x14ac:dyDescent="0.2">
      <c r="B85" s="210"/>
      <c r="C85" s="211"/>
      <c r="D85" s="201" t="s">
        <v>177</v>
      </c>
      <c r="E85" s="212" t="s">
        <v>19</v>
      </c>
      <c r="F85" s="213" t="s">
        <v>79</v>
      </c>
      <c r="G85" s="211"/>
      <c r="H85" s="214">
        <v>1</v>
      </c>
      <c r="I85" s="215"/>
      <c r="J85" s="211"/>
      <c r="K85" s="211"/>
      <c r="L85" s="216"/>
      <c r="M85" s="217"/>
      <c r="N85" s="218"/>
      <c r="O85" s="218"/>
      <c r="P85" s="218"/>
      <c r="Q85" s="218"/>
      <c r="R85" s="218"/>
      <c r="S85" s="218"/>
      <c r="T85" s="219"/>
      <c r="AT85" s="220" t="s">
        <v>177</v>
      </c>
      <c r="AU85" s="220" t="s">
        <v>79</v>
      </c>
      <c r="AV85" s="14" t="s">
        <v>81</v>
      </c>
      <c r="AW85" s="14" t="s">
        <v>33</v>
      </c>
      <c r="AX85" s="14" t="s">
        <v>71</v>
      </c>
      <c r="AY85" s="220" t="s">
        <v>166</v>
      </c>
    </row>
    <row r="86" spans="1:65" s="15" customFormat="1" ht="11.25" x14ac:dyDescent="0.2">
      <c r="B86" s="221"/>
      <c r="C86" s="222"/>
      <c r="D86" s="201" t="s">
        <v>177</v>
      </c>
      <c r="E86" s="223" t="s">
        <v>19</v>
      </c>
      <c r="F86" s="224" t="s">
        <v>180</v>
      </c>
      <c r="G86" s="222"/>
      <c r="H86" s="225">
        <v>1</v>
      </c>
      <c r="I86" s="226"/>
      <c r="J86" s="222"/>
      <c r="K86" s="222"/>
      <c r="L86" s="227"/>
      <c r="M86" s="259"/>
      <c r="N86" s="260"/>
      <c r="O86" s="260"/>
      <c r="P86" s="260"/>
      <c r="Q86" s="260"/>
      <c r="R86" s="260"/>
      <c r="S86" s="260"/>
      <c r="T86" s="261"/>
      <c r="AT86" s="231" t="s">
        <v>177</v>
      </c>
      <c r="AU86" s="231" t="s">
        <v>79</v>
      </c>
      <c r="AV86" s="15" t="s">
        <v>173</v>
      </c>
      <c r="AW86" s="15" t="s">
        <v>33</v>
      </c>
      <c r="AX86" s="15" t="s">
        <v>79</v>
      </c>
      <c r="AY86" s="231" t="s">
        <v>166</v>
      </c>
    </row>
    <row r="87" spans="1:65" s="2" customFormat="1" ht="6.95" customHeight="1" x14ac:dyDescent="0.2">
      <c r="A87" s="37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42"/>
      <c r="M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</sheetData>
  <sheetProtection algorithmName="SHA-512" hashValue="hVoD6FIpeXQmfI6ln1LUPbAZ75njf5ICf5cMWB+8x45IhV12VZJrJPp7cZiPqMbFbX47o56t/VYBEvuH2oZjFA==" saltValue="8JWNBOudygeqFCiPhWxuHP3DGl0yrvPYW1MMntLKUTgZPngTJW6Nvs0Bqh0gn9WwJqMDMzRBtdEp7xwatxlcdA==" spinCount="100000" sheet="1" objects="1" scenarios="1" formatColumns="0" formatRows="0" autoFilter="0"/>
  <autoFilter ref="C79:K86" xr:uid="{00000000-0009-0000-0000-00001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8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80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2" customFormat="1" ht="12" customHeight="1" x14ac:dyDescent="0.2">
      <c r="A8" s="37"/>
      <c r="B8" s="42"/>
      <c r="C8" s="37"/>
      <c r="D8" s="115" t="s">
        <v>138</v>
      </c>
      <c r="E8" s="37"/>
      <c r="F8" s="37"/>
      <c r="G8" s="37"/>
      <c r="H8" s="37"/>
      <c r="I8" s="37"/>
      <c r="J8" s="37"/>
      <c r="K8" s="37"/>
      <c r="L8" s="116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95" t="s">
        <v>139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15" t="s">
        <v>18</v>
      </c>
      <c r="E11" s="37"/>
      <c r="F11" s="106" t="s">
        <v>19</v>
      </c>
      <c r="G11" s="37"/>
      <c r="H11" s="37"/>
      <c r="I11" s="115" t="s">
        <v>20</v>
      </c>
      <c r="J11" s="106" t="s">
        <v>19</v>
      </c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15" t="s">
        <v>21</v>
      </c>
      <c r="E12" s="37"/>
      <c r="F12" s="106" t="s">
        <v>22</v>
      </c>
      <c r="G12" s="37"/>
      <c r="H12" s="37"/>
      <c r="I12" s="115" t="s">
        <v>23</v>
      </c>
      <c r="J12" s="117" t="str">
        <f>'Rekapitulace stavby'!AN8</f>
        <v>31. 8. 2025</v>
      </c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25</v>
      </c>
      <c r="E14" s="37"/>
      <c r="F14" s="37"/>
      <c r="G14" s="37"/>
      <c r="H14" s="37"/>
      <c r="I14" s="115" t="s">
        <v>26</v>
      </c>
      <c r="J14" s="106" t="s">
        <v>19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06" t="s">
        <v>27</v>
      </c>
      <c r="F15" s="37"/>
      <c r="G15" s="37"/>
      <c r="H15" s="37"/>
      <c r="I15" s="115" t="s">
        <v>28</v>
      </c>
      <c r="J15" s="106" t="s">
        <v>19</v>
      </c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15" t="s">
        <v>29</v>
      </c>
      <c r="E17" s="37"/>
      <c r="F17" s="37"/>
      <c r="G17" s="37"/>
      <c r="H17" s="37"/>
      <c r="I17" s="115" t="s">
        <v>26</v>
      </c>
      <c r="J17" s="33" t="str">
        <f>'Rekapitulace stavby'!AN13</f>
        <v>Vyplň údaj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97" t="str">
        <f>'Rekapitulace stavby'!E14</f>
        <v>Vyplň údaj</v>
      </c>
      <c r="F18" s="398"/>
      <c r="G18" s="398"/>
      <c r="H18" s="398"/>
      <c r="I18" s="115" t="s">
        <v>28</v>
      </c>
      <c r="J18" s="33" t="str">
        <f>'Rekapitulace stavby'!AN14</f>
        <v>Vyplň údaj</v>
      </c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15" t="s">
        <v>31</v>
      </c>
      <c r="E20" s="37"/>
      <c r="F20" s="37"/>
      <c r="G20" s="37"/>
      <c r="H20" s="37"/>
      <c r="I20" s="115" t="s">
        <v>26</v>
      </c>
      <c r="J20" s="106" t="s">
        <v>19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06" t="s">
        <v>32</v>
      </c>
      <c r="F21" s="37"/>
      <c r="G21" s="37"/>
      <c r="H21" s="37"/>
      <c r="I21" s="115" t="s">
        <v>28</v>
      </c>
      <c r="J21" s="106" t="s">
        <v>19</v>
      </c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15" t="s">
        <v>34</v>
      </c>
      <c r="E23" s="37"/>
      <c r="F23" s="37"/>
      <c r="G23" s="37"/>
      <c r="H23" s="37"/>
      <c r="I23" s="115" t="s">
        <v>26</v>
      </c>
      <c r="J23" s="106" t="str">
        <f>IF('Rekapitulace stavby'!AN19="","",'Rekapitulace stavby'!AN19)</f>
        <v/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06" t="str">
        <f>IF('Rekapitulace stavby'!E20="","",'Rekapitulace stavby'!E20)</f>
        <v xml:space="preserve"> </v>
      </c>
      <c r="F24" s="37"/>
      <c r="G24" s="37"/>
      <c r="H24" s="37"/>
      <c r="I24" s="115" t="s">
        <v>28</v>
      </c>
      <c r="J24" s="106" t="str">
        <f>IF('Rekapitulace stavby'!AN20="","",'Rekapitulace stavby'!AN20)</f>
        <v/>
      </c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15" t="s">
        <v>35</v>
      </c>
      <c r="E26" s="37"/>
      <c r="F26" s="37"/>
      <c r="G26" s="37"/>
      <c r="H26" s="37"/>
      <c r="I26" s="37"/>
      <c r="J26" s="37"/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8"/>
      <c r="B27" s="119"/>
      <c r="C27" s="118"/>
      <c r="D27" s="118"/>
      <c r="E27" s="399" t="s">
        <v>19</v>
      </c>
      <c r="F27" s="399"/>
      <c r="G27" s="399"/>
      <c r="H27" s="399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21"/>
      <c r="E29" s="121"/>
      <c r="F29" s="121"/>
      <c r="G29" s="121"/>
      <c r="H29" s="121"/>
      <c r="I29" s="121"/>
      <c r="J29" s="121"/>
      <c r="K29" s="121"/>
      <c r="L29" s="116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22" t="s">
        <v>37</v>
      </c>
      <c r="E30" s="37"/>
      <c r="F30" s="37"/>
      <c r="G30" s="37"/>
      <c r="H30" s="37"/>
      <c r="I30" s="37"/>
      <c r="J30" s="123">
        <f>ROUND(J86, 2)</f>
        <v>0</v>
      </c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24" t="s">
        <v>39</v>
      </c>
      <c r="G32" s="37"/>
      <c r="H32" s="37"/>
      <c r="I32" s="124" t="s">
        <v>38</v>
      </c>
      <c r="J32" s="124" t="s">
        <v>40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25" t="s">
        <v>41</v>
      </c>
      <c r="E33" s="115" t="s">
        <v>42</v>
      </c>
      <c r="F33" s="126">
        <f>ROUND((SUM(BE86:BE287)),  2)</f>
        <v>0</v>
      </c>
      <c r="G33" s="37"/>
      <c r="H33" s="37"/>
      <c r="I33" s="127">
        <v>0.21</v>
      </c>
      <c r="J33" s="126">
        <f>ROUND(((SUM(BE86:BE287))*I33),  2)</f>
        <v>0</v>
      </c>
      <c r="K33" s="37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15" t="s">
        <v>43</v>
      </c>
      <c r="F34" s="126">
        <f>ROUND((SUM(BF86:BF287)),  2)</f>
        <v>0</v>
      </c>
      <c r="G34" s="37"/>
      <c r="H34" s="37"/>
      <c r="I34" s="127">
        <v>0.12</v>
      </c>
      <c r="J34" s="126">
        <f>ROUND(((SUM(BF86:BF287))*I34),  2)</f>
        <v>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15" t="s">
        <v>44</v>
      </c>
      <c r="F35" s="126">
        <f>ROUND((SUM(BG86:BG287)),  2)</f>
        <v>0</v>
      </c>
      <c r="G35" s="37"/>
      <c r="H35" s="37"/>
      <c r="I35" s="127">
        <v>0.21</v>
      </c>
      <c r="J35" s="126">
        <f>0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15" t="s">
        <v>45</v>
      </c>
      <c r="F36" s="126">
        <f>ROUND((SUM(BH86:BH287)),  2)</f>
        <v>0</v>
      </c>
      <c r="G36" s="37"/>
      <c r="H36" s="37"/>
      <c r="I36" s="127">
        <v>0.12</v>
      </c>
      <c r="J36" s="126">
        <f>0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46</v>
      </c>
      <c r="F37" s="126">
        <f>ROUND((SUM(BI86:BI287)),  2)</f>
        <v>0</v>
      </c>
      <c r="G37" s="37"/>
      <c r="H37" s="37"/>
      <c r="I37" s="127">
        <v>0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8"/>
      <c r="D39" s="129" t="s">
        <v>47</v>
      </c>
      <c r="E39" s="130"/>
      <c r="F39" s="130"/>
      <c r="G39" s="131" t="s">
        <v>48</v>
      </c>
      <c r="H39" s="132" t="s">
        <v>49</v>
      </c>
      <c r="I39" s="130"/>
      <c r="J39" s="133">
        <f>SUM(J30:J37)</f>
        <v>0</v>
      </c>
      <c r="K39" s="134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35"/>
      <c r="C40" s="136"/>
      <c r="D40" s="136"/>
      <c r="E40" s="136"/>
      <c r="F40" s="136"/>
      <c r="G40" s="136"/>
      <c r="H40" s="136"/>
      <c r="I40" s="136"/>
      <c r="J40" s="136"/>
      <c r="K40" s="136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7"/>
      <c r="C44" s="138"/>
      <c r="D44" s="138"/>
      <c r="E44" s="138"/>
      <c r="F44" s="138"/>
      <c r="G44" s="138"/>
      <c r="H44" s="138"/>
      <c r="I44" s="138"/>
      <c r="J44" s="138"/>
      <c r="K44" s="138"/>
      <c r="L44" s="116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140</v>
      </c>
      <c r="D45" s="39"/>
      <c r="E45" s="39"/>
      <c r="F45" s="39"/>
      <c r="G45" s="39"/>
      <c r="H45" s="39"/>
      <c r="I45" s="39"/>
      <c r="J45" s="39"/>
      <c r="K45" s="39"/>
      <c r="L45" s="116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400" t="str">
        <f>E7</f>
        <v>Novostavba skateparkového hřiště, Bystřice pod Hostýnem</v>
      </c>
      <c r="F48" s="401"/>
      <c r="G48" s="401"/>
      <c r="H48" s="401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138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54" t="str">
        <f>E9</f>
        <v>01 - Výkopy, základy</v>
      </c>
      <c r="F50" s="402"/>
      <c r="G50" s="402"/>
      <c r="H50" s="402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16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 xml:space="preserve"> </v>
      </c>
      <c r="G52" s="39"/>
      <c r="H52" s="39"/>
      <c r="I52" s="32" t="s">
        <v>23</v>
      </c>
      <c r="J52" s="62" t="str">
        <f>IF(J12="","",J12)</f>
        <v>31. 8. 2025</v>
      </c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 x14ac:dyDescent="0.2">
      <c r="A54" s="37"/>
      <c r="B54" s="38"/>
      <c r="C54" s="32" t="s">
        <v>25</v>
      </c>
      <c r="D54" s="39"/>
      <c r="E54" s="39"/>
      <c r="F54" s="30" t="str">
        <f>E15</f>
        <v>Město Bystřice pod Hostýnem</v>
      </c>
      <c r="G54" s="39"/>
      <c r="H54" s="39"/>
      <c r="I54" s="32" t="s">
        <v>31</v>
      </c>
      <c r="J54" s="35" t="str">
        <f>E21</f>
        <v>Michal Langoš, Hranice na Moravě</v>
      </c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 xml:space="preserve"> </v>
      </c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9" t="s">
        <v>141</v>
      </c>
      <c r="D57" s="140"/>
      <c r="E57" s="140"/>
      <c r="F57" s="140"/>
      <c r="G57" s="140"/>
      <c r="H57" s="140"/>
      <c r="I57" s="140"/>
      <c r="J57" s="141" t="s">
        <v>142</v>
      </c>
      <c r="K57" s="140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42" t="s">
        <v>69</v>
      </c>
      <c r="D59" s="39"/>
      <c r="E59" s="39"/>
      <c r="F59" s="39"/>
      <c r="G59" s="39"/>
      <c r="H59" s="39"/>
      <c r="I59" s="39"/>
      <c r="J59" s="80">
        <f>J86</f>
        <v>0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143</v>
      </c>
    </row>
    <row r="60" spans="1:47" s="9" customFormat="1" ht="24.95" customHeight="1" x14ac:dyDescent="0.2">
      <c r="B60" s="143"/>
      <c r="C60" s="144"/>
      <c r="D60" s="145" t="s">
        <v>144</v>
      </c>
      <c r="E60" s="146"/>
      <c r="F60" s="146"/>
      <c r="G60" s="146"/>
      <c r="H60" s="146"/>
      <c r="I60" s="146"/>
      <c r="J60" s="147">
        <f>J87</f>
        <v>0</v>
      </c>
      <c r="K60" s="144"/>
      <c r="L60" s="148"/>
    </row>
    <row r="61" spans="1:47" s="10" customFormat="1" ht="19.899999999999999" customHeight="1" x14ac:dyDescent="0.2">
      <c r="B61" s="149"/>
      <c r="C61" s="100"/>
      <c r="D61" s="150" t="s">
        <v>145</v>
      </c>
      <c r="E61" s="151"/>
      <c r="F61" s="151"/>
      <c r="G61" s="151"/>
      <c r="H61" s="151"/>
      <c r="I61" s="151"/>
      <c r="J61" s="152">
        <f>J88</f>
        <v>0</v>
      </c>
      <c r="K61" s="100"/>
      <c r="L61" s="153"/>
    </row>
    <row r="62" spans="1:47" s="10" customFormat="1" ht="19.899999999999999" customHeight="1" x14ac:dyDescent="0.2">
      <c r="B62" s="149"/>
      <c r="C62" s="100"/>
      <c r="D62" s="150" t="s">
        <v>146</v>
      </c>
      <c r="E62" s="151"/>
      <c r="F62" s="151"/>
      <c r="G62" s="151"/>
      <c r="H62" s="151"/>
      <c r="I62" s="151"/>
      <c r="J62" s="152">
        <f>J210</f>
        <v>0</v>
      </c>
      <c r="K62" s="100"/>
      <c r="L62" s="153"/>
    </row>
    <row r="63" spans="1:47" s="10" customFormat="1" ht="19.899999999999999" customHeight="1" x14ac:dyDescent="0.2">
      <c r="B63" s="149"/>
      <c r="C63" s="100"/>
      <c r="D63" s="150" t="s">
        <v>147</v>
      </c>
      <c r="E63" s="151"/>
      <c r="F63" s="151"/>
      <c r="G63" s="151"/>
      <c r="H63" s="151"/>
      <c r="I63" s="151"/>
      <c r="J63" s="152">
        <f>J273</f>
        <v>0</v>
      </c>
      <c r="K63" s="100"/>
      <c r="L63" s="153"/>
    </row>
    <row r="64" spans="1:47" s="10" customFormat="1" ht="19.899999999999999" customHeight="1" x14ac:dyDescent="0.2">
      <c r="B64" s="149"/>
      <c r="C64" s="100"/>
      <c r="D64" s="150" t="s">
        <v>148</v>
      </c>
      <c r="E64" s="151"/>
      <c r="F64" s="151"/>
      <c r="G64" s="151"/>
      <c r="H64" s="151"/>
      <c r="I64" s="151"/>
      <c r="J64" s="152">
        <f>J280</f>
        <v>0</v>
      </c>
      <c r="K64" s="100"/>
      <c r="L64" s="153"/>
    </row>
    <row r="65" spans="1:31" s="9" customFormat="1" ht="24.95" customHeight="1" x14ac:dyDescent="0.2">
      <c r="B65" s="143"/>
      <c r="C65" s="144"/>
      <c r="D65" s="145" t="s">
        <v>149</v>
      </c>
      <c r="E65" s="146"/>
      <c r="F65" s="146"/>
      <c r="G65" s="146"/>
      <c r="H65" s="146"/>
      <c r="I65" s="146"/>
      <c r="J65" s="147">
        <f>J283</f>
        <v>0</v>
      </c>
      <c r="K65" s="144"/>
      <c r="L65" s="148"/>
    </row>
    <row r="66" spans="1:31" s="9" customFormat="1" ht="24.95" customHeight="1" x14ac:dyDescent="0.2">
      <c r="B66" s="143"/>
      <c r="C66" s="144"/>
      <c r="D66" s="145" t="s">
        <v>150</v>
      </c>
      <c r="E66" s="146"/>
      <c r="F66" s="146"/>
      <c r="G66" s="146"/>
      <c r="H66" s="146"/>
      <c r="I66" s="146"/>
      <c r="J66" s="147">
        <f>J286</f>
        <v>0</v>
      </c>
      <c r="K66" s="144"/>
      <c r="L66" s="148"/>
    </row>
    <row r="67" spans="1:31" s="2" customFormat="1" ht="21.75" customHeight="1" x14ac:dyDescent="0.2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16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6.95" customHeight="1" x14ac:dyDescent="0.2">
      <c r="A68" s="37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16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pans="1:31" s="2" customFormat="1" ht="6.95" customHeight="1" x14ac:dyDescent="0.2">
      <c r="A72" s="37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24.95" customHeight="1" x14ac:dyDescent="0.2">
      <c r="A73" s="37"/>
      <c r="B73" s="38"/>
      <c r="C73" s="26" t="s">
        <v>151</v>
      </c>
      <c r="D73" s="39"/>
      <c r="E73" s="39"/>
      <c r="F73" s="39"/>
      <c r="G73" s="39"/>
      <c r="H73" s="39"/>
      <c r="I73" s="39"/>
      <c r="J73" s="39"/>
      <c r="K73" s="39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 x14ac:dyDescent="0.2">
      <c r="A75" s="37"/>
      <c r="B75" s="38"/>
      <c r="C75" s="32" t="s">
        <v>16</v>
      </c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 x14ac:dyDescent="0.2">
      <c r="A76" s="37"/>
      <c r="B76" s="38"/>
      <c r="C76" s="39"/>
      <c r="D76" s="39"/>
      <c r="E76" s="400" t="str">
        <f>E7</f>
        <v>Novostavba skateparkového hřiště, Bystřice pod Hostýnem</v>
      </c>
      <c r="F76" s="401"/>
      <c r="G76" s="401"/>
      <c r="H76" s="401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 x14ac:dyDescent="0.2">
      <c r="A77" s="37"/>
      <c r="B77" s="38"/>
      <c r="C77" s="32" t="s">
        <v>138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 x14ac:dyDescent="0.2">
      <c r="A78" s="37"/>
      <c r="B78" s="38"/>
      <c r="C78" s="39"/>
      <c r="D78" s="39"/>
      <c r="E78" s="354" t="str">
        <f>E9</f>
        <v>01 - Výkopy, základy</v>
      </c>
      <c r="F78" s="402"/>
      <c r="G78" s="402"/>
      <c r="H78" s="402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 x14ac:dyDescent="0.2">
      <c r="A80" s="37"/>
      <c r="B80" s="38"/>
      <c r="C80" s="32" t="s">
        <v>21</v>
      </c>
      <c r="D80" s="39"/>
      <c r="E80" s="39"/>
      <c r="F80" s="30" t="str">
        <f>F12</f>
        <v xml:space="preserve"> </v>
      </c>
      <c r="G80" s="39"/>
      <c r="H80" s="39"/>
      <c r="I80" s="32" t="s">
        <v>23</v>
      </c>
      <c r="J80" s="62" t="str">
        <f>IF(J12="","",J12)</f>
        <v>31. 8. 2025</v>
      </c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25.7" customHeight="1" x14ac:dyDescent="0.2">
      <c r="A82" s="37"/>
      <c r="B82" s="38"/>
      <c r="C82" s="32" t="s">
        <v>25</v>
      </c>
      <c r="D82" s="39"/>
      <c r="E82" s="39"/>
      <c r="F82" s="30" t="str">
        <f>E15</f>
        <v>Město Bystřice pod Hostýnem</v>
      </c>
      <c r="G82" s="39"/>
      <c r="H82" s="39"/>
      <c r="I82" s="32" t="s">
        <v>31</v>
      </c>
      <c r="J82" s="35" t="str">
        <f>E21</f>
        <v>Michal Langoš, Hranice na Moravě</v>
      </c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 x14ac:dyDescent="0.2">
      <c r="A83" s="37"/>
      <c r="B83" s="38"/>
      <c r="C83" s="32" t="s">
        <v>29</v>
      </c>
      <c r="D83" s="39"/>
      <c r="E83" s="39"/>
      <c r="F83" s="30" t="str">
        <f>IF(E18="","",E18)</f>
        <v>Vyplň údaj</v>
      </c>
      <c r="G83" s="39"/>
      <c r="H83" s="39"/>
      <c r="I83" s="32" t="s">
        <v>34</v>
      </c>
      <c r="J83" s="35" t="str">
        <f>E24</f>
        <v xml:space="preserve"> </v>
      </c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 x14ac:dyDescent="0.2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 x14ac:dyDescent="0.2">
      <c r="A85" s="154"/>
      <c r="B85" s="155"/>
      <c r="C85" s="156" t="s">
        <v>152</v>
      </c>
      <c r="D85" s="157" t="s">
        <v>56</v>
      </c>
      <c r="E85" s="157" t="s">
        <v>52</v>
      </c>
      <c r="F85" s="157" t="s">
        <v>53</v>
      </c>
      <c r="G85" s="157" t="s">
        <v>153</v>
      </c>
      <c r="H85" s="157" t="s">
        <v>154</v>
      </c>
      <c r="I85" s="157" t="s">
        <v>155</v>
      </c>
      <c r="J85" s="157" t="s">
        <v>142</v>
      </c>
      <c r="K85" s="158" t="s">
        <v>156</v>
      </c>
      <c r="L85" s="159"/>
      <c r="M85" s="71" t="s">
        <v>19</v>
      </c>
      <c r="N85" s="72" t="s">
        <v>41</v>
      </c>
      <c r="O85" s="72" t="s">
        <v>157</v>
      </c>
      <c r="P85" s="72" t="s">
        <v>158</v>
      </c>
      <c r="Q85" s="72" t="s">
        <v>159</v>
      </c>
      <c r="R85" s="72" t="s">
        <v>160</v>
      </c>
      <c r="S85" s="72" t="s">
        <v>161</v>
      </c>
      <c r="T85" s="73" t="s">
        <v>162</v>
      </c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</row>
    <row r="86" spans="1:65" s="2" customFormat="1" ht="22.9" customHeight="1" x14ac:dyDescent="0.25">
      <c r="A86" s="37"/>
      <c r="B86" s="38"/>
      <c r="C86" s="78" t="s">
        <v>163</v>
      </c>
      <c r="D86" s="39"/>
      <c r="E86" s="39"/>
      <c r="F86" s="39"/>
      <c r="G86" s="39"/>
      <c r="H86" s="39"/>
      <c r="I86" s="39"/>
      <c r="J86" s="160">
        <f>BK86</f>
        <v>0</v>
      </c>
      <c r="K86" s="39"/>
      <c r="L86" s="42"/>
      <c r="M86" s="74"/>
      <c r="N86" s="161"/>
      <c r="O86" s="75"/>
      <c r="P86" s="162">
        <f>P87+P283+P286</f>
        <v>0</v>
      </c>
      <c r="Q86" s="75"/>
      <c r="R86" s="162">
        <f>R87+R283+R286</f>
        <v>167.02195255999999</v>
      </c>
      <c r="S86" s="75"/>
      <c r="T86" s="163">
        <f>T87+T283+T286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70</v>
      </c>
      <c r="AU86" s="20" t="s">
        <v>143</v>
      </c>
      <c r="BK86" s="164">
        <f>BK87+BK283+BK286</f>
        <v>0</v>
      </c>
    </row>
    <row r="87" spans="1:65" s="12" customFormat="1" ht="25.9" customHeight="1" x14ac:dyDescent="0.2">
      <c r="B87" s="165"/>
      <c r="C87" s="166"/>
      <c r="D87" s="167" t="s">
        <v>70</v>
      </c>
      <c r="E87" s="168" t="s">
        <v>164</v>
      </c>
      <c r="F87" s="168" t="s">
        <v>165</v>
      </c>
      <c r="G87" s="166"/>
      <c r="H87" s="166"/>
      <c r="I87" s="169"/>
      <c r="J87" s="170">
        <f>BK87</f>
        <v>0</v>
      </c>
      <c r="K87" s="166"/>
      <c r="L87" s="171"/>
      <c r="M87" s="172"/>
      <c r="N87" s="173"/>
      <c r="O87" s="173"/>
      <c r="P87" s="174">
        <f>P88+P210+P273+P280</f>
        <v>0</v>
      </c>
      <c r="Q87" s="173"/>
      <c r="R87" s="174">
        <f>R88+R210+R273+R280</f>
        <v>167.02195255999999</v>
      </c>
      <c r="S87" s="173"/>
      <c r="T87" s="175">
        <f>T88+T210+T273+T280</f>
        <v>0</v>
      </c>
      <c r="AR87" s="176" t="s">
        <v>79</v>
      </c>
      <c r="AT87" s="177" t="s">
        <v>70</v>
      </c>
      <c r="AU87" s="177" t="s">
        <v>71</v>
      </c>
      <c r="AY87" s="176" t="s">
        <v>166</v>
      </c>
      <c r="BK87" s="178">
        <f>BK88+BK210+BK273+BK280</f>
        <v>0</v>
      </c>
    </row>
    <row r="88" spans="1:65" s="12" customFormat="1" ht="22.9" customHeight="1" x14ac:dyDescent="0.2">
      <c r="B88" s="165"/>
      <c r="C88" s="166"/>
      <c r="D88" s="167" t="s">
        <v>70</v>
      </c>
      <c r="E88" s="179" t="s">
        <v>79</v>
      </c>
      <c r="F88" s="179" t="s">
        <v>167</v>
      </c>
      <c r="G88" s="166"/>
      <c r="H88" s="166"/>
      <c r="I88" s="169"/>
      <c r="J88" s="180">
        <f>BK88</f>
        <v>0</v>
      </c>
      <c r="K88" s="166"/>
      <c r="L88" s="171"/>
      <c r="M88" s="172"/>
      <c r="N88" s="173"/>
      <c r="O88" s="173"/>
      <c r="P88" s="174">
        <f>SUM(P89:P209)</f>
        <v>0</v>
      </c>
      <c r="Q88" s="173"/>
      <c r="R88" s="174">
        <f>SUM(R89:R209)</f>
        <v>0</v>
      </c>
      <c r="S88" s="173"/>
      <c r="T88" s="175">
        <f>SUM(T89:T209)</f>
        <v>0</v>
      </c>
      <c r="AR88" s="176" t="s">
        <v>79</v>
      </c>
      <c r="AT88" s="177" t="s">
        <v>70</v>
      </c>
      <c r="AU88" s="177" t="s">
        <v>79</v>
      </c>
      <c r="AY88" s="176" t="s">
        <v>166</v>
      </c>
      <c r="BK88" s="178">
        <f>SUM(BK89:BK209)</f>
        <v>0</v>
      </c>
    </row>
    <row r="89" spans="1:65" s="2" customFormat="1" ht="21.75" customHeight="1" x14ac:dyDescent="0.2">
      <c r="A89" s="37"/>
      <c r="B89" s="38"/>
      <c r="C89" s="181" t="s">
        <v>79</v>
      </c>
      <c r="D89" s="181" t="s">
        <v>168</v>
      </c>
      <c r="E89" s="182" t="s">
        <v>169</v>
      </c>
      <c r="F89" s="183" t="s">
        <v>170</v>
      </c>
      <c r="G89" s="184" t="s">
        <v>171</v>
      </c>
      <c r="H89" s="185">
        <v>7</v>
      </c>
      <c r="I89" s="186"/>
      <c r="J89" s="187">
        <f>ROUND(I89*H89,2)</f>
        <v>0</v>
      </c>
      <c r="K89" s="183" t="s">
        <v>172</v>
      </c>
      <c r="L89" s="42"/>
      <c r="M89" s="188" t="s">
        <v>19</v>
      </c>
      <c r="N89" s="189" t="s">
        <v>42</v>
      </c>
      <c r="O89" s="67"/>
      <c r="P89" s="190">
        <f>O89*H89</f>
        <v>0</v>
      </c>
      <c r="Q89" s="190">
        <v>0</v>
      </c>
      <c r="R89" s="190">
        <f>Q89*H89</f>
        <v>0</v>
      </c>
      <c r="S89" s="190">
        <v>0</v>
      </c>
      <c r="T89" s="191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92" t="s">
        <v>173</v>
      </c>
      <c r="AT89" s="192" t="s">
        <v>168</v>
      </c>
      <c r="AU89" s="192" t="s">
        <v>81</v>
      </c>
      <c r="AY89" s="20" t="s">
        <v>166</v>
      </c>
      <c r="BE89" s="193">
        <f>IF(N89="základní",J89,0)</f>
        <v>0</v>
      </c>
      <c r="BF89" s="193">
        <f>IF(N89="snížená",J89,0)</f>
        <v>0</v>
      </c>
      <c r="BG89" s="193">
        <f>IF(N89="zákl. přenesená",J89,0)</f>
        <v>0</v>
      </c>
      <c r="BH89" s="193">
        <f>IF(N89="sníž. přenesená",J89,0)</f>
        <v>0</v>
      </c>
      <c r="BI89" s="193">
        <f>IF(N89="nulová",J89,0)</f>
        <v>0</v>
      </c>
      <c r="BJ89" s="20" t="s">
        <v>79</v>
      </c>
      <c r="BK89" s="193">
        <f>ROUND(I89*H89,2)</f>
        <v>0</v>
      </c>
      <c r="BL89" s="20" t="s">
        <v>173</v>
      </c>
      <c r="BM89" s="192" t="s">
        <v>174</v>
      </c>
    </row>
    <row r="90" spans="1:65" s="2" customFormat="1" ht="11.25" x14ac:dyDescent="0.2">
      <c r="A90" s="37"/>
      <c r="B90" s="38"/>
      <c r="C90" s="39"/>
      <c r="D90" s="194" t="s">
        <v>175</v>
      </c>
      <c r="E90" s="39"/>
      <c r="F90" s="195" t="s">
        <v>176</v>
      </c>
      <c r="G90" s="39"/>
      <c r="H90" s="39"/>
      <c r="I90" s="196"/>
      <c r="J90" s="39"/>
      <c r="K90" s="39"/>
      <c r="L90" s="42"/>
      <c r="M90" s="197"/>
      <c r="N90" s="198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175</v>
      </c>
      <c r="AU90" s="20" t="s">
        <v>81</v>
      </c>
    </row>
    <row r="91" spans="1:65" s="13" customFormat="1" ht="11.25" x14ac:dyDescent="0.2">
      <c r="B91" s="199"/>
      <c r="C91" s="200"/>
      <c r="D91" s="201" t="s">
        <v>177</v>
      </c>
      <c r="E91" s="202" t="s">
        <v>19</v>
      </c>
      <c r="F91" s="203" t="s">
        <v>178</v>
      </c>
      <c r="G91" s="200"/>
      <c r="H91" s="202" t="s">
        <v>19</v>
      </c>
      <c r="I91" s="204"/>
      <c r="J91" s="200"/>
      <c r="K91" s="200"/>
      <c r="L91" s="205"/>
      <c r="M91" s="206"/>
      <c r="N91" s="207"/>
      <c r="O91" s="207"/>
      <c r="P91" s="207"/>
      <c r="Q91" s="207"/>
      <c r="R91" s="207"/>
      <c r="S91" s="207"/>
      <c r="T91" s="208"/>
      <c r="AT91" s="209" t="s">
        <v>177</v>
      </c>
      <c r="AU91" s="209" t="s">
        <v>81</v>
      </c>
      <c r="AV91" s="13" t="s">
        <v>79</v>
      </c>
      <c r="AW91" s="13" t="s">
        <v>33</v>
      </c>
      <c r="AX91" s="13" t="s">
        <v>71</v>
      </c>
      <c r="AY91" s="209" t="s">
        <v>166</v>
      </c>
    </row>
    <row r="92" spans="1:65" s="14" customFormat="1" ht="11.25" x14ac:dyDescent="0.2">
      <c r="B92" s="210"/>
      <c r="C92" s="211"/>
      <c r="D92" s="201" t="s">
        <v>177</v>
      </c>
      <c r="E92" s="212" t="s">
        <v>19</v>
      </c>
      <c r="F92" s="213" t="s">
        <v>179</v>
      </c>
      <c r="G92" s="211"/>
      <c r="H92" s="214">
        <v>7</v>
      </c>
      <c r="I92" s="215"/>
      <c r="J92" s="211"/>
      <c r="K92" s="211"/>
      <c r="L92" s="216"/>
      <c r="M92" s="217"/>
      <c r="N92" s="218"/>
      <c r="O92" s="218"/>
      <c r="P92" s="218"/>
      <c r="Q92" s="218"/>
      <c r="R92" s="218"/>
      <c r="S92" s="218"/>
      <c r="T92" s="219"/>
      <c r="AT92" s="220" t="s">
        <v>177</v>
      </c>
      <c r="AU92" s="220" t="s">
        <v>81</v>
      </c>
      <c r="AV92" s="14" t="s">
        <v>81</v>
      </c>
      <c r="AW92" s="14" t="s">
        <v>33</v>
      </c>
      <c r="AX92" s="14" t="s">
        <v>71</v>
      </c>
      <c r="AY92" s="220" t="s">
        <v>166</v>
      </c>
    </row>
    <row r="93" spans="1:65" s="15" customFormat="1" ht="11.25" x14ac:dyDescent="0.2">
      <c r="B93" s="221"/>
      <c r="C93" s="222"/>
      <c r="D93" s="201" t="s">
        <v>177</v>
      </c>
      <c r="E93" s="223" t="s">
        <v>19</v>
      </c>
      <c r="F93" s="224" t="s">
        <v>180</v>
      </c>
      <c r="G93" s="222"/>
      <c r="H93" s="225">
        <v>7</v>
      </c>
      <c r="I93" s="226"/>
      <c r="J93" s="222"/>
      <c r="K93" s="222"/>
      <c r="L93" s="227"/>
      <c r="M93" s="228"/>
      <c r="N93" s="229"/>
      <c r="O93" s="229"/>
      <c r="P93" s="229"/>
      <c r="Q93" s="229"/>
      <c r="R93" s="229"/>
      <c r="S93" s="229"/>
      <c r="T93" s="230"/>
      <c r="AT93" s="231" t="s">
        <v>177</v>
      </c>
      <c r="AU93" s="231" t="s">
        <v>81</v>
      </c>
      <c r="AV93" s="15" t="s">
        <v>173</v>
      </c>
      <c r="AW93" s="15" t="s">
        <v>33</v>
      </c>
      <c r="AX93" s="15" t="s">
        <v>79</v>
      </c>
      <c r="AY93" s="231" t="s">
        <v>166</v>
      </c>
    </row>
    <row r="94" spans="1:65" s="2" customFormat="1" ht="16.5" customHeight="1" x14ac:dyDescent="0.2">
      <c r="A94" s="37"/>
      <c r="B94" s="38"/>
      <c r="C94" s="181" t="s">
        <v>81</v>
      </c>
      <c r="D94" s="181" t="s">
        <v>168</v>
      </c>
      <c r="E94" s="182" t="s">
        <v>181</v>
      </c>
      <c r="F94" s="183" t="s">
        <v>182</v>
      </c>
      <c r="G94" s="184" t="s">
        <v>171</v>
      </c>
      <c r="H94" s="185">
        <v>7</v>
      </c>
      <c r="I94" s="186"/>
      <c r="J94" s="187">
        <f>ROUND(I94*H94,2)</f>
        <v>0</v>
      </c>
      <c r="K94" s="183" t="s">
        <v>172</v>
      </c>
      <c r="L94" s="42"/>
      <c r="M94" s="188" t="s">
        <v>19</v>
      </c>
      <c r="N94" s="189" t="s">
        <v>42</v>
      </c>
      <c r="O94" s="67"/>
      <c r="P94" s="190">
        <f>O94*H94</f>
        <v>0</v>
      </c>
      <c r="Q94" s="190">
        <v>0</v>
      </c>
      <c r="R94" s="190">
        <f>Q94*H94</f>
        <v>0</v>
      </c>
      <c r="S94" s="190">
        <v>0</v>
      </c>
      <c r="T94" s="191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92" t="s">
        <v>173</v>
      </c>
      <c r="AT94" s="192" t="s">
        <v>168</v>
      </c>
      <c r="AU94" s="192" t="s">
        <v>81</v>
      </c>
      <c r="AY94" s="20" t="s">
        <v>166</v>
      </c>
      <c r="BE94" s="193">
        <f>IF(N94="základní",J94,0)</f>
        <v>0</v>
      </c>
      <c r="BF94" s="193">
        <f>IF(N94="snížená",J94,0)</f>
        <v>0</v>
      </c>
      <c r="BG94" s="193">
        <f>IF(N94="zákl. přenesená",J94,0)</f>
        <v>0</v>
      </c>
      <c r="BH94" s="193">
        <f>IF(N94="sníž. přenesená",J94,0)</f>
        <v>0</v>
      </c>
      <c r="BI94" s="193">
        <f>IF(N94="nulová",J94,0)</f>
        <v>0</v>
      </c>
      <c r="BJ94" s="20" t="s">
        <v>79</v>
      </c>
      <c r="BK94" s="193">
        <f>ROUND(I94*H94,2)</f>
        <v>0</v>
      </c>
      <c r="BL94" s="20" t="s">
        <v>173</v>
      </c>
      <c r="BM94" s="192" t="s">
        <v>183</v>
      </c>
    </row>
    <row r="95" spans="1:65" s="2" customFormat="1" ht="11.25" x14ac:dyDescent="0.2">
      <c r="A95" s="37"/>
      <c r="B95" s="38"/>
      <c r="C95" s="39"/>
      <c r="D95" s="194" t="s">
        <v>175</v>
      </c>
      <c r="E95" s="39"/>
      <c r="F95" s="195" t="s">
        <v>184</v>
      </c>
      <c r="G95" s="39"/>
      <c r="H95" s="39"/>
      <c r="I95" s="196"/>
      <c r="J95" s="39"/>
      <c r="K95" s="39"/>
      <c r="L95" s="42"/>
      <c r="M95" s="197"/>
      <c r="N95" s="198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175</v>
      </c>
      <c r="AU95" s="20" t="s">
        <v>81</v>
      </c>
    </row>
    <row r="96" spans="1:65" s="13" customFormat="1" ht="11.25" x14ac:dyDescent="0.2">
      <c r="B96" s="199"/>
      <c r="C96" s="200"/>
      <c r="D96" s="201" t="s">
        <v>177</v>
      </c>
      <c r="E96" s="202" t="s">
        <v>19</v>
      </c>
      <c r="F96" s="203" t="s">
        <v>178</v>
      </c>
      <c r="G96" s="200"/>
      <c r="H96" s="202" t="s">
        <v>19</v>
      </c>
      <c r="I96" s="204"/>
      <c r="J96" s="200"/>
      <c r="K96" s="200"/>
      <c r="L96" s="205"/>
      <c r="M96" s="206"/>
      <c r="N96" s="207"/>
      <c r="O96" s="207"/>
      <c r="P96" s="207"/>
      <c r="Q96" s="207"/>
      <c r="R96" s="207"/>
      <c r="S96" s="207"/>
      <c r="T96" s="208"/>
      <c r="AT96" s="209" t="s">
        <v>177</v>
      </c>
      <c r="AU96" s="209" t="s">
        <v>81</v>
      </c>
      <c r="AV96" s="13" t="s">
        <v>79</v>
      </c>
      <c r="AW96" s="13" t="s">
        <v>33</v>
      </c>
      <c r="AX96" s="13" t="s">
        <v>71</v>
      </c>
      <c r="AY96" s="209" t="s">
        <v>166</v>
      </c>
    </row>
    <row r="97" spans="1:65" s="14" customFormat="1" ht="11.25" x14ac:dyDescent="0.2">
      <c r="B97" s="210"/>
      <c r="C97" s="211"/>
      <c r="D97" s="201" t="s">
        <v>177</v>
      </c>
      <c r="E97" s="212" t="s">
        <v>19</v>
      </c>
      <c r="F97" s="213" t="s">
        <v>179</v>
      </c>
      <c r="G97" s="211"/>
      <c r="H97" s="214">
        <v>7</v>
      </c>
      <c r="I97" s="215"/>
      <c r="J97" s="211"/>
      <c r="K97" s="211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177</v>
      </c>
      <c r="AU97" s="220" t="s">
        <v>81</v>
      </c>
      <c r="AV97" s="14" t="s">
        <v>81</v>
      </c>
      <c r="AW97" s="14" t="s">
        <v>33</v>
      </c>
      <c r="AX97" s="14" t="s">
        <v>71</v>
      </c>
      <c r="AY97" s="220" t="s">
        <v>166</v>
      </c>
    </row>
    <row r="98" spans="1:65" s="15" customFormat="1" ht="11.25" x14ac:dyDescent="0.2">
      <c r="B98" s="221"/>
      <c r="C98" s="222"/>
      <c r="D98" s="201" t="s">
        <v>177</v>
      </c>
      <c r="E98" s="223" t="s">
        <v>19</v>
      </c>
      <c r="F98" s="224" t="s">
        <v>180</v>
      </c>
      <c r="G98" s="222"/>
      <c r="H98" s="225">
        <v>7</v>
      </c>
      <c r="I98" s="226"/>
      <c r="J98" s="222"/>
      <c r="K98" s="222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177</v>
      </c>
      <c r="AU98" s="231" t="s">
        <v>81</v>
      </c>
      <c r="AV98" s="15" t="s">
        <v>173</v>
      </c>
      <c r="AW98" s="15" t="s">
        <v>33</v>
      </c>
      <c r="AX98" s="15" t="s">
        <v>79</v>
      </c>
      <c r="AY98" s="231" t="s">
        <v>166</v>
      </c>
    </row>
    <row r="99" spans="1:65" s="2" customFormat="1" ht="16.5" customHeight="1" x14ac:dyDescent="0.2">
      <c r="A99" s="37"/>
      <c r="B99" s="38"/>
      <c r="C99" s="181" t="s">
        <v>185</v>
      </c>
      <c r="D99" s="181" t="s">
        <v>168</v>
      </c>
      <c r="E99" s="182" t="s">
        <v>186</v>
      </c>
      <c r="F99" s="183" t="s">
        <v>187</v>
      </c>
      <c r="G99" s="184" t="s">
        <v>188</v>
      </c>
      <c r="H99" s="185">
        <v>1179</v>
      </c>
      <c r="I99" s="186"/>
      <c r="J99" s="187">
        <f>ROUND(I99*H99,2)</f>
        <v>0</v>
      </c>
      <c r="K99" s="183" t="s">
        <v>172</v>
      </c>
      <c r="L99" s="42"/>
      <c r="M99" s="188" t="s">
        <v>19</v>
      </c>
      <c r="N99" s="189" t="s">
        <v>42</v>
      </c>
      <c r="O99" s="67"/>
      <c r="P99" s="190">
        <f>O99*H99</f>
        <v>0</v>
      </c>
      <c r="Q99" s="190">
        <v>0</v>
      </c>
      <c r="R99" s="190">
        <f>Q99*H99</f>
        <v>0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173</v>
      </c>
      <c r="AT99" s="192" t="s">
        <v>168</v>
      </c>
      <c r="AU99" s="192" t="s">
        <v>81</v>
      </c>
      <c r="AY99" s="20" t="s">
        <v>166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79</v>
      </c>
      <c r="BK99" s="193">
        <f>ROUND(I99*H99,2)</f>
        <v>0</v>
      </c>
      <c r="BL99" s="20" t="s">
        <v>173</v>
      </c>
      <c r="BM99" s="192" t="s">
        <v>189</v>
      </c>
    </row>
    <row r="100" spans="1:65" s="2" customFormat="1" ht="11.25" x14ac:dyDescent="0.2">
      <c r="A100" s="37"/>
      <c r="B100" s="38"/>
      <c r="C100" s="39"/>
      <c r="D100" s="194" t="s">
        <v>175</v>
      </c>
      <c r="E100" s="39"/>
      <c r="F100" s="195" t="s">
        <v>190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175</v>
      </c>
      <c r="AU100" s="20" t="s">
        <v>81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178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191</v>
      </c>
      <c r="G102" s="211"/>
      <c r="H102" s="214">
        <v>1179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5" customFormat="1" ht="11.25" x14ac:dyDescent="0.2">
      <c r="B103" s="221"/>
      <c r="C103" s="222"/>
      <c r="D103" s="201" t="s">
        <v>177</v>
      </c>
      <c r="E103" s="223" t="s">
        <v>19</v>
      </c>
      <c r="F103" s="224" t="s">
        <v>180</v>
      </c>
      <c r="G103" s="222"/>
      <c r="H103" s="225">
        <v>1179</v>
      </c>
      <c r="I103" s="226"/>
      <c r="J103" s="222"/>
      <c r="K103" s="222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177</v>
      </c>
      <c r="AU103" s="231" t="s">
        <v>81</v>
      </c>
      <c r="AV103" s="15" t="s">
        <v>173</v>
      </c>
      <c r="AW103" s="15" t="s">
        <v>33</v>
      </c>
      <c r="AX103" s="15" t="s">
        <v>79</v>
      </c>
      <c r="AY103" s="231" t="s">
        <v>166</v>
      </c>
    </row>
    <row r="104" spans="1:65" s="2" customFormat="1" ht="24.2" customHeight="1" x14ac:dyDescent="0.2">
      <c r="A104" s="37"/>
      <c r="B104" s="38"/>
      <c r="C104" s="181" t="s">
        <v>173</v>
      </c>
      <c r="D104" s="181" t="s">
        <v>168</v>
      </c>
      <c r="E104" s="182" t="s">
        <v>192</v>
      </c>
      <c r="F104" s="183" t="s">
        <v>193</v>
      </c>
      <c r="G104" s="184" t="s">
        <v>194</v>
      </c>
      <c r="H104" s="185">
        <v>842</v>
      </c>
      <c r="I104" s="186"/>
      <c r="J104" s="187">
        <f>ROUND(I104*H104,2)</f>
        <v>0</v>
      </c>
      <c r="K104" s="183" t="s">
        <v>172</v>
      </c>
      <c r="L104" s="42"/>
      <c r="M104" s="188" t="s">
        <v>19</v>
      </c>
      <c r="N104" s="189" t="s">
        <v>42</v>
      </c>
      <c r="O104" s="67"/>
      <c r="P104" s="190">
        <f>O104*H104</f>
        <v>0</v>
      </c>
      <c r="Q104" s="190">
        <v>0</v>
      </c>
      <c r="R104" s="190">
        <f>Q104*H104</f>
        <v>0</v>
      </c>
      <c r="S104" s="190">
        <v>0</v>
      </c>
      <c r="T104" s="191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92" t="s">
        <v>173</v>
      </c>
      <c r="AT104" s="192" t="s">
        <v>168</v>
      </c>
      <c r="AU104" s="192" t="s">
        <v>81</v>
      </c>
      <c r="AY104" s="20" t="s">
        <v>166</v>
      </c>
      <c r="BE104" s="193">
        <f>IF(N104="základní",J104,0)</f>
        <v>0</v>
      </c>
      <c r="BF104" s="193">
        <f>IF(N104="snížená",J104,0)</f>
        <v>0</v>
      </c>
      <c r="BG104" s="193">
        <f>IF(N104="zákl. přenesená",J104,0)</f>
        <v>0</v>
      </c>
      <c r="BH104" s="193">
        <f>IF(N104="sníž. přenesená",J104,0)</f>
        <v>0</v>
      </c>
      <c r="BI104" s="193">
        <f>IF(N104="nulová",J104,0)</f>
        <v>0</v>
      </c>
      <c r="BJ104" s="20" t="s">
        <v>79</v>
      </c>
      <c r="BK104" s="193">
        <f>ROUND(I104*H104,2)</f>
        <v>0</v>
      </c>
      <c r="BL104" s="20" t="s">
        <v>173</v>
      </c>
      <c r="BM104" s="192" t="s">
        <v>195</v>
      </c>
    </row>
    <row r="105" spans="1:65" s="2" customFormat="1" ht="11.25" x14ac:dyDescent="0.2">
      <c r="A105" s="37"/>
      <c r="B105" s="38"/>
      <c r="C105" s="39"/>
      <c r="D105" s="194" t="s">
        <v>175</v>
      </c>
      <c r="E105" s="39"/>
      <c r="F105" s="195" t="s">
        <v>196</v>
      </c>
      <c r="G105" s="39"/>
      <c r="H105" s="39"/>
      <c r="I105" s="196"/>
      <c r="J105" s="39"/>
      <c r="K105" s="39"/>
      <c r="L105" s="42"/>
      <c r="M105" s="197"/>
      <c r="N105" s="198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175</v>
      </c>
      <c r="AU105" s="20" t="s">
        <v>81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178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197</v>
      </c>
      <c r="G107" s="211"/>
      <c r="H107" s="214">
        <v>842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5" customFormat="1" ht="11.25" x14ac:dyDescent="0.2">
      <c r="B108" s="221"/>
      <c r="C108" s="222"/>
      <c r="D108" s="201" t="s">
        <v>177</v>
      </c>
      <c r="E108" s="223" t="s">
        <v>19</v>
      </c>
      <c r="F108" s="224" t="s">
        <v>180</v>
      </c>
      <c r="G108" s="222"/>
      <c r="H108" s="225">
        <v>842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177</v>
      </c>
      <c r="AU108" s="231" t="s">
        <v>81</v>
      </c>
      <c r="AV108" s="15" t="s">
        <v>173</v>
      </c>
      <c r="AW108" s="15" t="s">
        <v>33</v>
      </c>
      <c r="AX108" s="15" t="s">
        <v>79</v>
      </c>
      <c r="AY108" s="231" t="s">
        <v>166</v>
      </c>
    </row>
    <row r="109" spans="1:65" s="2" customFormat="1" ht="24.2" customHeight="1" x14ac:dyDescent="0.2">
      <c r="A109" s="37"/>
      <c r="B109" s="38"/>
      <c r="C109" s="181" t="s">
        <v>198</v>
      </c>
      <c r="D109" s="181" t="s">
        <v>168</v>
      </c>
      <c r="E109" s="182" t="s">
        <v>199</v>
      </c>
      <c r="F109" s="183" t="s">
        <v>200</v>
      </c>
      <c r="G109" s="184" t="s">
        <v>194</v>
      </c>
      <c r="H109" s="185">
        <v>26.971</v>
      </c>
      <c r="I109" s="186"/>
      <c r="J109" s="187">
        <f>ROUND(I109*H109,2)</f>
        <v>0</v>
      </c>
      <c r="K109" s="183" t="s">
        <v>172</v>
      </c>
      <c r="L109" s="42"/>
      <c r="M109" s="188" t="s">
        <v>19</v>
      </c>
      <c r="N109" s="189" t="s">
        <v>42</v>
      </c>
      <c r="O109" s="67"/>
      <c r="P109" s="190">
        <f>O109*H109</f>
        <v>0</v>
      </c>
      <c r="Q109" s="190">
        <v>0</v>
      </c>
      <c r="R109" s="190">
        <f>Q109*H109</f>
        <v>0</v>
      </c>
      <c r="S109" s="190">
        <v>0</v>
      </c>
      <c r="T109" s="191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92" t="s">
        <v>173</v>
      </c>
      <c r="AT109" s="192" t="s">
        <v>168</v>
      </c>
      <c r="AU109" s="192" t="s">
        <v>81</v>
      </c>
      <c r="AY109" s="20" t="s">
        <v>166</v>
      </c>
      <c r="BE109" s="193">
        <f>IF(N109="základní",J109,0)</f>
        <v>0</v>
      </c>
      <c r="BF109" s="193">
        <f>IF(N109="snížená",J109,0)</f>
        <v>0</v>
      </c>
      <c r="BG109" s="193">
        <f>IF(N109="zákl. přenesená",J109,0)</f>
        <v>0</v>
      </c>
      <c r="BH109" s="193">
        <f>IF(N109="sníž. přenesená",J109,0)</f>
        <v>0</v>
      </c>
      <c r="BI109" s="193">
        <f>IF(N109="nulová",J109,0)</f>
        <v>0</v>
      </c>
      <c r="BJ109" s="20" t="s">
        <v>79</v>
      </c>
      <c r="BK109" s="193">
        <f>ROUND(I109*H109,2)</f>
        <v>0</v>
      </c>
      <c r="BL109" s="20" t="s">
        <v>173</v>
      </c>
      <c r="BM109" s="192" t="s">
        <v>201</v>
      </c>
    </row>
    <row r="110" spans="1:65" s="2" customFormat="1" ht="11.25" x14ac:dyDescent="0.2">
      <c r="A110" s="37"/>
      <c r="B110" s="38"/>
      <c r="C110" s="39"/>
      <c r="D110" s="194" t="s">
        <v>175</v>
      </c>
      <c r="E110" s="39"/>
      <c r="F110" s="195" t="s">
        <v>202</v>
      </c>
      <c r="G110" s="39"/>
      <c r="H110" s="39"/>
      <c r="I110" s="196"/>
      <c r="J110" s="39"/>
      <c r="K110" s="39"/>
      <c r="L110" s="42"/>
      <c r="M110" s="197"/>
      <c r="N110" s="198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175</v>
      </c>
      <c r="AU110" s="20" t="s">
        <v>81</v>
      </c>
    </row>
    <row r="111" spans="1:65" s="13" customFormat="1" ht="11.25" x14ac:dyDescent="0.2">
      <c r="B111" s="199"/>
      <c r="C111" s="200"/>
      <c r="D111" s="201" t="s">
        <v>177</v>
      </c>
      <c r="E111" s="202" t="s">
        <v>19</v>
      </c>
      <c r="F111" s="203" t="s">
        <v>203</v>
      </c>
      <c r="G111" s="200"/>
      <c r="H111" s="202" t="s">
        <v>19</v>
      </c>
      <c r="I111" s="204"/>
      <c r="J111" s="200"/>
      <c r="K111" s="200"/>
      <c r="L111" s="205"/>
      <c r="M111" s="206"/>
      <c r="N111" s="207"/>
      <c r="O111" s="207"/>
      <c r="P111" s="207"/>
      <c r="Q111" s="207"/>
      <c r="R111" s="207"/>
      <c r="S111" s="207"/>
      <c r="T111" s="208"/>
      <c r="AT111" s="209" t="s">
        <v>177</v>
      </c>
      <c r="AU111" s="209" t="s">
        <v>81</v>
      </c>
      <c r="AV111" s="13" t="s">
        <v>79</v>
      </c>
      <c r="AW111" s="13" t="s">
        <v>33</v>
      </c>
      <c r="AX111" s="13" t="s">
        <v>71</v>
      </c>
      <c r="AY111" s="209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2" t="s">
        <v>19</v>
      </c>
      <c r="F112" s="213" t="s">
        <v>204</v>
      </c>
      <c r="G112" s="211"/>
      <c r="H112" s="214">
        <v>3.6909999999999998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33</v>
      </c>
      <c r="AX112" s="14" t="s">
        <v>71</v>
      </c>
      <c r="AY112" s="220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2" t="s">
        <v>19</v>
      </c>
      <c r="F113" s="213" t="s">
        <v>205</v>
      </c>
      <c r="G113" s="211"/>
      <c r="H113" s="214">
        <v>2.0640000000000001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33</v>
      </c>
      <c r="AX113" s="14" t="s">
        <v>71</v>
      </c>
      <c r="AY113" s="220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206</v>
      </c>
      <c r="G114" s="211"/>
      <c r="H114" s="214">
        <v>3.8839999999999999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207</v>
      </c>
      <c r="G115" s="211"/>
      <c r="H115" s="214">
        <v>2.5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208</v>
      </c>
      <c r="G116" s="211"/>
      <c r="H116" s="214">
        <v>3.657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209</v>
      </c>
      <c r="G117" s="211"/>
      <c r="H117" s="214">
        <v>6.7069999999999999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210</v>
      </c>
      <c r="G118" s="211"/>
      <c r="H118" s="214">
        <v>1.6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211</v>
      </c>
      <c r="G119" s="211"/>
      <c r="H119" s="214">
        <v>1.788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212</v>
      </c>
      <c r="G120" s="211"/>
      <c r="H120" s="214">
        <v>1.08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5" customFormat="1" ht="11.25" x14ac:dyDescent="0.2">
      <c r="B121" s="221"/>
      <c r="C121" s="222"/>
      <c r="D121" s="201" t="s">
        <v>177</v>
      </c>
      <c r="E121" s="223" t="s">
        <v>19</v>
      </c>
      <c r="F121" s="224" t="s">
        <v>180</v>
      </c>
      <c r="G121" s="222"/>
      <c r="H121" s="225">
        <v>26.971000000000004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177</v>
      </c>
      <c r="AU121" s="231" t="s">
        <v>81</v>
      </c>
      <c r="AV121" s="15" t="s">
        <v>173</v>
      </c>
      <c r="AW121" s="15" t="s">
        <v>33</v>
      </c>
      <c r="AX121" s="15" t="s">
        <v>79</v>
      </c>
      <c r="AY121" s="231" t="s">
        <v>166</v>
      </c>
    </row>
    <row r="122" spans="1:65" s="2" customFormat="1" ht="37.9" customHeight="1" x14ac:dyDescent="0.2">
      <c r="A122" s="37"/>
      <c r="B122" s="38"/>
      <c r="C122" s="181" t="s">
        <v>213</v>
      </c>
      <c r="D122" s="181" t="s">
        <v>168</v>
      </c>
      <c r="E122" s="182" t="s">
        <v>214</v>
      </c>
      <c r="F122" s="183" t="s">
        <v>215</v>
      </c>
      <c r="G122" s="184" t="s">
        <v>194</v>
      </c>
      <c r="H122" s="185">
        <v>868.971</v>
      </c>
      <c r="I122" s="186"/>
      <c r="J122" s="187">
        <f>ROUND(I122*H122,2)</f>
        <v>0</v>
      </c>
      <c r="K122" s="183" t="s">
        <v>172</v>
      </c>
      <c r="L122" s="42"/>
      <c r="M122" s="188" t="s">
        <v>19</v>
      </c>
      <c r="N122" s="189" t="s">
        <v>42</v>
      </c>
      <c r="O122" s="6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173</v>
      </c>
      <c r="AT122" s="192" t="s">
        <v>168</v>
      </c>
      <c r="AU122" s="192" t="s">
        <v>81</v>
      </c>
      <c r="AY122" s="20" t="s">
        <v>166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79</v>
      </c>
      <c r="BK122" s="193">
        <f>ROUND(I122*H122,2)</f>
        <v>0</v>
      </c>
      <c r="BL122" s="20" t="s">
        <v>173</v>
      </c>
      <c r="BM122" s="192" t="s">
        <v>216</v>
      </c>
    </row>
    <row r="123" spans="1:65" s="2" customFormat="1" ht="11.25" x14ac:dyDescent="0.2">
      <c r="A123" s="37"/>
      <c r="B123" s="38"/>
      <c r="C123" s="39"/>
      <c r="D123" s="194" t="s">
        <v>175</v>
      </c>
      <c r="E123" s="39"/>
      <c r="F123" s="195" t="s">
        <v>217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175</v>
      </c>
      <c r="AU123" s="20" t="s">
        <v>81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178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4" customFormat="1" ht="11.25" x14ac:dyDescent="0.2">
      <c r="B125" s="210"/>
      <c r="C125" s="211"/>
      <c r="D125" s="201" t="s">
        <v>177</v>
      </c>
      <c r="E125" s="212" t="s">
        <v>19</v>
      </c>
      <c r="F125" s="213" t="s">
        <v>197</v>
      </c>
      <c r="G125" s="211"/>
      <c r="H125" s="214">
        <v>842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177</v>
      </c>
      <c r="AU125" s="220" t="s">
        <v>81</v>
      </c>
      <c r="AV125" s="14" t="s">
        <v>81</v>
      </c>
      <c r="AW125" s="14" t="s">
        <v>33</v>
      </c>
      <c r="AX125" s="14" t="s">
        <v>71</v>
      </c>
      <c r="AY125" s="220" t="s">
        <v>166</v>
      </c>
    </row>
    <row r="126" spans="1:65" s="16" customFormat="1" ht="11.25" x14ac:dyDescent="0.2">
      <c r="B126" s="232"/>
      <c r="C126" s="233"/>
      <c r="D126" s="201" t="s">
        <v>177</v>
      </c>
      <c r="E126" s="234" t="s">
        <v>19</v>
      </c>
      <c r="F126" s="235" t="s">
        <v>218</v>
      </c>
      <c r="G126" s="233"/>
      <c r="H126" s="236">
        <v>842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177</v>
      </c>
      <c r="AU126" s="242" t="s">
        <v>81</v>
      </c>
      <c r="AV126" s="16" t="s">
        <v>185</v>
      </c>
      <c r="AW126" s="16" t="s">
        <v>33</v>
      </c>
      <c r="AX126" s="16" t="s">
        <v>71</v>
      </c>
      <c r="AY126" s="242" t="s">
        <v>166</v>
      </c>
    </row>
    <row r="127" spans="1:65" s="13" customFormat="1" ht="11.25" x14ac:dyDescent="0.2">
      <c r="B127" s="199"/>
      <c r="C127" s="200"/>
      <c r="D127" s="201" t="s">
        <v>177</v>
      </c>
      <c r="E127" s="202" t="s">
        <v>19</v>
      </c>
      <c r="F127" s="203" t="s">
        <v>219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177</v>
      </c>
      <c r="AU127" s="209" t="s">
        <v>81</v>
      </c>
      <c r="AV127" s="13" t="s">
        <v>79</v>
      </c>
      <c r="AW127" s="13" t="s">
        <v>33</v>
      </c>
      <c r="AX127" s="13" t="s">
        <v>71</v>
      </c>
      <c r="AY127" s="209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204</v>
      </c>
      <c r="G128" s="211"/>
      <c r="H128" s="214">
        <v>3.6909999999999998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205</v>
      </c>
      <c r="G129" s="211"/>
      <c r="H129" s="214">
        <v>2.0640000000000001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4" customFormat="1" ht="11.25" x14ac:dyDescent="0.2">
      <c r="B130" s="210"/>
      <c r="C130" s="211"/>
      <c r="D130" s="201" t="s">
        <v>177</v>
      </c>
      <c r="E130" s="212" t="s">
        <v>19</v>
      </c>
      <c r="F130" s="213" t="s">
        <v>206</v>
      </c>
      <c r="G130" s="211"/>
      <c r="H130" s="214">
        <v>3.8839999999999999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177</v>
      </c>
      <c r="AU130" s="220" t="s">
        <v>81</v>
      </c>
      <c r="AV130" s="14" t="s">
        <v>81</v>
      </c>
      <c r="AW130" s="14" t="s">
        <v>33</v>
      </c>
      <c r="AX130" s="14" t="s">
        <v>71</v>
      </c>
      <c r="AY130" s="220" t="s">
        <v>166</v>
      </c>
    </row>
    <row r="131" spans="1:65" s="14" customFormat="1" ht="11.25" x14ac:dyDescent="0.2">
      <c r="B131" s="210"/>
      <c r="C131" s="211"/>
      <c r="D131" s="201" t="s">
        <v>177</v>
      </c>
      <c r="E131" s="212" t="s">
        <v>19</v>
      </c>
      <c r="F131" s="213" t="s">
        <v>207</v>
      </c>
      <c r="G131" s="211"/>
      <c r="H131" s="214">
        <v>2.5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177</v>
      </c>
      <c r="AU131" s="220" t="s">
        <v>81</v>
      </c>
      <c r="AV131" s="14" t="s">
        <v>81</v>
      </c>
      <c r="AW131" s="14" t="s">
        <v>33</v>
      </c>
      <c r="AX131" s="14" t="s">
        <v>71</v>
      </c>
      <c r="AY131" s="220" t="s">
        <v>166</v>
      </c>
    </row>
    <row r="132" spans="1:65" s="14" customFormat="1" ht="11.25" x14ac:dyDescent="0.2">
      <c r="B132" s="210"/>
      <c r="C132" s="211"/>
      <c r="D132" s="201" t="s">
        <v>177</v>
      </c>
      <c r="E132" s="212" t="s">
        <v>19</v>
      </c>
      <c r="F132" s="213" t="s">
        <v>208</v>
      </c>
      <c r="G132" s="211"/>
      <c r="H132" s="214">
        <v>3.657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177</v>
      </c>
      <c r="AU132" s="220" t="s">
        <v>81</v>
      </c>
      <c r="AV132" s="14" t="s">
        <v>81</v>
      </c>
      <c r="AW132" s="14" t="s">
        <v>33</v>
      </c>
      <c r="AX132" s="14" t="s">
        <v>71</v>
      </c>
      <c r="AY132" s="220" t="s">
        <v>166</v>
      </c>
    </row>
    <row r="133" spans="1:65" s="14" customFormat="1" ht="11.25" x14ac:dyDescent="0.2">
      <c r="B133" s="210"/>
      <c r="C133" s="211"/>
      <c r="D133" s="201" t="s">
        <v>177</v>
      </c>
      <c r="E133" s="212" t="s">
        <v>19</v>
      </c>
      <c r="F133" s="213" t="s">
        <v>209</v>
      </c>
      <c r="G133" s="211"/>
      <c r="H133" s="214">
        <v>6.7069999999999999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177</v>
      </c>
      <c r="AU133" s="220" t="s">
        <v>81</v>
      </c>
      <c r="AV133" s="14" t="s">
        <v>81</v>
      </c>
      <c r="AW133" s="14" t="s">
        <v>33</v>
      </c>
      <c r="AX133" s="14" t="s">
        <v>71</v>
      </c>
      <c r="AY133" s="220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210</v>
      </c>
      <c r="G134" s="211"/>
      <c r="H134" s="214">
        <v>1.6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4" customFormat="1" ht="11.25" x14ac:dyDescent="0.2">
      <c r="B135" s="210"/>
      <c r="C135" s="211"/>
      <c r="D135" s="201" t="s">
        <v>177</v>
      </c>
      <c r="E135" s="212" t="s">
        <v>19</v>
      </c>
      <c r="F135" s="213" t="s">
        <v>211</v>
      </c>
      <c r="G135" s="211"/>
      <c r="H135" s="214">
        <v>1.788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177</v>
      </c>
      <c r="AU135" s="220" t="s">
        <v>81</v>
      </c>
      <c r="AV135" s="14" t="s">
        <v>81</v>
      </c>
      <c r="AW135" s="14" t="s">
        <v>33</v>
      </c>
      <c r="AX135" s="14" t="s">
        <v>71</v>
      </c>
      <c r="AY135" s="220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212</v>
      </c>
      <c r="G136" s="211"/>
      <c r="H136" s="214">
        <v>1.08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6" customFormat="1" ht="11.25" x14ac:dyDescent="0.2">
      <c r="B137" s="232"/>
      <c r="C137" s="233"/>
      <c r="D137" s="201" t="s">
        <v>177</v>
      </c>
      <c r="E137" s="234" t="s">
        <v>19</v>
      </c>
      <c r="F137" s="235" t="s">
        <v>218</v>
      </c>
      <c r="G137" s="233"/>
      <c r="H137" s="236">
        <v>26.971000000000004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177</v>
      </c>
      <c r="AU137" s="242" t="s">
        <v>81</v>
      </c>
      <c r="AV137" s="16" t="s">
        <v>185</v>
      </c>
      <c r="AW137" s="16" t="s">
        <v>33</v>
      </c>
      <c r="AX137" s="16" t="s">
        <v>71</v>
      </c>
      <c r="AY137" s="242" t="s">
        <v>166</v>
      </c>
    </row>
    <row r="138" spans="1:65" s="15" customFormat="1" ht="11.25" x14ac:dyDescent="0.2">
      <c r="B138" s="221"/>
      <c r="C138" s="222"/>
      <c r="D138" s="201" t="s">
        <v>177</v>
      </c>
      <c r="E138" s="223" t="s">
        <v>19</v>
      </c>
      <c r="F138" s="224" t="s">
        <v>180</v>
      </c>
      <c r="G138" s="222"/>
      <c r="H138" s="225">
        <v>868.97100000000012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177</v>
      </c>
      <c r="AU138" s="231" t="s">
        <v>81</v>
      </c>
      <c r="AV138" s="15" t="s">
        <v>173</v>
      </c>
      <c r="AW138" s="15" t="s">
        <v>33</v>
      </c>
      <c r="AX138" s="15" t="s">
        <v>79</v>
      </c>
      <c r="AY138" s="231" t="s">
        <v>166</v>
      </c>
    </row>
    <row r="139" spans="1:65" s="2" customFormat="1" ht="37.9" customHeight="1" x14ac:dyDescent="0.2">
      <c r="A139" s="37"/>
      <c r="B139" s="38"/>
      <c r="C139" s="181" t="s">
        <v>179</v>
      </c>
      <c r="D139" s="181" t="s">
        <v>168</v>
      </c>
      <c r="E139" s="182" t="s">
        <v>220</v>
      </c>
      <c r="F139" s="183" t="s">
        <v>221</v>
      </c>
      <c r="G139" s="184" t="s">
        <v>194</v>
      </c>
      <c r="H139" s="185">
        <v>888.971</v>
      </c>
      <c r="I139" s="186"/>
      <c r="J139" s="187">
        <f>ROUND(I139*H139,2)</f>
        <v>0</v>
      </c>
      <c r="K139" s="183" t="s">
        <v>172</v>
      </c>
      <c r="L139" s="42"/>
      <c r="M139" s="188" t="s">
        <v>19</v>
      </c>
      <c r="N139" s="189" t="s">
        <v>42</v>
      </c>
      <c r="O139" s="6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2" t="s">
        <v>173</v>
      </c>
      <c r="AT139" s="192" t="s">
        <v>168</v>
      </c>
      <c r="AU139" s="192" t="s">
        <v>81</v>
      </c>
      <c r="AY139" s="20" t="s">
        <v>166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20" t="s">
        <v>79</v>
      </c>
      <c r="BK139" s="193">
        <f>ROUND(I139*H139,2)</f>
        <v>0</v>
      </c>
      <c r="BL139" s="20" t="s">
        <v>173</v>
      </c>
      <c r="BM139" s="192" t="s">
        <v>222</v>
      </c>
    </row>
    <row r="140" spans="1:65" s="2" customFormat="1" ht="11.25" x14ac:dyDescent="0.2">
      <c r="A140" s="37"/>
      <c r="B140" s="38"/>
      <c r="C140" s="39"/>
      <c r="D140" s="194" t="s">
        <v>175</v>
      </c>
      <c r="E140" s="39"/>
      <c r="F140" s="195" t="s">
        <v>223</v>
      </c>
      <c r="G140" s="39"/>
      <c r="H140" s="39"/>
      <c r="I140" s="196"/>
      <c r="J140" s="39"/>
      <c r="K140" s="39"/>
      <c r="L140" s="42"/>
      <c r="M140" s="197"/>
      <c r="N140" s="19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175</v>
      </c>
      <c r="AU140" s="20" t="s">
        <v>81</v>
      </c>
    </row>
    <row r="141" spans="1:65" s="13" customFormat="1" ht="11.25" x14ac:dyDescent="0.2">
      <c r="B141" s="199"/>
      <c r="C141" s="200"/>
      <c r="D141" s="201" t="s">
        <v>177</v>
      </c>
      <c r="E141" s="202" t="s">
        <v>19</v>
      </c>
      <c r="F141" s="203" t="s">
        <v>178</v>
      </c>
      <c r="G141" s="200"/>
      <c r="H141" s="202" t="s">
        <v>19</v>
      </c>
      <c r="I141" s="204"/>
      <c r="J141" s="200"/>
      <c r="K141" s="200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177</v>
      </c>
      <c r="AU141" s="209" t="s">
        <v>81</v>
      </c>
      <c r="AV141" s="13" t="s">
        <v>79</v>
      </c>
      <c r="AW141" s="13" t="s">
        <v>33</v>
      </c>
      <c r="AX141" s="13" t="s">
        <v>71</v>
      </c>
      <c r="AY141" s="209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2" t="s">
        <v>19</v>
      </c>
      <c r="F142" s="213" t="s">
        <v>197</v>
      </c>
      <c r="G142" s="211"/>
      <c r="H142" s="214">
        <v>842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33</v>
      </c>
      <c r="AX142" s="14" t="s">
        <v>71</v>
      </c>
      <c r="AY142" s="220" t="s">
        <v>166</v>
      </c>
    </row>
    <row r="143" spans="1:65" s="16" customFormat="1" ht="11.25" x14ac:dyDescent="0.2">
      <c r="B143" s="232"/>
      <c r="C143" s="233"/>
      <c r="D143" s="201" t="s">
        <v>177</v>
      </c>
      <c r="E143" s="234" t="s">
        <v>19</v>
      </c>
      <c r="F143" s="235" t="s">
        <v>218</v>
      </c>
      <c r="G143" s="233"/>
      <c r="H143" s="236">
        <v>842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177</v>
      </c>
      <c r="AU143" s="242" t="s">
        <v>81</v>
      </c>
      <c r="AV143" s="16" t="s">
        <v>185</v>
      </c>
      <c r="AW143" s="16" t="s">
        <v>33</v>
      </c>
      <c r="AX143" s="16" t="s">
        <v>71</v>
      </c>
      <c r="AY143" s="242" t="s">
        <v>166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219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4" customFormat="1" ht="11.25" x14ac:dyDescent="0.2">
      <c r="B145" s="210"/>
      <c r="C145" s="211"/>
      <c r="D145" s="201" t="s">
        <v>177</v>
      </c>
      <c r="E145" s="212" t="s">
        <v>19</v>
      </c>
      <c r="F145" s="213" t="s">
        <v>204</v>
      </c>
      <c r="G145" s="211"/>
      <c r="H145" s="214">
        <v>3.6909999999999998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177</v>
      </c>
      <c r="AU145" s="220" t="s">
        <v>81</v>
      </c>
      <c r="AV145" s="14" t="s">
        <v>81</v>
      </c>
      <c r="AW145" s="14" t="s">
        <v>33</v>
      </c>
      <c r="AX145" s="14" t="s">
        <v>71</v>
      </c>
      <c r="AY145" s="220" t="s">
        <v>166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205</v>
      </c>
      <c r="G146" s="211"/>
      <c r="H146" s="214">
        <v>2.0640000000000001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4" customFormat="1" ht="11.25" x14ac:dyDescent="0.2">
      <c r="B147" s="210"/>
      <c r="C147" s="211"/>
      <c r="D147" s="201" t="s">
        <v>177</v>
      </c>
      <c r="E147" s="212" t="s">
        <v>19</v>
      </c>
      <c r="F147" s="213" t="s">
        <v>206</v>
      </c>
      <c r="G147" s="211"/>
      <c r="H147" s="214">
        <v>3.8839999999999999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177</v>
      </c>
      <c r="AU147" s="220" t="s">
        <v>81</v>
      </c>
      <c r="AV147" s="14" t="s">
        <v>81</v>
      </c>
      <c r="AW147" s="14" t="s">
        <v>33</v>
      </c>
      <c r="AX147" s="14" t="s">
        <v>71</v>
      </c>
      <c r="AY147" s="220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207</v>
      </c>
      <c r="G148" s="211"/>
      <c r="H148" s="214">
        <v>2.5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4" customFormat="1" ht="11.25" x14ac:dyDescent="0.2">
      <c r="B149" s="210"/>
      <c r="C149" s="211"/>
      <c r="D149" s="201" t="s">
        <v>177</v>
      </c>
      <c r="E149" s="212" t="s">
        <v>19</v>
      </c>
      <c r="F149" s="213" t="s">
        <v>208</v>
      </c>
      <c r="G149" s="211"/>
      <c r="H149" s="214">
        <v>3.657</v>
      </c>
      <c r="I149" s="215"/>
      <c r="J149" s="211"/>
      <c r="K149" s="211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177</v>
      </c>
      <c r="AU149" s="220" t="s">
        <v>81</v>
      </c>
      <c r="AV149" s="14" t="s">
        <v>81</v>
      </c>
      <c r="AW149" s="14" t="s">
        <v>33</v>
      </c>
      <c r="AX149" s="14" t="s">
        <v>71</v>
      </c>
      <c r="AY149" s="220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2" t="s">
        <v>19</v>
      </c>
      <c r="F150" s="213" t="s">
        <v>209</v>
      </c>
      <c r="G150" s="211"/>
      <c r="H150" s="214">
        <v>6.7069999999999999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33</v>
      </c>
      <c r="AX150" s="14" t="s">
        <v>71</v>
      </c>
      <c r="AY150" s="220" t="s">
        <v>166</v>
      </c>
    </row>
    <row r="151" spans="1:65" s="14" customFormat="1" ht="11.25" x14ac:dyDescent="0.2">
      <c r="B151" s="210"/>
      <c r="C151" s="211"/>
      <c r="D151" s="201" t="s">
        <v>177</v>
      </c>
      <c r="E151" s="212" t="s">
        <v>19</v>
      </c>
      <c r="F151" s="213" t="s">
        <v>210</v>
      </c>
      <c r="G151" s="211"/>
      <c r="H151" s="214">
        <v>1.6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177</v>
      </c>
      <c r="AU151" s="220" t="s">
        <v>81</v>
      </c>
      <c r="AV151" s="14" t="s">
        <v>81</v>
      </c>
      <c r="AW151" s="14" t="s">
        <v>33</v>
      </c>
      <c r="AX151" s="14" t="s">
        <v>71</v>
      </c>
      <c r="AY151" s="220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211</v>
      </c>
      <c r="G152" s="211"/>
      <c r="H152" s="214">
        <v>1.788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212</v>
      </c>
      <c r="G153" s="211"/>
      <c r="H153" s="214">
        <v>1.08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6" customFormat="1" ht="11.25" x14ac:dyDescent="0.2">
      <c r="B154" s="232"/>
      <c r="C154" s="233"/>
      <c r="D154" s="201" t="s">
        <v>177</v>
      </c>
      <c r="E154" s="234" t="s">
        <v>19</v>
      </c>
      <c r="F154" s="235" t="s">
        <v>218</v>
      </c>
      <c r="G154" s="233"/>
      <c r="H154" s="236">
        <v>26.971000000000004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177</v>
      </c>
      <c r="AU154" s="242" t="s">
        <v>81</v>
      </c>
      <c r="AV154" s="16" t="s">
        <v>185</v>
      </c>
      <c r="AW154" s="16" t="s">
        <v>33</v>
      </c>
      <c r="AX154" s="16" t="s">
        <v>71</v>
      </c>
      <c r="AY154" s="242" t="s">
        <v>166</v>
      </c>
    </row>
    <row r="155" spans="1:65" s="13" customFormat="1" ht="11.25" x14ac:dyDescent="0.2">
      <c r="B155" s="199"/>
      <c r="C155" s="200"/>
      <c r="D155" s="201" t="s">
        <v>177</v>
      </c>
      <c r="E155" s="202" t="s">
        <v>19</v>
      </c>
      <c r="F155" s="203" t="s">
        <v>224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177</v>
      </c>
      <c r="AU155" s="209" t="s">
        <v>81</v>
      </c>
      <c r="AV155" s="13" t="s">
        <v>79</v>
      </c>
      <c r="AW155" s="13" t="s">
        <v>33</v>
      </c>
      <c r="AX155" s="13" t="s">
        <v>71</v>
      </c>
      <c r="AY155" s="209" t="s">
        <v>166</v>
      </c>
    </row>
    <row r="156" spans="1:65" s="14" customFormat="1" ht="11.25" x14ac:dyDescent="0.2">
      <c r="B156" s="210"/>
      <c r="C156" s="211"/>
      <c r="D156" s="201" t="s">
        <v>177</v>
      </c>
      <c r="E156" s="212" t="s">
        <v>19</v>
      </c>
      <c r="F156" s="213" t="s">
        <v>225</v>
      </c>
      <c r="G156" s="211"/>
      <c r="H156" s="214">
        <v>20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177</v>
      </c>
      <c r="AU156" s="220" t="s">
        <v>81</v>
      </c>
      <c r="AV156" s="14" t="s">
        <v>81</v>
      </c>
      <c r="AW156" s="14" t="s">
        <v>33</v>
      </c>
      <c r="AX156" s="14" t="s">
        <v>71</v>
      </c>
      <c r="AY156" s="220" t="s">
        <v>166</v>
      </c>
    </row>
    <row r="157" spans="1:65" s="16" customFormat="1" ht="11.25" x14ac:dyDescent="0.2">
      <c r="B157" s="232"/>
      <c r="C157" s="233"/>
      <c r="D157" s="201" t="s">
        <v>177</v>
      </c>
      <c r="E157" s="234" t="s">
        <v>19</v>
      </c>
      <c r="F157" s="235" t="s">
        <v>218</v>
      </c>
      <c r="G157" s="233"/>
      <c r="H157" s="236">
        <v>20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177</v>
      </c>
      <c r="AU157" s="242" t="s">
        <v>81</v>
      </c>
      <c r="AV157" s="16" t="s">
        <v>185</v>
      </c>
      <c r="AW157" s="16" t="s">
        <v>33</v>
      </c>
      <c r="AX157" s="16" t="s">
        <v>71</v>
      </c>
      <c r="AY157" s="242" t="s">
        <v>166</v>
      </c>
    </row>
    <row r="158" spans="1:65" s="15" customFormat="1" ht="11.25" x14ac:dyDescent="0.2">
      <c r="B158" s="221"/>
      <c r="C158" s="222"/>
      <c r="D158" s="201" t="s">
        <v>177</v>
      </c>
      <c r="E158" s="223" t="s">
        <v>19</v>
      </c>
      <c r="F158" s="224" t="s">
        <v>180</v>
      </c>
      <c r="G158" s="222"/>
      <c r="H158" s="225">
        <v>888.97100000000012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177</v>
      </c>
      <c r="AU158" s="231" t="s">
        <v>81</v>
      </c>
      <c r="AV158" s="15" t="s">
        <v>173</v>
      </c>
      <c r="AW158" s="15" t="s">
        <v>33</v>
      </c>
      <c r="AX158" s="15" t="s">
        <v>79</v>
      </c>
      <c r="AY158" s="231" t="s">
        <v>166</v>
      </c>
    </row>
    <row r="159" spans="1:65" s="2" customFormat="1" ht="24.2" customHeight="1" x14ac:dyDescent="0.2">
      <c r="A159" s="37"/>
      <c r="B159" s="38"/>
      <c r="C159" s="181" t="s">
        <v>226</v>
      </c>
      <c r="D159" s="181" t="s">
        <v>168</v>
      </c>
      <c r="E159" s="182" t="s">
        <v>227</v>
      </c>
      <c r="F159" s="183" t="s">
        <v>228</v>
      </c>
      <c r="G159" s="184" t="s">
        <v>194</v>
      </c>
      <c r="H159" s="185">
        <v>20</v>
      </c>
      <c r="I159" s="186"/>
      <c r="J159" s="187">
        <f>ROUND(I159*H159,2)</f>
        <v>0</v>
      </c>
      <c r="K159" s="183" t="s">
        <v>172</v>
      </c>
      <c r="L159" s="42"/>
      <c r="M159" s="188" t="s">
        <v>19</v>
      </c>
      <c r="N159" s="189" t="s">
        <v>42</v>
      </c>
      <c r="O159" s="6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2" t="s">
        <v>173</v>
      </c>
      <c r="AT159" s="192" t="s">
        <v>168</v>
      </c>
      <c r="AU159" s="192" t="s">
        <v>81</v>
      </c>
      <c r="AY159" s="20" t="s">
        <v>166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20" t="s">
        <v>79</v>
      </c>
      <c r="BK159" s="193">
        <f>ROUND(I159*H159,2)</f>
        <v>0</v>
      </c>
      <c r="BL159" s="20" t="s">
        <v>173</v>
      </c>
      <c r="BM159" s="192" t="s">
        <v>229</v>
      </c>
    </row>
    <row r="160" spans="1:65" s="2" customFormat="1" ht="11.25" x14ac:dyDescent="0.2">
      <c r="A160" s="37"/>
      <c r="B160" s="38"/>
      <c r="C160" s="39"/>
      <c r="D160" s="194" t="s">
        <v>175</v>
      </c>
      <c r="E160" s="39"/>
      <c r="F160" s="195" t="s">
        <v>230</v>
      </c>
      <c r="G160" s="39"/>
      <c r="H160" s="39"/>
      <c r="I160" s="196"/>
      <c r="J160" s="39"/>
      <c r="K160" s="39"/>
      <c r="L160" s="42"/>
      <c r="M160" s="197"/>
      <c r="N160" s="198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175</v>
      </c>
      <c r="AU160" s="20" t="s">
        <v>81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224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225</v>
      </c>
      <c r="G162" s="211"/>
      <c r="H162" s="214">
        <v>20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5" customFormat="1" ht="11.25" x14ac:dyDescent="0.2">
      <c r="B163" s="221"/>
      <c r="C163" s="222"/>
      <c r="D163" s="201" t="s">
        <v>177</v>
      </c>
      <c r="E163" s="223" t="s">
        <v>19</v>
      </c>
      <c r="F163" s="224" t="s">
        <v>180</v>
      </c>
      <c r="G163" s="222"/>
      <c r="H163" s="225">
        <v>20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177</v>
      </c>
      <c r="AU163" s="231" t="s">
        <v>81</v>
      </c>
      <c r="AV163" s="15" t="s">
        <v>173</v>
      </c>
      <c r="AW163" s="15" t="s">
        <v>33</v>
      </c>
      <c r="AX163" s="15" t="s">
        <v>79</v>
      </c>
      <c r="AY163" s="231" t="s">
        <v>166</v>
      </c>
    </row>
    <row r="164" spans="1:65" s="2" customFormat="1" ht="24.2" customHeight="1" x14ac:dyDescent="0.2">
      <c r="A164" s="37"/>
      <c r="B164" s="38"/>
      <c r="C164" s="181" t="s">
        <v>231</v>
      </c>
      <c r="D164" s="181" t="s">
        <v>168</v>
      </c>
      <c r="E164" s="182" t="s">
        <v>232</v>
      </c>
      <c r="F164" s="183" t="s">
        <v>233</v>
      </c>
      <c r="G164" s="184" t="s">
        <v>234</v>
      </c>
      <c r="H164" s="185">
        <v>1777.942</v>
      </c>
      <c r="I164" s="186"/>
      <c r="J164" s="187">
        <f>ROUND(I164*H164,2)</f>
        <v>0</v>
      </c>
      <c r="K164" s="183" t="s">
        <v>172</v>
      </c>
      <c r="L164" s="42"/>
      <c r="M164" s="188" t="s">
        <v>19</v>
      </c>
      <c r="N164" s="189" t="s">
        <v>42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173</v>
      </c>
      <c r="AT164" s="192" t="s">
        <v>168</v>
      </c>
      <c r="AU164" s="192" t="s">
        <v>81</v>
      </c>
      <c r="AY164" s="20" t="s">
        <v>166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79</v>
      </c>
      <c r="BK164" s="193">
        <f>ROUND(I164*H164,2)</f>
        <v>0</v>
      </c>
      <c r="BL164" s="20" t="s">
        <v>173</v>
      </c>
      <c r="BM164" s="192" t="s">
        <v>235</v>
      </c>
    </row>
    <row r="165" spans="1:65" s="2" customFormat="1" ht="11.25" x14ac:dyDescent="0.2">
      <c r="A165" s="37"/>
      <c r="B165" s="38"/>
      <c r="C165" s="39"/>
      <c r="D165" s="194" t="s">
        <v>175</v>
      </c>
      <c r="E165" s="39"/>
      <c r="F165" s="195" t="s">
        <v>236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175</v>
      </c>
      <c r="AU165" s="20" t="s">
        <v>81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178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4" customFormat="1" ht="11.25" x14ac:dyDescent="0.2">
      <c r="B167" s="210"/>
      <c r="C167" s="211"/>
      <c r="D167" s="201" t="s">
        <v>177</v>
      </c>
      <c r="E167" s="212" t="s">
        <v>19</v>
      </c>
      <c r="F167" s="213" t="s">
        <v>197</v>
      </c>
      <c r="G167" s="211"/>
      <c r="H167" s="214">
        <v>842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177</v>
      </c>
      <c r="AU167" s="220" t="s">
        <v>81</v>
      </c>
      <c r="AV167" s="14" t="s">
        <v>81</v>
      </c>
      <c r="AW167" s="14" t="s">
        <v>33</v>
      </c>
      <c r="AX167" s="14" t="s">
        <v>71</v>
      </c>
      <c r="AY167" s="220" t="s">
        <v>166</v>
      </c>
    </row>
    <row r="168" spans="1:65" s="16" customFormat="1" ht="11.25" x14ac:dyDescent="0.2">
      <c r="B168" s="232"/>
      <c r="C168" s="233"/>
      <c r="D168" s="201" t="s">
        <v>177</v>
      </c>
      <c r="E168" s="234" t="s">
        <v>19</v>
      </c>
      <c r="F168" s="235" t="s">
        <v>218</v>
      </c>
      <c r="G168" s="233"/>
      <c r="H168" s="236">
        <v>842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177</v>
      </c>
      <c r="AU168" s="242" t="s">
        <v>81</v>
      </c>
      <c r="AV168" s="16" t="s">
        <v>185</v>
      </c>
      <c r="AW168" s="16" t="s">
        <v>33</v>
      </c>
      <c r="AX168" s="16" t="s">
        <v>71</v>
      </c>
      <c r="AY168" s="242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219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204</v>
      </c>
      <c r="G170" s="211"/>
      <c r="H170" s="214">
        <v>3.6909999999999998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205</v>
      </c>
      <c r="G171" s="211"/>
      <c r="H171" s="214">
        <v>2.0640000000000001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4" customFormat="1" ht="11.25" x14ac:dyDescent="0.2">
      <c r="B172" s="210"/>
      <c r="C172" s="211"/>
      <c r="D172" s="201" t="s">
        <v>177</v>
      </c>
      <c r="E172" s="212" t="s">
        <v>19</v>
      </c>
      <c r="F172" s="213" t="s">
        <v>206</v>
      </c>
      <c r="G172" s="211"/>
      <c r="H172" s="214">
        <v>3.8839999999999999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177</v>
      </c>
      <c r="AU172" s="220" t="s">
        <v>81</v>
      </c>
      <c r="AV172" s="14" t="s">
        <v>81</v>
      </c>
      <c r="AW172" s="14" t="s">
        <v>33</v>
      </c>
      <c r="AX172" s="14" t="s">
        <v>71</v>
      </c>
      <c r="AY172" s="220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207</v>
      </c>
      <c r="G173" s="211"/>
      <c r="H173" s="214">
        <v>2.5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4" customFormat="1" ht="11.25" x14ac:dyDescent="0.2">
      <c r="B174" s="210"/>
      <c r="C174" s="211"/>
      <c r="D174" s="201" t="s">
        <v>177</v>
      </c>
      <c r="E174" s="212" t="s">
        <v>19</v>
      </c>
      <c r="F174" s="213" t="s">
        <v>208</v>
      </c>
      <c r="G174" s="211"/>
      <c r="H174" s="214">
        <v>3.657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177</v>
      </c>
      <c r="AU174" s="220" t="s">
        <v>81</v>
      </c>
      <c r="AV174" s="14" t="s">
        <v>81</v>
      </c>
      <c r="AW174" s="14" t="s">
        <v>33</v>
      </c>
      <c r="AX174" s="14" t="s">
        <v>71</v>
      </c>
      <c r="AY174" s="220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209</v>
      </c>
      <c r="G175" s="211"/>
      <c r="H175" s="214">
        <v>6.7069999999999999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4" customFormat="1" ht="11.25" x14ac:dyDescent="0.2">
      <c r="B176" s="210"/>
      <c r="C176" s="211"/>
      <c r="D176" s="201" t="s">
        <v>177</v>
      </c>
      <c r="E176" s="212" t="s">
        <v>19</v>
      </c>
      <c r="F176" s="213" t="s">
        <v>210</v>
      </c>
      <c r="G176" s="211"/>
      <c r="H176" s="214">
        <v>1.6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177</v>
      </c>
      <c r="AU176" s="220" t="s">
        <v>81</v>
      </c>
      <c r="AV176" s="14" t="s">
        <v>81</v>
      </c>
      <c r="AW176" s="14" t="s">
        <v>33</v>
      </c>
      <c r="AX176" s="14" t="s">
        <v>71</v>
      </c>
      <c r="AY176" s="220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211</v>
      </c>
      <c r="G177" s="211"/>
      <c r="H177" s="214">
        <v>1.788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4" customFormat="1" ht="11.25" x14ac:dyDescent="0.2">
      <c r="B178" s="210"/>
      <c r="C178" s="211"/>
      <c r="D178" s="201" t="s">
        <v>177</v>
      </c>
      <c r="E178" s="212" t="s">
        <v>19</v>
      </c>
      <c r="F178" s="213" t="s">
        <v>212</v>
      </c>
      <c r="G178" s="211"/>
      <c r="H178" s="214">
        <v>1.08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81</v>
      </c>
      <c r="AV178" s="14" t="s">
        <v>81</v>
      </c>
      <c r="AW178" s="14" t="s">
        <v>33</v>
      </c>
      <c r="AX178" s="14" t="s">
        <v>71</v>
      </c>
      <c r="AY178" s="220" t="s">
        <v>166</v>
      </c>
    </row>
    <row r="179" spans="1:65" s="16" customFormat="1" ht="11.25" x14ac:dyDescent="0.2">
      <c r="B179" s="232"/>
      <c r="C179" s="233"/>
      <c r="D179" s="201" t="s">
        <v>177</v>
      </c>
      <c r="E179" s="234" t="s">
        <v>19</v>
      </c>
      <c r="F179" s="235" t="s">
        <v>218</v>
      </c>
      <c r="G179" s="233"/>
      <c r="H179" s="236">
        <v>26.971000000000004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177</v>
      </c>
      <c r="AU179" s="242" t="s">
        <v>81</v>
      </c>
      <c r="AV179" s="16" t="s">
        <v>185</v>
      </c>
      <c r="AW179" s="16" t="s">
        <v>33</v>
      </c>
      <c r="AX179" s="16" t="s">
        <v>71</v>
      </c>
      <c r="AY179" s="242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224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225</v>
      </c>
      <c r="G181" s="211"/>
      <c r="H181" s="214">
        <v>20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6" customFormat="1" ht="11.25" x14ac:dyDescent="0.2">
      <c r="B182" s="232"/>
      <c r="C182" s="233"/>
      <c r="D182" s="201" t="s">
        <v>177</v>
      </c>
      <c r="E182" s="234" t="s">
        <v>19</v>
      </c>
      <c r="F182" s="235" t="s">
        <v>218</v>
      </c>
      <c r="G182" s="233"/>
      <c r="H182" s="236">
        <v>20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177</v>
      </c>
      <c r="AU182" s="242" t="s">
        <v>81</v>
      </c>
      <c r="AV182" s="16" t="s">
        <v>185</v>
      </c>
      <c r="AW182" s="16" t="s">
        <v>33</v>
      </c>
      <c r="AX182" s="16" t="s">
        <v>71</v>
      </c>
      <c r="AY182" s="242" t="s">
        <v>166</v>
      </c>
    </row>
    <row r="183" spans="1:65" s="15" customFormat="1" ht="11.25" x14ac:dyDescent="0.2">
      <c r="B183" s="221"/>
      <c r="C183" s="222"/>
      <c r="D183" s="201" t="s">
        <v>177</v>
      </c>
      <c r="E183" s="223" t="s">
        <v>19</v>
      </c>
      <c r="F183" s="224" t="s">
        <v>180</v>
      </c>
      <c r="G183" s="222"/>
      <c r="H183" s="225">
        <v>888.97100000000012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177</v>
      </c>
      <c r="AU183" s="231" t="s">
        <v>81</v>
      </c>
      <c r="AV183" s="15" t="s">
        <v>173</v>
      </c>
      <c r="AW183" s="15" t="s">
        <v>33</v>
      </c>
      <c r="AX183" s="15" t="s">
        <v>79</v>
      </c>
      <c r="AY183" s="231" t="s">
        <v>166</v>
      </c>
    </row>
    <row r="184" spans="1:65" s="14" customFormat="1" ht="11.25" x14ac:dyDescent="0.2">
      <c r="B184" s="210"/>
      <c r="C184" s="211"/>
      <c r="D184" s="201" t="s">
        <v>177</v>
      </c>
      <c r="E184" s="211"/>
      <c r="F184" s="213" t="s">
        <v>237</v>
      </c>
      <c r="G184" s="211"/>
      <c r="H184" s="214">
        <v>1777.942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177</v>
      </c>
      <c r="AU184" s="220" t="s">
        <v>81</v>
      </c>
      <c r="AV184" s="14" t="s">
        <v>81</v>
      </c>
      <c r="AW184" s="14" t="s">
        <v>4</v>
      </c>
      <c r="AX184" s="14" t="s">
        <v>79</v>
      </c>
      <c r="AY184" s="220" t="s">
        <v>166</v>
      </c>
    </row>
    <row r="185" spans="1:65" s="2" customFormat="1" ht="24.2" customHeight="1" x14ac:dyDescent="0.2">
      <c r="A185" s="37"/>
      <c r="B185" s="38"/>
      <c r="C185" s="181" t="s">
        <v>238</v>
      </c>
      <c r="D185" s="181" t="s">
        <v>168</v>
      </c>
      <c r="E185" s="182" t="s">
        <v>239</v>
      </c>
      <c r="F185" s="183" t="s">
        <v>240</v>
      </c>
      <c r="G185" s="184" t="s">
        <v>194</v>
      </c>
      <c r="H185" s="185">
        <v>888.971</v>
      </c>
      <c r="I185" s="186"/>
      <c r="J185" s="187">
        <f>ROUND(I185*H185,2)</f>
        <v>0</v>
      </c>
      <c r="K185" s="183" t="s">
        <v>172</v>
      </c>
      <c r="L185" s="42"/>
      <c r="M185" s="188" t="s">
        <v>19</v>
      </c>
      <c r="N185" s="189" t="s">
        <v>42</v>
      </c>
      <c r="O185" s="6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2" t="s">
        <v>173</v>
      </c>
      <c r="AT185" s="192" t="s">
        <v>168</v>
      </c>
      <c r="AU185" s="192" t="s">
        <v>81</v>
      </c>
      <c r="AY185" s="20" t="s">
        <v>166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20" t="s">
        <v>79</v>
      </c>
      <c r="BK185" s="193">
        <f>ROUND(I185*H185,2)</f>
        <v>0</v>
      </c>
      <c r="BL185" s="20" t="s">
        <v>173</v>
      </c>
      <c r="BM185" s="192" t="s">
        <v>241</v>
      </c>
    </row>
    <row r="186" spans="1:65" s="2" customFormat="1" ht="11.25" x14ac:dyDescent="0.2">
      <c r="A186" s="37"/>
      <c r="B186" s="38"/>
      <c r="C186" s="39"/>
      <c r="D186" s="194" t="s">
        <v>175</v>
      </c>
      <c r="E186" s="39"/>
      <c r="F186" s="195" t="s">
        <v>242</v>
      </c>
      <c r="G186" s="39"/>
      <c r="H186" s="39"/>
      <c r="I186" s="196"/>
      <c r="J186" s="39"/>
      <c r="K186" s="39"/>
      <c r="L186" s="42"/>
      <c r="M186" s="197"/>
      <c r="N186" s="198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20" t="s">
        <v>175</v>
      </c>
      <c r="AU186" s="20" t="s">
        <v>81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178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4" customFormat="1" ht="11.25" x14ac:dyDescent="0.2">
      <c r="B188" s="210"/>
      <c r="C188" s="211"/>
      <c r="D188" s="201" t="s">
        <v>177</v>
      </c>
      <c r="E188" s="212" t="s">
        <v>19</v>
      </c>
      <c r="F188" s="213" t="s">
        <v>197</v>
      </c>
      <c r="G188" s="211"/>
      <c r="H188" s="214">
        <v>842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177</v>
      </c>
      <c r="AU188" s="220" t="s">
        <v>81</v>
      </c>
      <c r="AV188" s="14" t="s">
        <v>81</v>
      </c>
      <c r="AW188" s="14" t="s">
        <v>33</v>
      </c>
      <c r="AX188" s="14" t="s">
        <v>71</v>
      </c>
      <c r="AY188" s="220" t="s">
        <v>166</v>
      </c>
    </row>
    <row r="189" spans="1:65" s="16" customFormat="1" ht="11.25" x14ac:dyDescent="0.2">
      <c r="B189" s="232"/>
      <c r="C189" s="233"/>
      <c r="D189" s="201" t="s">
        <v>177</v>
      </c>
      <c r="E189" s="234" t="s">
        <v>19</v>
      </c>
      <c r="F189" s="235" t="s">
        <v>218</v>
      </c>
      <c r="G189" s="233"/>
      <c r="H189" s="236">
        <v>842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177</v>
      </c>
      <c r="AU189" s="242" t="s">
        <v>81</v>
      </c>
      <c r="AV189" s="16" t="s">
        <v>185</v>
      </c>
      <c r="AW189" s="16" t="s">
        <v>33</v>
      </c>
      <c r="AX189" s="16" t="s">
        <v>71</v>
      </c>
      <c r="AY189" s="242" t="s">
        <v>166</v>
      </c>
    </row>
    <row r="190" spans="1:65" s="13" customFormat="1" ht="11.25" x14ac:dyDescent="0.2">
      <c r="B190" s="199"/>
      <c r="C190" s="200"/>
      <c r="D190" s="201" t="s">
        <v>177</v>
      </c>
      <c r="E190" s="202" t="s">
        <v>19</v>
      </c>
      <c r="F190" s="203" t="s">
        <v>219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177</v>
      </c>
      <c r="AU190" s="209" t="s">
        <v>81</v>
      </c>
      <c r="AV190" s="13" t="s">
        <v>79</v>
      </c>
      <c r="AW190" s="13" t="s">
        <v>33</v>
      </c>
      <c r="AX190" s="13" t="s">
        <v>71</v>
      </c>
      <c r="AY190" s="209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2" t="s">
        <v>19</v>
      </c>
      <c r="F191" s="213" t="s">
        <v>204</v>
      </c>
      <c r="G191" s="211"/>
      <c r="H191" s="214">
        <v>3.6909999999999998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33</v>
      </c>
      <c r="AX191" s="14" t="s">
        <v>71</v>
      </c>
      <c r="AY191" s="220" t="s">
        <v>166</v>
      </c>
    </row>
    <row r="192" spans="1:65" s="14" customFormat="1" ht="11.25" x14ac:dyDescent="0.2">
      <c r="B192" s="210"/>
      <c r="C192" s="211"/>
      <c r="D192" s="201" t="s">
        <v>177</v>
      </c>
      <c r="E192" s="212" t="s">
        <v>19</v>
      </c>
      <c r="F192" s="213" t="s">
        <v>205</v>
      </c>
      <c r="G192" s="211"/>
      <c r="H192" s="214">
        <v>2.0640000000000001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177</v>
      </c>
      <c r="AU192" s="220" t="s">
        <v>81</v>
      </c>
      <c r="AV192" s="14" t="s">
        <v>81</v>
      </c>
      <c r="AW192" s="14" t="s">
        <v>33</v>
      </c>
      <c r="AX192" s="14" t="s">
        <v>71</v>
      </c>
      <c r="AY192" s="220" t="s">
        <v>166</v>
      </c>
    </row>
    <row r="193" spans="1:65" s="14" customFormat="1" ht="11.25" x14ac:dyDescent="0.2">
      <c r="B193" s="210"/>
      <c r="C193" s="211"/>
      <c r="D193" s="201" t="s">
        <v>177</v>
      </c>
      <c r="E193" s="212" t="s">
        <v>19</v>
      </c>
      <c r="F193" s="213" t="s">
        <v>206</v>
      </c>
      <c r="G193" s="211"/>
      <c r="H193" s="214">
        <v>3.8839999999999999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177</v>
      </c>
      <c r="AU193" s="220" t="s">
        <v>81</v>
      </c>
      <c r="AV193" s="14" t="s">
        <v>81</v>
      </c>
      <c r="AW193" s="14" t="s">
        <v>33</v>
      </c>
      <c r="AX193" s="14" t="s">
        <v>71</v>
      </c>
      <c r="AY193" s="220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207</v>
      </c>
      <c r="G194" s="211"/>
      <c r="H194" s="214">
        <v>2.5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4" customFormat="1" ht="11.25" x14ac:dyDescent="0.2">
      <c r="B195" s="210"/>
      <c r="C195" s="211"/>
      <c r="D195" s="201" t="s">
        <v>177</v>
      </c>
      <c r="E195" s="212" t="s">
        <v>19</v>
      </c>
      <c r="F195" s="213" t="s">
        <v>208</v>
      </c>
      <c r="G195" s="211"/>
      <c r="H195" s="214">
        <v>3.657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177</v>
      </c>
      <c r="AU195" s="220" t="s">
        <v>81</v>
      </c>
      <c r="AV195" s="14" t="s">
        <v>81</v>
      </c>
      <c r="AW195" s="14" t="s">
        <v>33</v>
      </c>
      <c r="AX195" s="14" t="s">
        <v>71</v>
      </c>
      <c r="AY195" s="220" t="s">
        <v>166</v>
      </c>
    </row>
    <row r="196" spans="1:65" s="14" customFormat="1" ht="11.25" x14ac:dyDescent="0.2">
      <c r="B196" s="210"/>
      <c r="C196" s="211"/>
      <c r="D196" s="201" t="s">
        <v>177</v>
      </c>
      <c r="E196" s="212" t="s">
        <v>19</v>
      </c>
      <c r="F196" s="213" t="s">
        <v>209</v>
      </c>
      <c r="G196" s="211"/>
      <c r="H196" s="214">
        <v>6.7069999999999999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177</v>
      </c>
      <c r="AU196" s="220" t="s">
        <v>81</v>
      </c>
      <c r="AV196" s="14" t="s">
        <v>81</v>
      </c>
      <c r="AW196" s="14" t="s">
        <v>33</v>
      </c>
      <c r="AX196" s="14" t="s">
        <v>71</v>
      </c>
      <c r="AY196" s="220" t="s">
        <v>166</v>
      </c>
    </row>
    <row r="197" spans="1:65" s="14" customFormat="1" ht="11.25" x14ac:dyDescent="0.2">
      <c r="B197" s="210"/>
      <c r="C197" s="211"/>
      <c r="D197" s="201" t="s">
        <v>177</v>
      </c>
      <c r="E197" s="212" t="s">
        <v>19</v>
      </c>
      <c r="F197" s="213" t="s">
        <v>210</v>
      </c>
      <c r="G197" s="211"/>
      <c r="H197" s="214">
        <v>1.6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177</v>
      </c>
      <c r="AU197" s="220" t="s">
        <v>81</v>
      </c>
      <c r="AV197" s="14" t="s">
        <v>81</v>
      </c>
      <c r="AW197" s="14" t="s">
        <v>33</v>
      </c>
      <c r="AX197" s="14" t="s">
        <v>71</v>
      </c>
      <c r="AY197" s="220" t="s">
        <v>166</v>
      </c>
    </row>
    <row r="198" spans="1:65" s="14" customFormat="1" ht="11.25" x14ac:dyDescent="0.2">
      <c r="B198" s="210"/>
      <c r="C198" s="211"/>
      <c r="D198" s="201" t="s">
        <v>177</v>
      </c>
      <c r="E198" s="212" t="s">
        <v>19</v>
      </c>
      <c r="F198" s="213" t="s">
        <v>211</v>
      </c>
      <c r="G198" s="211"/>
      <c r="H198" s="214">
        <v>1.788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81</v>
      </c>
      <c r="AV198" s="14" t="s">
        <v>81</v>
      </c>
      <c r="AW198" s="14" t="s">
        <v>33</v>
      </c>
      <c r="AX198" s="14" t="s">
        <v>71</v>
      </c>
      <c r="AY198" s="220" t="s">
        <v>166</v>
      </c>
    </row>
    <row r="199" spans="1:65" s="14" customFormat="1" ht="11.25" x14ac:dyDescent="0.2">
      <c r="B199" s="210"/>
      <c r="C199" s="211"/>
      <c r="D199" s="201" t="s">
        <v>177</v>
      </c>
      <c r="E199" s="212" t="s">
        <v>19</v>
      </c>
      <c r="F199" s="213" t="s">
        <v>212</v>
      </c>
      <c r="G199" s="211"/>
      <c r="H199" s="214">
        <v>1.08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177</v>
      </c>
      <c r="AU199" s="220" t="s">
        <v>81</v>
      </c>
      <c r="AV199" s="14" t="s">
        <v>81</v>
      </c>
      <c r="AW199" s="14" t="s">
        <v>33</v>
      </c>
      <c r="AX199" s="14" t="s">
        <v>71</v>
      </c>
      <c r="AY199" s="220" t="s">
        <v>166</v>
      </c>
    </row>
    <row r="200" spans="1:65" s="16" customFormat="1" ht="11.25" x14ac:dyDescent="0.2">
      <c r="B200" s="232"/>
      <c r="C200" s="233"/>
      <c r="D200" s="201" t="s">
        <v>177</v>
      </c>
      <c r="E200" s="234" t="s">
        <v>19</v>
      </c>
      <c r="F200" s="235" t="s">
        <v>218</v>
      </c>
      <c r="G200" s="233"/>
      <c r="H200" s="236">
        <v>26.971000000000004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177</v>
      </c>
      <c r="AU200" s="242" t="s">
        <v>81</v>
      </c>
      <c r="AV200" s="16" t="s">
        <v>185</v>
      </c>
      <c r="AW200" s="16" t="s">
        <v>33</v>
      </c>
      <c r="AX200" s="16" t="s">
        <v>71</v>
      </c>
      <c r="AY200" s="242" t="s">
        <v>166</v>
      </c>
    </row>
    <row r="201" spans="1:65" s="13" customFormat="1" ht="11.25" x14ac:dyDescent="0.2">
      <c r="B201" s="199"/>
      <c r="C201" s="200"/>
      <c r="D201" s="201" t="s">
        <v>177</v>
      </c>
      <c r="E201" s="202" t="s">
        <v>19</v>
      </c>
      <c r="F201" s="203" t="s">
        <v>224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177</v>
      </c>
      <c r="AU201" s="209" t="s">
        <v>81</v>
      </c>
      <c r="AV201" s="13" t="s">
        <v>79</v>
      </c>
      <c r="AW201" s="13" t="s">
        <v>33</v>
      </c>
      <c r="AX201" s="13" t="s">
        <v>71</v>
      </c>
      <c r="AY201" s="209" t="s">
        <v>166</v>
      </c>
    </row>
    <row r="202" spans="1:65" s="14" customFormat="1" ht="11.25" x14ac:dyDescent="0.2">
      <c r="B202" s="210"/>
      <c r="C202" s="211"/>
      <c r="D202" s="201" t="s">
        <v>177</v>
      </c>
      <c r="E202" s="212" t="s">
        <v>19</v>
      </c>
      <c r="F202" s="213" t="s">
        <v>225</v>
      </c>
      <c r="G202" s="211"/>
      <c r="H202" s="214">
        <v>20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177</v>
      </c>
      <c r="AU202" s="220" t="s">
        <v>81</v>
      </c>
      <c r="AV202" s="14" t="s">
        <v>81</v>
      </c>
      <c r="AW202" s="14" t="s">
        <v>33</v>
      </c>
      <c r="AX202" s="14" t="s">
        <v>71</v>
      </c>
      <c r="AY202" s="220" t="s">
        <v>166</v>
      </c>
    </row>
    <row r="203" spans="1:65" s="16" customFormat="1" ht="11.25" x14ac:dyDescent="0.2">
      <c r="B203" s="232"/>
      <c r="C203" s="233"/>
      <c r="D203" s="201" t="s">
        <v>177</v>
      </c>
      <c r="E203" s="234" t="s">
        <v>19</v>
      </c>
      <c r="F203" s="235" t="s">
        <v>218</v>
      </c>
      <c r="G203" s="233"/>
      <c r="H203" s="236">
        <v>20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177</v>
      </c>
      <c r="AU203" s="242" t="s">
        <v>81</v>
      </c>
      <c r="AV203" s="16" t="s">
        <v>185</v>
      </c>
      <c r="AW203" s="16" t="s">
        <v>33</v>
      </c>
      <c r="AX203" s="16" t="s">
        <v>71</v>
      </c>
      <c r="AY203" s="242" t="s">
        <v>166</v>
      </c>
    </row>
    <row r="204" spans="1:65" s="15" customFormat="1" ht="11.25" x14ac:dyDescent="0.2">
      <c r="B204" s="221"/>
      <c r="C204" s="222"/>
      <c r="D204" s="201" t="s">
        <v>177</v>
      </c>
      <c r="E204" s="223" t="s">
        <v>19</v>
      </c>
      <c r="F204" s="224" t="s">
        <v>180</v>
      </c>
      <c r="G204" s="222"/>
      <c r="H204" s="225">
        <v>888.97100000000012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177</v>
      </c>
      <c r="AU204" s="231" t="s">
        <v>81</v>
      </c>
      <c r="AV204" s="15" t="s">
        <v>173</v>
      </c>
      <c r="AW204" s="15" t="s">
        <v>33</v>
      </c>
      <c r="AX204" s="15" t="s">
        <v>79</v>
      </c>
      <c r="AY204" s="231" t="s">
        <v>166</v>
      </c>
    </row>
    <row r="205" spans="1:65" s="2" customFormat="1" ht="21.75" customHeight="1" x14ac:dyDescent="0.2">
      <c r="A205" s="37"/>
      <c r="B205" s="38"/>
      <c r="C205" s="181" t="s">
        <v>243</v>
      </c>
      <c r="D205" s="181" t="s">
        <v>168</v>
      </c>
      <c r="E205" s="182" t="s">
        <v>244</v>
      </c>
      <c r="F205" s="183" t="s">
        <v>245</v>
      </c>
      <c r="G205" s="184" t="s">
        <v>188</v>
      </c>
      <c r="H205" s="185">
        <v>1179</v>
      </c>
      <c r="I205" s="186"/>
      <c r="J205" s="187">
        <f>ROUND(I205*H205,2)</f>
        <v>0</v>
      </c>
      <c r="K205" s="183" t="s">
        <v>172</v>
      </c>
      <c r="L205" s="42"/>
      <c r="M205" s="188" t="s">
        <v>19</v>
      </c>
      <c r="N205" s="189" t="s">
        <v>42</v>
      </c>
      <c r="O205" s="67"/>
      <c r="P205" s="190">
        <f>O205*H205</f>
        <v>0</v>
      </c>
      <c r="Q205" s="190">
        <v>0</v>
      </c>
      <c r="R205" s="190">
        <f>Q205*H205</f>
        <v>0</v>
      </c>
      <c r="S205" s="190">
        <v>0</v>
      </c>
      <c r="T205" s="19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2" t="s">
        <v>173</v>
      </c>
      <c r="AT205" s="192" t="s">
        <v>168</v>
      </c>
      <c r="AU205" s="192" t="s">
        <v>81</v>
      </c>
      <c r="AY205" s="20" t="s">
        <v>166</v>
      </c>
      <c r="BE205" s="193">
        <f>IF(N205="základní",J205,0)</f>
        <v>0</v>
      </c>
      <c r="BF205" s="193">
        <f>IF(N205="snížená",J205,0)</f>
        <v>0</v>
      </c>
      <c r="BG205" s="193">
        <f>IF(N205="zákl. přenesená",J205,0)</f>
        <v>0</v>
      </c>
      <c r="BH205" s="193">
        <f>IF(N205="sníž. přenesená",J205,0)</f>
        <v>0</v>
      </c>
      <c r="BI205" s="193">
        <f>IF(N205="nulová",J205,0)</f>
        <v>0</v>
      </c>
      <c r="BJ205" s="20" t="s">
        <v>79</v>
      </c>
      <c r="BK205" s="193">
        <f>ROUND(I205*H205,2)</f>
        <v>0</v>
      </c>
      <c r="BL205" s="20" t="s">
        <v>173</v>
      </c>
      <c r="BM205" s="192" t="s">
        <v>246</v>
      </c>
    </row>
    <row r="206" spans="1:65" s="2" customFormat="1" ht="11.25" x14ac:dyDescent="0.2">
      <c r="A206" s="37"/>
      <c r="B206" s="38"/>
      <c r="C206" s="39"/>
      <c r="D206" s="194" t="s">
        <v>175</v>
      </c>
      <c r="E206" s="39"/>
      <c r="F206" s="195" t="s">
        <v>247</v>
      </c>
      <c r="G206" s="39"/>
      <c r="H206" s="39"/>
      <c r="I206" s="196"/>
      <c r="J206" s="39"/>
      <c r="K206" s="39"/>
      <c r="L206" s="42"/>
      <c r="M206" s="197"/>
      <c r="N206" s="198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20" t="s">
        <v>175</v>
      </c>
      <c r="AU206" s="20" t="s">
        <v>81</v>
      </c>
    </row>
    <row r="207" spans="1:65" s="13" customFormat="1" ht="11.25" x14ac:dyDescent="0.2">
      <c r="B207" s="199"/>
      <c r="C207" s="200"/>
      <c r="D207" s="201" t="s">
        <v>177</v>
      </c>
      <c r="E207" s="202" t="s">
        <v>19</v>
      </c>
      <c r="F207" s="203" t="s">
        <v>178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177</v>
      </c>
      <c r="AU207" s="209" t="s">
        <v>81</v>
      </c>
      <c r="AV207" s="13" t="s">
        <v>79</v>
      </c>
      <c r="AW207" s="13" t="s">
        <v>33</v>
      </c>
      <c r="AX207" s="13" t="s">
        <v>71</v>
      </c>
      <c r="AY207" s="209" t="s">
        <v>166</v>
      </c>
    </row>
    <row r="208" spans="1:65" s="14" customFormat="1" ht="11.25" x14ac:dyDescent="0.2">
      <c r="B208" s="210"/>
      <c r="C208" s="211"/>
      <c r="D208" s="201" t="s">
        <v>177</v>
      </c>
      <c r="E208" s="212" t="s">
        <v>19</v>
      </c>
      <c r="F208" s="213" t="s">
        <v>191</v>
      </c>
      <c r="G208" s="211"/>
      <c r="H208" s="214">
        <v>1179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177</v>
      </c>
      <c r="AU208" s="220" t="s">
        <v>81</v>
      </c>
      <c r="AV208" s="14" t="s">
        <v>81</v>
      </c>
      <c r="AW208" s="14" t="s">
        <v>33</v>
      </c>
      <c r="AX208" s="14" t="s">
        <v>71</v>
      </c>
      <c r="AY208" s="220" t="s">
        <v>166</v>
      </c>
    </row>
    <row r="209" spans="1:65" s="15" customFormat="1" ht="11.25" x14ac:dyDescent="0.2">
      <c r="B209" s="221"/>
      <c r="C209" s="222"/>
      <c r="D209" s="201" t="s">
        <v>177</v>
      </c>
      <c r="E209" s="223" t="s">
        <v>19</v>
      </c>
      <c r="F209" s="224" t="s">
        <v>180</v>
      </c>
      <c r="G209" s="222"/>
      <c r="H209" s="225">
        <v>1179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177</v>
      </c>
      <c r="AU209" s="231" t="s">
        <v>81</v>
      </c>
      <c r="AV209" s="15" t="s">
        <v>173</v>
      </c>
      <c r="AW209" s="15" t="s">
        <v>33</v>
      </c>
      <c r="AX209" s="15" t="s">
        <v>79</v>
      </c>
      <c r="AY209" s="231" t="s">
        <v>166</v>
      </c>
    </row>
    <row r="210" spans="1:65" s="12" customFormat="1" ht="22.9" customHeight="1" x14ac:dyDescent="0.2">
      <c r="B210" s="165"/>
      <c r="C210" s="166"/>
      <c r="D210" s="167" t="s">
        <v>70</v>
      </c>
      <c r="E210" s="179" t="s">
        <v>81</v>
      </c>
      <c r="F210" s="179" t="s">
        <v>248</v>
      </c>
      <c r="G210" s="166"/>
      <c r="H210" s="166"/>
      <c r="I210" s="169"/>
      <c r="J210" s="180">
        <f>BK210</f>
        <v>0</v>
      </c>
      <c r="K210" s="166"/>
      <c r="L210" s="171"/>
      <c r="M210" s="172"/>
      <c r="N210" s="173"/>
      <c r="O210" s="173"/>
      <c r="P210" s="174">
        <f>SUM(P211:P272)</f>
        <v>0</v>
      </c>
      <c r="Q210" s="173"/>
      <c r="R210" s="174">
        <f>SUM(R211:R272)</f>
        <v>167.02195255999999</v>
      </c>
      <c r="S210" s="173"/>
      <c r="T210" s="175">
        <f>SUM(T211:T272)</f>
        <v>0</v>
      </c>
      <c r="AR210" s="176" t="s">
        <v>79</v>
      </c>
      <c r="AT210" s="177" t="s">
        <v>70</v>
      </c>
      <c r="AU210" s="177" t="s">
        <v>79</v>
      </c>
      <c r="AY210" s="176" t="s">
        <v>166</v>
      </c>
      <c r="BK210" s="178">
        <f>SUM(BK211:BK272)</f>
        <v>0</v>
      </c>
    </row>
    <row r="211" spans="1:65" s="2" customFormat="1" ht="21.75" customHeight="1" x14ac:dyDescent="0.2">
      <c r="A211" s="37"/>
      <c r="B211" s="38"/>
      <c r="C211" s="181" t="s">
        <v>8</v>
      </c>
      <c r="D211" s="181" t="s">
        <v>168</v>
      </c>
      <c r="E211" s="182" t="s">
        <v>249</v>
      </c>
      <c r="F211" s="183" t="s">
        <v>250</v>
      </c>
      <c r="G211" s="184" t="s">
        <v>194</v>
      </c>
      <c r="H211" s="185">
        <v>27.916</v>
      </c>
      <c r="I211" s="186"/>
      <c r="J211" s="187">
        <f>ROUND(I211*H211,2)</f>
        <v>0</v>
      </c>
      <c r="K211" s="183" t="s">
        <v>172</v>
      </c>
      <c r="L211" s="42"/>
      <c r="M211" s="188" t="s">
        <v>19</v>
      </c>
      <c r="N211" s="189" t="s">
        <v>42</v>
      </c>
      <c r="O211" s="67"/>
      <c r="P211" s="190">
        <f>O211*H211</f>
        <v>0</v>
      </c>
      <c r="Q211" s="190">
        <v>2.5018699999999998</v>
      </c>
      <c r="R211" s="190">
        <f>Q211*H211</f>
        <v>69.842202919999991</v>
      </c>
      <c r="S211" s="190">
        <v>0</v>
      </c>
      <c r="T211" s="19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2" t="s">
        <v>173</v>
      </c>
      <c r="AT211" s="192" t="s">
        <v>168</v>
      </c>
      <c r="AU211" s="192" t="s">
        <v>81</v>
      </c>
      <c r="AY211" s="20" t="s">
        <v>166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20" t="s">
        <v>79</v>
      </c>
      <c r="BK211" s="193">
        <f>ROUND(I211*H211,2)</f>
        <v>0</v>
      </c>
      <c r="BL211" s="20" t="s">
        <v>173</v>
      </c>
      <c r="BM211" s="192" t="s">
        <v>251</v>
      </c>
    </row>
    <row r="212" spans="1:65" s="2" customFormat="1" ht="11.25" x14ac:dyDescent="0.2">
      <c r="A212" s="37"/>
      <c r="B212" s="38"/>
      <c r="C212" s="39"/>
      <c r="D212" s="194" t="s">
        <v>175</v>
      </c>
      <c r="E212" s="39"/>
      <c r="F212" s="195" t="s">
        <v>252</v>
      </c>
      <c r="G212" s="39"/>
      <c r="H212" s="39"/>
      <c r="I212" s="196"/>
      <c r="J212" s="39"/>
      <c r="K212" s="39"/>
      <c r="L212" s="42"/>
      <c r="M212" s="197"/>
      <c r="N212" s="198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175</v>
      </c>
      <c r="AU212" s="20" t="s">
        <v>81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253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254</v>
      </c>
      <c r="G214" s="211"/>
      <c r="H214" s="214">
        <v>3.82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4" customFormat="1" ht="11.25" x14ac:dyDescent="0.2">
      <c r="B215" s="210"/>
      <c r="C215" s="211"/>
      <c r="D215" s="201" t="s">
        <v>177</v>
      </c>
      <c r="E215" s="212" t="s">
        <v>19</v>
      </c>
      <c r="F215" s="213" t="s">
        <v>255</v>
      </c>
      <c r="G215" s="211"/>
      <c r="H215" s="214">
        <v>2.1360000000000001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81</v>
      </c>
      <c r="AV215" s="14" t="s">
        <v>81</v>
      </c>
      <c r="AW215" s="14" t="s">
        <v>33</v>
      </c>
      <c r="AX215" s="14" t="s">
        <v>71</v>
      </c>
      <c r="AY215" s="220" t="s">
        <v>166</v>
      </c>
    </row>
    <row r="216" spans="1:65" s="14" customFormat="1" ht="11.25" x14ac:dyDescent="0.2">
      <c r="B216" s="210"/>
      <c r="C216" s="211"/>
      <c r="D216" s="201" t="s">
        <v>177</v>
      </c>
      <c r="E216" s="212" t="s">
        <v>19</v>
      </c>
      <c r="F216" s="213" t="s">
        <v>256</v>
      </c>
      <c r="G216" s="211"/>
      <c r="H216" s="214">
        <v>4.0199999999999996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177</v>
      </c>
      <c r="AU216" s="220" t="s">
        <v>81</v>
      </c>
      <c r="AV216" s="14" t="s">
        <v>81</v>
      </c>
      <c r="AW216" s="14" t="s">
        <v>33</v>
      </c>
      <c r="AX216" s="14" t="s">
        <v>71</v>
      </c>
      <c r="AY216" s="220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257</v>
      </c>
      <c r="G217" s="211"/>
      <c r="H217" s="214">
        <v>2.5880000000000001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4" customFormat="1" ht="11.25" x14ac:dyDescent="0.2">
      <c r="B218" s="210"/>
      <c r="C218" s="211"/>
      <c r="D218" s="201" t="s">
        <v>177</v>
      </c>
      <c r="E218" s="212" t="s">
        <v>19</v>
      </c>
      <c r="F218" s="213" t="s">
        <v>258</v>
      </c>
      <c r="G218" s="211"/>
      <c r="H218" s="214">
        <v>3.7850000000000001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177</v>
      </c>
      <c r="AU218" s="220" t="s">
        <v>81</v>
      </c>
      <c r="AV218" s="14" t="s">
        <v>81</v>
      </c>
      <c r="AW218" s="14" t="s">
        <v>33</v>
      </c>
      <c r="AX218" s="14" t="s">
        <v>71</v>
      </c>
      <c r="AY218" s="220" t="s">
        <v>166</v>
      </c>
    </row>
    <row r="219" spans="1:65" s="14" customFormat="1" ht="11.25" x14ac:dyDescent="0.2">
      <c r="B219" s="210"/>
      <c r="C219" s="211"/>
      <c r="D219" s="201" t="s">
        <v>177</v>
      </c>
      <c r="E219" s="212" t="s">
        <v>19</v>
      </c>
      <c r="F219" s="213" t="s">
        <v>259</v>
      </c>
      <c r="G219" s="211"/>
      <c r="H219" s="214">
        <v>6.9420000000000002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177</v>
      </c>
      <c r="AU219" s="220" t="s">
        <v>81</v>
      </c>
      <c r="AV219" s="14" t="s">
        <v>81</v>
      </c>
      <c r="AW219" s="14" t="s">
        <v>33</v>
      </c>
      <c r="AX219" s="14" t="s">
        <v>71</v>
      </c>
      <c r="AY219" s="220" t="s">
        <v>166</v>
      </c>
    </row>
    <row r="220" spans="1:65" s="14" customFormat="1" ht="11.25" x14ac:dyDescent="0.2">
      <c r="B220" s="210"/>
      <c r="C220" s="211"/>
      <c r="D220" s="201" t="s">
        <v>177</v>
      </c>
      <c r="E220" s="212" t="s">
        <v>19</v>
      </c>
      <c r="F220" s="213" t="s">
        <v>260</v>
      </c>
      <c r="G220" s="211"/>
      <c r="H220" s="214">
        <v>1.6559999999999999</v>
      </c>
      <c r="I220" s="215"/>
      <c r="J220" s="211"/>
      <c r="K220" s="211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177</v>
      </c>
      <c r="AU220" s="220" t="s">
        <v>81</v>
      </c>
      <c r="AV220" s="14" t="s">
        <v>81</v>
      </c>
      <c r="AW220" s="14" t="s">
        <v>33</v>
      </c>
      <c r="AX220" s="14" t="s">
        <v>71</v>
      </c>
      <c r="AY220" s="220" t="s">
        <v>166</v>
      </c>
    </row>
    <row r="221" spans="1:65" s="14" customFormat="1" ht="11.25" x14ac:dyDescent="0.2">
      <c r="B221" s="210"/>
      <c r="C221" s="211"/>
      <c r="D221" s="201" t="s">
        <v>177</v>
      </c>
      <c r="E221" s="212" t="s">
        <v>19</v>
      </c>
      <c r="F221" s="213" t="s">
        <v>261</v>
      </c>
      <c r="G221" s="211"/>
      <c r="H221" s="214">
        <v>1.851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177</v>
      </c>
      <c r="AU221" s="220" t="s">
        <v>81</v>
      </c>
      <c r="AV221" s="14" t="s">
        <v>81</v>
      </c>
      <c r="AW221" s="14" t="s">
        <v>33</v>
      </c>
      <c r="AX221" s="14" t="s">
        <v>71</v>
      </c>
      <c r="AY221" s="220" t="s">
        <v>166</v>
      </c>
    </row>
    <row r="222" spans="1:65" s="14" customFormat="1" ht="11.25" x14ac:dyDescent="0.2">
      <c r="B222" s="210"/>
      <c r="C222" s="211"/>
      <c r="D222" s="201" t="s">
        <v>177</v>
      </c>
      <c r="E222" s="212" t="s">
        <v>19</v>
      </c>
      <c r="F222" s="213" t="s">
        <v>262</v>
      </c>
      <c r="G222" s="211"/>
      <c r="H222" s="214">
        <v>1.1180000000000001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81</v>
      </c>
      <c r="AV222" s="14" t="s">
        <v>81</v>
      </c>
      <c r="AW222" s="14" t="s">
        <v>33</v>
      </c>
      <c r="AX222" s="14" t="s">
        <v>71</v>
      </c>
      <c r="AY222" s="220" t="s">
        <v>166</v>
      </c>
    </row>
    <row r="223" spans="1:65" s="15" customFormat="1" ht="11.25" x14ac:dyDescent="0.2">
      <c r="B223" s="221"/>
      <c r="C223" s="222"/>
      <c r="D223" s="201" t="s">
        <v>177</v>
      </c>
      <c r="E223" s="223" t="s">
        <v>19</v>
      </c>
      <c r="F223" s="224" t="s">
        <v>180</v>
      </c>
      <c r="G223" s="222"/>
      <c r="H223" s="225">
        <v>27.915999999999997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177</v>
      </c>
      <c r="AU223" s="231" t="s">
        <v>81</v>
      </c>
      <c r="AV223" s="15" t="s">
        <v>173</v>
      </c>
      <c r="AW223" s="15" t="s">
        <v>33</v>
      </c>
      <c r="AX223" s="15" t="s">
        <v>79</v>
      </c>
      <c r="AY223" s="231" t="s">
        <v>166</v>
      </c>
    </row>
    <row r="224" spans="1:65" s="2" customFormat="1" ht="16.5" customHeight="1" x14ac:dyDescent="0.2">
      <c r="A224" s="37"/>
      <c r="B224" s="38"/>
      <c r="C224" s="181" t="s">
        <v>263</v>
      </c>
      <c r="D224" s="181" t="s">
        <v>168</v>
      </c>
      <c r="E224" s="182" t="s">
        <v>264</v>
      </c>
      <c r="F224" s="183" t="s">
        <v>265</v>
      </c>
      <c r="G224" s="184" t="s">
        <v>234</v>
      </c>
      <c r="H224" s="185">
        <v>0.66800000000000004</v>
      </c>
      <c r="I224" s="186"/>
      <c r="J224" s="187">
        <f>ROUND(I224*H224,2)</f>
        <v>0</v>
      </c>
      <c r="K224" s="183" t="s">
        <v>172</v>
      </c>
      <c r="L224" s="42"/>
      <c r="M224" s="188" t="s">
        <v>19</v>
      </c>
      <c r="N224" s="189" t="s">
        <v>42</v>
      </c>
      <c r="O224" s="67"/>
      <c r="P224" s="190">
        <f>O224*H224</f>
        <v>0</v>
      </c>
      <c r="Q224" s="190">
        <v>1.0606199999999999</v>
      </c>
      <c r="R224" s="190">
        <f>Q224*H224</f>
        <v>0.70849415999999998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173</v>
      </c>
      <c r="AT224" s="192" t="s">
        <v>168</v>
      </c>
      <c r="AU224" s="192" t="s">
        <v>81</v>
      </c>
      <c r="AY224" s="20" t="s">
        <v>166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79</v>
      </c>
      <c r="BK224" s="193">
        <f>ROUND(I224*H224,2)</f>
        <v>0</v>
      </c>
      <c r="BL224" s="20" t="s">
        <v>173</v>
      </c>
      <c r="BM224" s="192" t="s">
        <v>266</v>
      </c>
    </row>
    <row r="225" spans="1:65" s="2" customFormat="1" ht="11.25" x14ac:dyDescent="0.2">
      <c r="A225" s="37"/>
      <c r="B225" s="38"/>
      <c r="C225" s="39"/>
      <c r="D225" s="194" t="s">
        <v>175</v>
      </c>
      <c r="E225" s="39"/>
      <c r="F225" s="195" t="s">
        <v>267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175</v>
      </c>
      <c r="AU225" s="20" t="s">
        <v>81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253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3" customFormat="1" ht="11.25" x14ac:dyDescent="0.2">
      <c r="B227" s="199"/>
      <c r="C227" s="200"/>
      <c r="D227" s="201" t="s">
        <v>177</v>
      </c>
      <c r="E227" s="202" t="s">
        <v>19</v>
      </c>
      <c r="F227" s="203" t="s">
        <v>268</v>
      </c>
      <c r="G227" s="200"/>
      <c r="H227" s="202" t="s">
        <v>19</v>
      </c>
      <c r="I227" s="204"/>
      <c r="J227" s="200"/>
      <c r="K227" s="200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177</v>
      </c>
      <c r="AU227" s="209" t="s">
        <v>81</v>
      </c>
      <c r="AV227" s="13" t="s">
        <v>79</v>
      </c>
      <c r="AW227" s="13" t="s">
        <v>33</v>
      </c>
      <c r="AX227" s="13" t="s">
        <v>71</v>
      </c>
      <c r="AY227" s="209" t="s">
        <v>166</v>
      </c>
    </row>
    <row r="228" spans="1:65" s="14" customFormat="1" ht="11.25" x14ac:dyDescent="0.2">
      <c r="B228" s="210"/>
      <c r="C228" s="211"/>
      <c r="D228" s="201" t="s">
        <v>177</v>
      </c>
      <c r="E228" s="212" t="s">
        <v>19</v>
      </c>
      <c r="F228" s="213" t="s">
        <v>269</v>
      </c>
      <c r="G228" s="211"/>
      <c r="H228" s="214">
        <v>9.1999999999999998E-2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177</v>
      </c>
      <c r="AU228" s="220" t="s">
        <v>81</v>
      </c>
      <c r="AV228" s="14" t="s">
        <v>81</v>
      </c>
      <c r="AW228" s="14" t="s">
        <v>33</v>
      </c>
      <c r="AX228" s="14" t="s">
        <v>71</v>
      </c>
      <c r="AY228" s="220" t="s">
        <v>166</v>
      </c>
    </row>
    <row r="229" spans="1:65" s="13" customFormat="1" ht="11.25" x14ac:dyDescent="0.2">
      <c r="B229" s="199"/>
      <c r="C229" s="200"/>
      <c r="D229" s="201" t="s">
        <v>177</v>
      </c>
      <c r="E229" s="202" t="s">
        <v>19</v>
      </c>
      <c r="F229" s="203" t="s">
        <v>270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177</v>
      </c>
      <c r="AU229" s="209" t="s">
        <v>81</v>
      </c>
      <c r="AV229" s="13" t="s">
        <v>79</v>
      </c>
      <c r="AW229" s="13" t="s">
        <v>33</v>
      </c>
      <c r="AX229" s="13" t="s">
        <v>71</v>
      </c>
      <c r="AY229" s="209" t="s">
        <v>166</v>
      </c>
    </row>
    <row r="230" spans="1:65" s="14" customFormat="1" ht="11.25" x14ac:dyDescent="0.2">
      <c r="B230" s="210"/>
      <c r="C230" s="211"/>
      <c r="D230" s="201" t="s">
        <v>177</v>
      </c>
      <c r="E230" s="212" t="s">
        <v>19</v>
      </c>
      <c r="F230" s="213" t="s">
        <v>271</v>
      </c>
      <c r="G230" s="211"/>
      <c r="H230" s="214">
        <v>5.5E-2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177</v>
      </c>
      <c r="AU230" s="220" t="s">
        <v>81</v>
      </c>
      <c r="AV230" s="14" t="s">
        <v>81</v>
      </c>
      <c r="AW230" s="14" t="s">
        <v>33</v>
      </c>
      <c r="AX230" s="14" t="s">
        <v>71</v>
      </c>
      <c r="AY230" s="220" t="s">
        <v>166</v>
      </c>
    </row>
    <row r="231" spans="1:65" s="13" customFormat="1" ht="11.25" x14ac:dyDescent="0.2">
      <c r="B231" s="199"/>
      <c r="C231" s="200"/>
      <c r="D231" s="201" t="s">
        <v>177</v>
      </c>
      <c r="E231" s="202" t="s">
        <v>19</v>
      </c>
      <c r="F231" s="203" t="s">
        <v>272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177</v>
      </c>
      <c r="AU231" s="209" t="s">
        <v>81</v>
      </c>
      <c r="AV231" s="13" t="s">
        <v>79</v>
      </c>
      <c r="AW231" s="13" t="s">
        <v>33</v>
      </c>
      <c r="AX231" s="13" t="s">
        <v>71</v>
      </c>
      <c r="AY231" s="209" t="s">
        <v>166</v>
      </c>
    </row>
    <row r="232" spans="1:65" s="14" customFormat="1" ht="11.25" x14ac:dyDescent="0.2">
      <c r="B232" s="210"/>
      <c r="C232" s="211"/>
      <c r="D232" s="201" t="s">
        <v>177</v>
      </c>
      <c r="E232" s="212" t="s">
        <v>19</v>
      </c>
      <c r="F232" s="213" t="s">
        <v>273</v>
      </c>
      <c r="G232" s="211"/>
      <c r="H232" s="214">
        <v>0.52100000000000002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177</v>
      </c>
      <c r="AU232" s="220" t="s">
        <v>81</v>
      </c>
      <c r="AV232" s="14" t="s">
        <v>81</v>
      </c>
      <c r="AW232" s="14" t="s">
        <v>33</v>
      </c>
      <c r="AX232" s="14" t="s">
        <v>71</v>
      </c>
      <c r="AY232" s="220" t="s">
        <v>166</v>
      </c>
    </row>
    <row r="233" spans="1:65" s="15" customFormat="1" ht="11.25" x14ac:dyDescent="0.2">
      <c r="B233" s="221"/>
      <c r="C233" s="222"/>
      <c r="D233" s="201" t="s">
        <v>177</v>
      </c>
      <c r="E233" s="223" t="s">
        <v>19</v>
      </c>
      <c r="F233" s="224" t="s">
        <v>180</v>
      </c>
      <c r="G233" s="222"/>
      <c r="H233" s="225">
        <v>0.66800000000000004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177</v>
      </c>
      <c r="AU233" s="231" t="s">
        <v>81</v>
      </c>
      <c r="AV233" s="15" t="s">
        <v>173</v>
      </c>
      <c r="AW233" s="15" t="s">
        <v>33</v>
      </c>
      <c r="AX233" s="15" t="s">
        <v>79</v>
      </c>
      <c r="AY233" s="231" t="s">
        <v>166</v>
      </c>
    </row>
    <row r="234" spans="1:65" s="2" customFormat="1" ht="24.2" customHeight="1" x14ac:dyDescent="0.2">
      <c r="A234" s="37"/>
      <c r="B234" s="38"/>
      <c r="C234" s="181" t="s">
        <v>274</v>
      </c>
      <c r="D234" s="181" t="s">
        <v>168</v>
      </c>
      <c r="E234" s="182" t="s">
        <v>275</v>
      </c>
      <c r="F234" s="183" t="s">
        <v>276</v>
      </c>
      <c r="G234" s="184" t="s">
        <v>188</v>
      </c>
      <c r="H234" s="185">
        <v>95.316000000000003</v>
      </c>
      <c r="I234" s="186"/>
      <c r="J234" s="187">
        <f>ROUND(I234*H234,2)</f>
        <v>0</v>
      </c>
      <c r="K234" s="183" t="s">
        <v>172</v>
      </c>
      <c r="L234" s="42"/>
      <c r="M234" s="188" t="s">
        <v>19</v>
      </c>
      <c r="N234" s="189" t="s">
        <v>42</v>
      </c>
      <c r="O234" s="67"/>
      <c r="P234" s="190">
        <f>O234*H234</f>
        <v>0</v>
      </c>
      <c r="Q234" s="190">
        <v>0.99007999999999996</v>
      </c>
      <c r="R234" s="190">
        <f>Q234*H234</f>
        <v>94.370465280000005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173</v>
      </c>
      <c r="AT234" s="192" t="s">
        <v>168</v>
      </c>
      <c r="AU234" s="192" t="s">
        <v>81</v>
      </c>
      <c r="AY234" s="20" t="s">
        <v>166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79</v>
      </c>
      <c r="BK234" s="193">
        <f>ROUND(I234*H234,2)</f>
        <v>0</v>
      </c>
      <c r="BL234" s="20" t="s">
        <v>173</v>
      </c>
      <c r="BM234" s="192" t="s">
        <v>277</v>
      </c>
    </row>
    <row r="235" spans="1:65" s="2" customFormat="1" ht="11.25" x14ac:dyDescent="0.2">
      <c r="A235" s="37"/>
      <c r="B235" s="38"/>
      <c r="C235" s="39"/>
      <c r="D235" s="194" t="s">
        <v>175</v>
      </c>
      <c r="E235" s="39"/>
      <c r="F235" s="195" t="s">
        <v>278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175</v>
      </c>
      <c r="AU235" s="20" t="s">
        <v>81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253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279</v>
      </c>
      <c r="G237" s="211"/>
      <c r="H237" s="214">
        <v>2.1579999999999999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4" customFormat="1" ht="11.25" x14ac:dyDescent="0.2">
      <c r="B238" s="210"/>
      <c r="C238" s="211"/>
      <c r="D238" s="201" t="s">
        <v>177</v>
      </c>
      <c r="E238" s="212" t="s">
        <v>19</v>
      </c>
      <c r="F238" s="213" t="s">
        <v>280</v>
      </c>
      <c r="G238" s="211"/>
      <c r="H238" s="214">
        <v>2.7959999999999998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177</v>
      </c>
      <c r="AU238" s="220" t="s">
        <v>81</v>
      </c>
      <c r="AV238" s="14" t="s">
        <v>81</v>
      </c>
      <c r="AW238" s="14" t="s">
        <v>33</v>
      </c>
      <c r="AX238" s="14" t="s">
        <v>71</v>
      </c>
      <c r="AY238" s="220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2" t="s">
        <v>19</v>
      </c>
      <c r="F239" s="213" t="s">
        <v>281</v>
      </c>
      <c r="G239" s="211"/>
      <c r="H239" s="214">
        <v>1.6830000000000001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33</v>
      </c>
      <c r="AX239" s="14" t="s">
        <v>71</v>
      </c>
      <c r="AY239" s="220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282</v>
      </c>
      <c r="G240" s="211"/>
      <c r="H240" s="214">
        <v>1.782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2:51" s="14" customFormat="1" ht="11.25" x14ac:dyDescent="0.2">
      <c r="B241" s="210"/>
      <c r="C241" s="211"/>
      <c r="D241" s="201" t="s">
        <v>177</v>
      </c>
      <c r="E241" s="212" t="s">
        <v>19</v>
      </c>
      <c r="F241" s="213" t="s">
        <v>283</v>
      </c>
      <c r="G241" s="211"/>
      <c r="H241" s="214">
        <v>1.272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177</v>
      </c>
      <c r="AU241" s="220" t="s">
        <v>81</v>
      </c>
      <c r="AV241" s="14" t="s">
        <v>81</v>
      </c>
      <c r="AW241" s="14" t="s">
        <v>33</v>
      </c>
      <c r="AX241" s="14" t="s">
        <v>71</v>
      </c>
      <c r="AY241" s="220" t="s">
        <v>166</v>
      </c>
    </row>
    <row r="242" spans="2:51" s="14" customFormat="1" ht="11.25" x14ac:dyDescent="0.2">
      <c r="B242" s="210"/>
      <c r="C242" s="211"/>
      <c r="D242" s="201" t="s">
        <v>177</v>
      </c>
      <c r="E242" s="212" t="s">
        <v>19</v>
      </c>
      <c r="F242" s="213" t="s">
        <v>284</v>
      </c>
      <c r="G242" s="211"/>
      <c r="H242" s="214">
        <v>2.64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177</v>
      </c>
      <c r="AU242" s="220" t="s">
        <v>81</v>
      </c>
      <c r="AV242" s="14" t="s">
        <v>81</v>
      </c>
      <c r="AW242" s="14" t="s">
        <v>33</v>
      </c>
      <c r="AX242" s="14" t="s">
        <v>71</v>
      </c>
      <c r="AY242" s="220" t="s">
        <v>166</v>
      </c>
    </row>
    <row r="243" spans="2:51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285</v>
      </c>
      <c r="G243" s="211"/>
      <c r="H243" s="214">
        <v>9.4499999999999993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2:51" s="14" customFormat="1" ht="11.25" x14ac:dyDescent="0.2">
      <c r="B244" s="210"/>
      <c r="C244" s="211"/>
      <c r="D244" s="201" t="s">
        <v>177</v>
      </c>
      <c r="E244" s="212" t="s">
        <v>19</v>
      </c>
      <c r="F244" s="213" t="s">
        <v>286</v>
      </c>
      <c r="G244" s="211"/>
      <c r="H244" s="214">
        <v>4.2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177</v>
      </c>
      <c r="AU244" s="220" t="s">
        <v>81</v>
      </c>
      <c r="AV244" s="14" t="s">
        <v>81</v>
      </c>
      <c r="AW244" s="14" t="s">
        <v>33</v>
      </c>
      <c r="AX244" s="14" t="s">
        <v>71</v>
      </c>
      <c r="AY244" s="220" t="s">
        <v>166</v>
      </c>
    </row>
    <row r="245" spans="2:51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287</v>
      </c>
      <c r="G245" s="211"/>
      <c r="H245" s="214">
        <v>3.2250000000000001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2:51" s="14" customFormat="1" ht="11.25" x14ac:dyDescent="0.2">
      <c r="B246" s="210"/>
      <c r="C246" s="211"/>
      <c r="D246" s="201" t="s">
        <v>177</v>
      </c>
      <c r="E246" s="212" t="s">
        <v>19</v>
      </c>
      <c r="F246" s="213" t="s">
        <v>288</v>
      </c>
      <c r="G246" s="211"/>
      <c r="H246" s="214">
        <v>2.6760000000000002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177</v>
      </c>
      <c r="AU246" s="220" t="s">
        <v>81</v>
      </c>
      <c r="AV246" s="14" t="s">
        <v>81</v>
      </c>
      <c r="AW246" s="14" t="s">
        <v>33</v>
      </c>
      <c r="AX246" s="14" t="s">
        <v>71</v>
      </c>
      <c r="AY246" s="220" t="s">
        <v>166</v>
      </c>
    </row>
    <row r="247" spans="2:51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289</v>
      </c>
      <c r="G247" s="211"/>
      <c r="H247" s="214">
        <v>1.274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2:51" s="16" customFormat="1" ht="11.25" x14ac:dyDescent="0.2">
      <c r="B248" s="232"/>
      <c r="C248" s="233"/>
      <c r="D248" s="201" t="s">
        <v>177</v>
      </c>
      <c r="E248" s="234" t="s">
        <v>19</v>
      </c>
      <c r="F248" s="235" t="s">
        <v>218</v>
      </c>
      <c r="G248" s="233"/>
      <c r="H248" s="236">
        <v>33.155999999999999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177</v>
      </c>
      <c r="AU248" s="242" t="s">
        <v>81</v>
      </c>
      <c r="AV248" s="16" t="s">
        <v>185</v>
      </c>
      <c r="AW248" s="16" t="s">
        <v>33</v>
      </c>
      <c r="AX248" s="16" t="s">
        <v>71</v>
      </c>
      <c r="AY248" s="242" t="s">
        <v>166</v>
      </c>
    </row>
    <row r="249" spans="2:51" s="14" customFormat="1" ht="11.25" x14ac:dyDescent="0.2">
      <c r="B249" s="210"/>
      <c r="C249" s="211"/>
      <c r="D249" s="201" t="s">
        <v>177</v>
      </c>
      <c r="E249" s="212" t="s">
        <v>19</v>
      </c>
      <c r="F249" s="213" t="s">
        <v>290</v>
      </c>
      <c r="G249" s="211"/>
      <c r="H249" s="214">
        <v>1.62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177</v>
      </c>
      <c r="AU249" s="220" t="s">
        <v>81</v>
      </c>
      <c r="AV249" s="14" t="s">
        <v>81</v>
      </c>
      <c r="AW249" s="14" t="s">
        <v>33</v>
      </c>
      <c r="AX249" s="14" t="s">
        <v>71</v>
      </c>
      <c r="AY249" s="220" t="s">
        <v>166</v>
      </c>
    </row>
    <row r="250" spans="2:51" s="14" customFormat="1" ht="11.25" x14ac:dyDescent="0.2">
      <c r="B250" s="210"/>
      <c r="C250" s="211"/>
      <c r="D250" s="201" t="s">
        <v>177</v>
      </c>
      <c r="E250" s="212" t="s">
        <v>19</v>
      </c>
      <c r="F250" s="213" t="s">
        <v>291</v>
      </c>
      <c r="G250" s="211"/>
      <c r="H250" s="214">
        <v>2.09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177</v>
      </c>
      <c r="AU250" s="220" t="s">
        <v>81</v>
      </c>
      <c r="AV250" s="14" t="s">
        <v>81</v>
      </c>
      <c r="AW250" s="14" t="s">
        <v>33</v>
      </c>
      <c r="AX250" s="14" t="s">
        <v>71</v>
      </c>
      <c r="AY250" s="220" t="s">
        <v>166</v>
      </c>
    </row>
    <row r="251" spans="2:51" s="14" customFormat="1" ht="11.25" x14ac:dyDescent="0.2">
      <c r="B251" s="210"/>
      <c r="C251" s="211"/>
      <c r="D251" s="201" t="s">
        <v>177</v>
      </c>
      <c r="E251" s="212" t="s">
        <v>19</v>
      </c>
      <c r="F251" s="213" t="s">
        <v>292</v>
      </c>
      <c r="G251" s="211"/>
      <c r="H251" s="214">
        <v>6.71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177</v>
      </c>
      <c r="AU251" s="220" t="s">
        <v>81</v>
      </c>
      <c r="AV251" s="14" t="s">
        <v>81</v>
      </c>
      <c r="AW251" s="14" t="s">
        <v>33</v>
      </c>
      <c r="AX251" s="14" t="s">
        <v>71</v>
      </c>
      <c r="AY251" s="220" t="s">
        <v>166</v>
      </c>
    </row>
    <row r="252" spans="2:51" s="14" customFormat="1" ht="11.25" x14ac:dyDescent="0.2">
      <c r="B252" s="210"/>
      <c r="C252" s="211"/>
      <c r="D252" s="201" t="s">
        <v>177</v>
      </c>
      <c r="E252" s="212" t="s">
        <v>19</v>
      </c>
      <c r="F252" s="213" t="s">
        <v>293</v>
      </c>
      <c r="G252" s="211"/>
      <c r="H252" s="214">
        <v>3.2669999999999999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177</v>
      </c>
      <c r="AU252" s="220" t="s">
        <v>81</v>
      </c>
      <c r="AV252" s="14" t="s">
        <v>81</v>
      </c>
      <c r="AW252" s="14" t="s">
        <v>33</v>
      </c>
      <c r="AX252" s="14" t="s">
        <v>71</v>
      </c>
      <c r="AY252" s="220" t="s">
        <v>166</v>
      </c>
    </row>
    <row r="253" spans="2:51" s="14" customFormat="1" ht="11.25" x14ac:dyDescent="0.2">
      <c r="B253" s="210"/>
      <c r="C253" s="211"/>
      <c r="D253" s="201" t="s">
        <v>177</v>
      </c>
      <c r="E253" s="212" t="s">
        <v>19</v>
      </c>
      <c r="F253" s="213" t="s">
        <v>294</v>
      </c>
      <c r="G253" s="211"/>
      <c r="H253" s="214">
        <v>28.664999999999999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177</v>
      </c>
      <c r="AU253" s="220" t="s">
        <v>81</v>
      </c>
      <c r="AV253" s="14" t="s">
        <v>81</v>
      </c>
      <c r="AW253" s="14" t="s">
        <v>33</v>
      </c>
      <c r="AX253" s="14" t="s">
        <v>71</v>
      </c>
      <c r="AY253" s="220" t="s">
        <v>166</v>
      </c>
    </row>
    <row r="254" spans="2:51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295</v>
      </c>
      <c r="G254" s="211"/>
      <c r="H254" s="214">
        <v>6.0549999999999997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2:51" s="14" customFormat="1" ht="11.25" x14ac:dyDescent="0.2">
      <c r="B255" s="210"/>
      <c r="C255" s="211"/>
      <c r="D255" s="201" t="s">
        <v>177</v>
      </c>
      <c r="E255" s="212" t="s">
        <v>19</v>
      </c>
      <c r="F255" s="213" t="s">
        <v>296</v>
      </c>
      <c r="G255" s="211"/>
      <c r="H255" s="214">
        <v>3.1480000000000001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177</v>
      </c>
      <c r="AU255" s="220" t="s">
        <v>81</v>
      </c>
      <c r="AV255" s="14" t="s">
        <v>81</v>
      </c>
      <c r="AW255" s="14" t="s">
        <v>33</v>
      </c>
      <c r="AX255" s="14" t="s">
        <v>71</v>
      </c>
      <c r="AY255" s="220" t="s">
        <v>166</v>
      </c>
    </row>
    <row r="256" spans="2:51" s="14" customFormat="1" ht="11.25" x14ac:dyDescent="0.2">
      <c r="B256" s="210"/>
      <c r="C256" s="211"/>
      <c r="D256" s="201" t="s">
        <v>177</v>
      </c>
      <c r="E256" s="212" t="s">
        <v>19</v>
      </c>
      <c r="F256" s="213" t="s">
        <v>297</v>
      </c>
      <c r="G256" s="211"/>
      <c r="H256" s="214">
        <v>9.1050000000000004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81</v>
      </c>
      <c r="AV256" s="14" t="s">
        <v>81</v>
      </c>
      <c r="AW256" s="14" t="s">
        <v>33</v>
      </c>
      <c r="AX256" s="14" t="s">
        <v>71</v>
      </c>
      <c r="AY256" s="220" t="s">
        <v>166</v>
      </c>
    </row>
    <row r="257" spans="1:65" s="14" customFormat="1" ht="11.25" x14ac:dyDescent="0.2">
      <c r="B257" s="210"/>
      <c r="C257" s="211"/>
      <c r="D257" s="201" t="s">
        <v>177</v>
      </c>
      <c r="E257" s="212" t="s">
        <v>19</v>
      </c>
      <c r="F257" s="213" t="s">
        <v>298</v>
      </c>
      <c r="G257" s="211"/>
      <c r="H257" s="214">
        <v>1.5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177</v>
      </c>
      <c r="AU257" s="220" t="s">
        <v>81</v>
      </c>
      <c r="AV257" s="14" t="s">
        <v>81</v>
      </c>
      <c r="AW257" s="14" t="s">
        <v>33</v>
      </c>
      <c r="AX257" s="14" t="s">
        <v>71</v>
      </c>
      <c r="AY257" s="220" t="s">
        <v>166</v>
      </c>
    </row>
    <row r="258" spans="1:65" s="15" customFormat="1" ht="11.25" x14ac:dyDescent="0.2">
      <c r="B258" s="221"/>
      <c r="C258" s="222"/>
      <c r="D258" s="201" t="s">
        <v>177</v>
      </c>
      <c r="E258" s="223" t="s">
        <v>19</v>
      </c>
      <c r="F258" s="224" t="s">
        <v>180</v>
      </c>
      <c r="G258" s="222"/>
      <c r="H258" s="225">
        <v>95.316000000000017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177</v>
      </c>
      <c r="AU258" s="231" t="s">
        <v>81</v>
      </c>
      <c r="AV258" s="15" t="s">
        <v>173</v>
      </c>
      <c r="AW258" s="15" t="s">
        <v>33</v>
      </c>
      <c r="AX258" s="15" t="s">
        <v>79</v>
      </c>
      <c r="AY258" s="231" t="s">
        <v>166</v>
      </c>
    </row>
    <row r="259" spans="1:65" s="2" customFormat="1" ht="33" customHeight="1" x14ac:dyDescent="0.2">
      <c r="A259" s="37"/>
      <c r="B259" s="38"/>
      <c r="C259" s="181" t="s">
        <v>299</v>
      </c>
      <c r="D259" s="181" t="s">
        <v>168</v>
      </c>
      <c r="E259" s="182" t="s">
        <v>300</v>
      </c>
      <c r="F259" s="183" t="s">
        <v>301</v>
      </c>
      <c r="G259" s="184" t="s">
        <v>234</v>
      </c>
      <c r="H259" s="185">
        <v>1.9830000000000001</v>
      </c>
      <c r="I259" s="186"/>
      <c r="J259" s="187">
        <f>ROUND(I259*H259,2)</f>
        <v>0</v>
      </c>
      <c r="K259" s="183" t="s">
        <v>172</v>
      </c>
      <c r="L259" s="42"/>
      <c r="M259" s="188" t="s">
        <v>19</v>
      </c>
      <c r="N259" s="189" t="s">
        <v>42</v>
      </c>
      <c r="O259" s="67"/>
      <c r="P259" s="190">
        <f>O259*H259</f>
        <v>0</v>
      </c>
      <c r="Q259" s="190">
        <v>1.0593999999999999</v>
      </c>
      <c r="R259" s="190">
        <f>Q259*H259</f>
        <v>2.1007902000000001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173</v>
      </c>
      <c r="AT259" s="192" t="s">
        <v>168</v>
      </c>
      <c r="AU259" s="192" t="s">
        <v>81</v>
      </c>
      <c r="AY259" s="20" t="s">
        <v>166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79</v>
      </c>
      <c r="BK259" s="193">
        <f>ROUND(I259*H259,2)</f>
        <v>0</v>
      </c>
      <c r="BL259" s="20" t="s">
        <v>173</v>
      </c>
      <c r="BM259" s="192" t="s">
        <v>302</v>
      </c>
    </row>
    <row r="260" spans="1:65" s="2" customFormat="1" ht="11.25" x14ac:dyDescent="0.2">
      <c r="A260" s="37"/>
      <c r="B260" s="38"/>
      <c r="C260" s="39"/>
      <c r="D260" s="194" t="s">
        <v>175</v>
      </c>
      <c r="E260" s="39"/>
      <c r="F260" s="195" t="s">
        <v>303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175</v>
      </c>
      <c r="AU260" s="20" t="s">
        <v>81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253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3" customFormat="1" ht="11.25" x14ac:dyDescent="0.2">
      <c r="B262" s="199"/>
      <c r="C262" s="200"/>
      <c r="D262" s="201" t="s">
        <v>177</v>
      </c>
      <c r="E262" s="202" t="s">
        <v>19</v>
      </c>
      <c r="F262" s="203" t="s">
        <v>304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177</v>
      </c>
      <c r="AU262" s="209" t="s">
        <v>81</v>
      </c>
      <c r="AV262" s="13" t="s">
        <v>79</v>
      </c>
      <c r="AW262" s="13" t="s">
        <v>33</v>
      </c>
      <c r="AX262" s="13" t="s">
        <v>71</v>
      </c>
      <c r="AY262" s="209" t="s">
        <v>166</v>
      </c>
    </row>
    <row r="263" spans="1:65" s="14" customFormat="1" ht="11.25" x14ac:dyDescent="0.2">
      <c r="B263" s="210"/>
      <c r="C263" s="211"/>
      <c r="D263" s="201" t="s">
        <v>177</v>
      </c>
      <c r="E263" s="212" t="s">
        <v>19</v>
      </c>
      <c r="F263" s="213" t="s">
        <v>305</v>
      </c>
      <c r="G263" s="211"/>
      <c r="H263" s="214">
        <v>0.71899999999999997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177</v>
      </c>
      <c r="AU263" s="220" t="s">
        <v>81</v>
      </c>
      <c r="AV263" s="14" t="s">
        <v>81</v>
      </c>
      <c r="AW263" s="14" t="s">
        <v>33</v>
      </c>
      <c r="AX263" s="14" t="s">
        <v>71</v>
      </c>
      <c r="AY263" s="220" t="s">
        <v>166</v>
      </c>
    </row>
    <row r="264" spans="1:65" s="13" customFormat="1" ht="11.25" x14ac:dyDescent="0.2">
      <c r="B264" s="199"/>
      <c r="C264" s="200"/>
      <c r="D264" s="201" t="s">
        <v>177</v>
      </c>
      <c r="E264" s="202" t="s">
        <v>19</v>
      </c>
      <c r="F264" s="203" t="s">
        <v>306</v>
      </c>
      <c r="G264" s="200"/>
      <c r="H264" s="202" t="s">
        <v>19</v>
      </c>
      <c r="I264" s="204"/>
      <c r="J264" s="200"/>
      <c r="K264" s="200"/>
      <c r="L264" s="205"/>
      <c r="M264" s="206"/>
      <c r="N264" s="207"/>
      <c r="O264" s="207"/>
      <c r="P264" s="207"/>
      <c r="Q264" s="207"/>
      <c r="R264" s="207"/>
      <c r="S264" s="207"/>
      <c r="T264" s="208"/>
      <c r="AT264" s="209" t="s">
        <v>177</v>
      </c>
      <c r="AU264" s="209" t="s">
        <v>81</v>
      </c>
      <c r="AV264" s="13" t="s">
        <v>79</v>
      </c>
      <c r="AW264" s="13" t="s">
        <v>33</v>
      </c>
      <c r="AX264" s="13" t="s">
        <v>71</v>
      </c>
      <c r="AY264" s="209" t="s">
        <v>166</v>
      </c>
    </row>
    <row r="265" spans="1:65" s="14" customFormat="1" ht="11.25" x14ac:dyDescent="0.2">
      <c r="B265" s="210"/>
      <c r="C265" s="211"/>
      <c r="D265" s="201" t="s">
        <v>177</v>
      </c>
      <c r="E265" s="212" t="s">
        <v>19</v>
      </c>
      <c r="F265" s="213" t="s">
        <v>307</v>
      </c>
      <c r="G265" s="211"/>
      <c r="H265" s="214">
        <v>0.94799999999999995</v>
      </c>
      <c r="I265" s="215"/>
      <c r="J265" s="211"/>
      <c r="K265" s="211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177</v>
      </c>
      <c r="AU265" s="220" t="s">
        <v>81</v>
      </c>
      <c r="AV265" s="14" t="s">
        <v>81</v>
      </c>
      <c r="AW265" s="14" t="s">
        <v>33</v>
      </c>
      <c r="AX265" s="14" t="s">
        <v>71</v>
      </c>
      <c r="AY265" s="220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308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4" customFormat="1" ht="11.25" x14ac:dyDescent="0.2">
      <c r="B267" s="210"/>
      <c r="C267" s="211"/>
      <c r="D267" s="201" t="s">
        <v>177</v>
      </c>
      <c r="E267" s="212" t="s">
        <v>19</v>
      </c>
      <c r="F267" s="213" t="s">
        <v>309</v>
      </c>
      <c r="G267" s="211"/>
      <c r="H267" s="214">
        <v>6.4000000000000001E-2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177</v>
      </c>
      <c r="AU267" s="220" t="s">
        <v>81</v>
      </c>
      <c r="AV267" s="14" t="s">
        <v>81</v>
      </c>
      <c r="AW267" s="14" t="s">
        <v>33</v>
      </c>
      <c r="AX267" s="14" t="s">
        <v>71</v>
      </c>
      <c r="AY267" s="220" t="s">
        <v>166</v>
      </c>
    </row>
    <row r="268" spans="1:65" s="13" customFormat="1" ht="11.25" x14ac:dyDescent="0.2">
      <c r="B268" s="199"/>
      <c r="C268" s="200"/>
      <c r="D268" s="201" t="s">
        <v>177</v>
      </c>
      <c r="E268" s="202" t="s">
        <v>19</v>
      </c>
      <c r="F268" s="203" t="s">
        <v>310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177</v>
      </c>
      <c r="AU268" s="209" t="s">
        <v>81</v>
      </c>
      <c r="AV268" s="13" t="s">
        <v>79</v>
      </c>
      <c r="AW268" s="13" t="s">
        <v>33</v>
      </c>
      <c r="AX268" s="13" t="s">
        <v>71</v>
      </c>
      <c r="AY268" s="209" t="s">
        <v>166</v>
      </c>
    </row>
    <row r="269" spans="1:65" s="14" customFormat="1" ht="11.25" x14ac:dyDescent="0.2">
      <c r="B269" s="210"/>
      <c r="C269" s="211"/>
      <c r="D269" s="201" t="s">
        <v>177</v>
      </c>
      <c r="E269" s="212" t="s">
        <v>19</v>
      </c>
      <c r="F269" s="213" t="s">
        <v>311</v>
      </c>
      <c r="G269" s="211"/>
      <c r="H269" s="214">
        <v>0.22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177</v>
      </c>
      <c r="AU269" s="220" t="s">
        <v>81</v>
      </c>
      <c r="AV269" s="14" t="s">
        <v>81</v>
      </c>
      <c r="AW269" s="14" t="s">
        <v>33</v>
      </c>
      <c r="AX269" s="14" t="s">
        <v>71</v>
      </c>
      <c r="AY269" s="220" t="s">
        <v>166</v>
      </c>
    </row>
    <row r="270" spans="1:65" s="13" customFormat="1" ht="11.25" x14ac:dyDescent="0.2">
      <c r="B270" s="199"/>
      <c r="C270" s="200"/>
      <c r="D270" s="201" t="s">
        <v>177</v>
      </c>
      <c r="E270" s="202" t="s">
        <v>19</v>
      </c>
      <c r="F270" s="203" t="s">
        <v>312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177</v>
      </c>
      <c r="AU270" s="209" t="s">
        <v>81</v>
      </c>
      <c r="AV270" s="13" t="s">
        <v>79</v>
      </c>
      <c r="AW270" s="13" t="s">
        <v>33</v>
      </c>
      <c r="AX270" s="13" t="s">
        <v>71</v>
      </c>
      <c r="AY270" s="209" t="s">
        <v>166</v>
      </c>
    </row>
    <row r="271" spans="1:65" s="14" customFormat="1" ht="11.25" x14ac:dyDescent="0.2">
      <c r="B271" s="210"/>
      <c r="C271" s="211"/>
      <c r="D271" s="201" t="s">
        <v>177</v>
      </c>
      <c r="E271" s="212" t="s">
        <v>19</v>
      </c>
      <c r="F271" s="213" t="s">
        <v>313</v>
      </c>
      <c r="G271" s="211"/>
      <c r="H271" s="214">
        <v>3.2000000000000001E-2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177</v>
      </c>
      <c r="AU271" s="220" t="s">
        <v>81</v>
      </c>
      <c r="AV271" s="14" t="s">
        <v>81</v>
      </c>
      <c r="AW271" s="14" t="s">
        <v>33</v>
      </c>
      <c r="AX271" s="14" t="s">
        <v>71</v>
      </c>
      <c r="AY271" s="220" t="s">
        <v>166</v>
      </c>
    </row>
    <row r="272" spans="1:65" s="15" customFormat="1" ht="11.25" x14ac:dyDescent="0.2">
      <c r="B272" s="221"/>
      <c r="C272" s="222"/>
      <c r="D272" s="201" t="s">
        <v>177</v>
      </c>
      <c r="E272" s="223" t="s">
        <v>19</v>
      </c>
      <c r="F272" s="224" t="s">
        <v>180</v>
      </c>
      <c r="G272" s="222"/>
      <c r="H272" s="225">
        <v>1.9829999999999999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177</v>
      </c>
      <c r="AU272" s="231" t="s">
        <v>81</v>
      </c>
      <c r="AV272" s="15" t="s">
        <v>173</v>
      </c>
      <c r="AW272" s="15" t="s">
        <v>33</v>
      </c>
      <c r="AX272" s="15" t="s">
        <v>79</v>
      </c>
      <c r="AY272" s="231" t="s">
        <v>166</v>
      </c>
    </row>
    <row r="273" spans="1:65" s="12" customFormat="1" ht="22.9" customHeight="1" x14ac:dyDescent="0.2">
      <c r="B273" s="165"/>
      <c r="C273" s="166"/>
      <c r="D273" s="167" t="s">
        <v>70</v>
      </c>
      <c r="E273" s="179" t="s">
        <v>231</v>
      </c>
      <c r="F273" s="179" t="s">
        <v>314</v>
      </c>
      <c r="G273" s="166"/>
      <c r="H273" s="166"/>
      <c r="I273" s="169"/>
      <c r="J273" s="180">
        <f>BK273</f>
        <v>0</v>
      </c>
      <c r="K273" s="166"/>
      <c r="L273" s="171"/>
      <c r="M273" s="172"/>
      <c r="N273" s="173"/>
      <c r="O273" s="173"/>
      <c r="P273" s="174">
        <f>SUM(P274:P279)</f>
        <v>0</v>
      </c>
      <c r="Q273" s="173"/>
      <c r="R273" s="174">
        <f>SUM(R274:R279)</f>
        <v>0</v>
      </c>
      <c r="S273" s="173"/>
      <c r="T273" s="175">
        <f>SUM(T274:T279)</f>
        <v>0</v>
      </c>
      <c r="AR273" s="176" t="s">
        <v>79</v>
      </c>
      <c r="AT273" s="177" t="s">
        <v>70</v>
      </c>
      <c r="AU273" s="177" t="s">
        <v>79</v>
      </c>
      <c r="AY273" s="176" t="s">
        <v>166</v>
      </c>
      <c r="BK273" s="178">
        <f>SUM(BK274:BK279)</f>
        <v>0</v>
      </c>
    </row>
    <row r="274" spans="1:65" s="2" customFormat="1" ht="24.2" customHeight="1" x14ac:dyDescent="0.2">
      <c r="A274" s="37"/>
      <c r="B274" s="38"/>
      <c r="C274" s="181" t="s">
        <v>315</v>
      </c>
      <c r="D274" s="181" t="s">
        <v>168</v>
      </c>
      <c r="E274" s="182" t="s">
        <v>316</v>
      </c>
      <c r="F274" s="183" t="s">
        <v>317</v>
      </c>
      <c r="G274" s="184" t="s">
        <v>188</v>
      </c>
      <c r="H274" s="185">
        <v>88.43</v>
      </c>
      <c r="I274" s="186"/>
      <c r="J274" s="187">
        <f>ROUND(I274*H274,2)</f>
        <v>0</v>
      </c>
      <c r="K274" s="183" t="s">
        <v>172</v>
      </c>
      <c r="L274" s="42"/>
      <c r="M274" s="188" t="s">
        <v>19</v>
      </c>
      <c r="N274" s="189" t="s">
        <v>42</v>
      </c>
      <c r="O274" s="67"/>
      <c r="P274" s="190">
        <f>O274*H274</f>
        <v>0</v>
      </c>
      <c r="Q274" s="190">
        <v>0</v>
      </c>
      <c r="R274" s="190">
        <f>Q274*H274</f>
        <v>0</v>
      </c>
      <c r="S274" s="190">
        <v>0</v>
      </c>
      <c r="T274" s="19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2" t="s">
        <v>173</v>
      </c>
      <c r="AT274" s="192" t="s">
        <v>168</v>
      </c>
      <c r="AU274" s="192" t="s">
        <v>81</v>
      </c>
      <c r="AY274" s="20" t="s">
        <v>166</v>
      </c>
      <c r="BE274" s="193">
        <f>IF(N274="základní",J274,0)</f>
        <v>0</v>
      </c>
      <c r="BF274" s="193">
        <f>IF(N274="snížená",J274,0)</f>
        <v>0</v>
      </c>
      <c r="BG274" s="193">
        <f>IF(N274="zákl. přenesená",J274,0)</f>
        <v>0</v>
      </c>
      <c r="BH274" s="193">
        <f>IF(N274="sníž. přenesená",J274,0)</f>
        <v>0</v>
      </c>
      <c r="BI274" s="193">
        <f>IF(N274="nulová",J274,0)</f>
        <v>0</v>
      </c>
      <c r="BJ274" s="20" t="s">
        <v>79</v>
      </c>
      <c r="BK274" s="193">
        <f>ROUND(I274*H274,2)</f>
        <v>0</v>
      </c>
      <c r="BL274" s="20" t="s">
        <v>173</v>
      </c>
      <c r="BM274" s="192" t="s">
        <v>318</v>
      </c>
    </row>
    <row r="275" spans="1:65" s="2" customFormat="1" ht="11.25" x14ac:dyDescent="0.2">
      <c r="A275" s="37"/>
      <c r="B275" s="38"/>
      <c r="C275" s="39"/>
      <c r="D275" s="194" t="s">
        <v>175</v>
      </c>
      <c r="E275" s="39"/>
      <c r="F275" s="195" t="s">
        <v>319</v>
      </c>
      <c r="G275" s="39"/>
      <c r="H275" s="39"/>
      <c r="I275" s="196"/>
      <c r="J275" s="39"/>
      <c r="K275" s="39"/>
      <c r="L275" s="42"/>
      <c r="M275" s="197"/>
      <c r="N275" s="198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175</v>
      </c>
      <c r="AU275" s="20" t="s">
        <v>81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320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4" customFormat="1" ht="11.25" x14ac:dyDescent="0.2">
      <c r="B277" s="210"/>
      <c r="C277" s="211"/>
      <c r="D277" s="201" t="s">
        <v>177</v>
      </c>
      <c r="E277" s="212" t="s">
        <v>19</v>
      </c>
      <c r="F277" s="213" t="s">
        <v>321</v>
      </c>
      <c r="G277" s="211"/>
      <c r="H277" s="214">
        <v>48.432000000000002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177</v>
      </c>
      <c r="AU277" s="220" t="s">
        <v>81</v>
      </c>
      <c r="AV277" s="14" t="s">
        <v>81</v>
      </c>
      <c r="AW277" s="14" t="s">
        <v>33</v>
      </c>
      <c r="AX277" s="14" t="s">
        <v>71</v>
      </c>
      <c r="AY277" s="220" t="s">
        <v>166</v>
      </c>
    </row>
    <row r="278" spans="1:65" s="14" customFormat="1" ht="11.25" x14ac:dyDescent="0.2">
      <c r="B278" s="210"/>
      <c r="C278" s="211"/>
      <c r="D278" s="201" t="s">
        <v>177</v>
      </c>
      <c r="E278" s="212" t="s">
        <v>19</v>
      </c>
      <c r="F278" s="213" t="s">
        <v>322</v>
      </c>
      <c r="G278" s="211"/>
      <c r="H278" s="214">
        <v>39.997999999999998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177</v>
      </c>
      <c r="AU278" s="220" t="s">
        <v>81</v>
      </c>
      <c r="AV278" s="14" t="s">
        <v>81</v>
      </c>
      <c r="AW278" s="14" t="s">
        <v>33</v>
      </c>
      <c r="AX278" s="14" t="s">
        <v>71</v>
      </c>
      <c r="AY278" s="220" t="s">
        <v>166</v>
      </c>
    </row>
    <row r="279" spans="1:65" s="15" customFormat="1" ht="11.25" x14ac:dyDescent="0.2">
      <c r="B279" s="221"/>
      <c r="C279" s="222"/>
      <c r="D279" s="201" t="s">
        <v>177</v>
      </c>
      <c r="E279" s="223" t="s">
        <v>19</v>
      </c>
      <c r="F279" s="224" t="s">
        <v>180</v>
      </c>
      <c r="G279" s="222"/>
      <c r="H279" s="225">
        <v>88.43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177</v>
      </c>
      <c r="AU279" s="231" t="s">
        <v>81</v>
      </c>
      <c r="AV279" s="15" t="s">
        <v>173</v>
      </c>
      <c r="AW279" s="15" t="s">
        <v>33</v>
      </c>
      <c r="AX279" s="15" t="s">
        <v>79</v>
      </c>
      <c r="AY279" s="231" t="s">
        <v>166</v>
      </c>
    </row>
    <row r="280" spans="1:65" s="12" customFormat="1" ht="22.9" customHeight="1" x14ac:dyDescent="0.2">
      <c r="B280" s="165"/>
      <c r="C280" s="166"/>
      <c r="D280" s="167" t="s">
        <v>70</v>
      </c>
      <c r="E280" s="179" t="s">
        <v>323</v>
      </c>
      <c r="F280" s="179" t="s">
        <v>324</v>
      </c>
      <c r="G280" s="166"/>
      <c r="H280" s="166"/>
      <c r="I280" s="169"/>
      <c r="J280" s="180">
        <f>BK280</f>
        <v>0</v>
      </c>
      <c r="K280" s="166"/>
      <c r="L280" s="171"/>
      <c r="M280" s="172"/>
      <c r="N280" s="173"/>
      <c r="O280" s="173"/>
      <c r="P280" s="174">
        <f>SUM(P281:P282)</f>
        <v>0</v>
      </c>
      <c r="Q280" s="173"/>
      <c r="R280" s="174">
        <f>SUM(R281:R282)</f>
        <v>0</v>
      </c>
      <c r="S280" s="173"/>
      <c r="T280" s="175">
        <f>SUM(T281:T282)</f>
        <v>0</v>
      </c>
      <c r="AR280" s="176" t="s">
        <v>79</v>
      </c>
      <c r="AT280" s="177" t="s">
        <v>70</v>
      </c>
      <c r="AU280" s="177" t="s">
        <v>79</v>
      </c>
      <c r="AY280" s="176" t="s">
        <v>166</v>
      </c>
      <c r="BK280" s="178">
        <f>SUM(BK281:BK282)</f>
        <v>0</v>
      </c>
    </row>
    <row r="281" spans="1:65" s="2" customFormat="1" ht="37.9" customHeight="1" x14ac:dyDescent="0.2">
      <c r="A281" s="37"/>
      <c r="B281" s="38"/>
      <c r="C281" s="181" t="s">
        <v>325</v>
      </c>
      <c r="D281" s="181" t="s">
        <v>168</v>
      </c>
      <c r="E281" s="182" t="s">
        <v>326</v>
      </c>
      <c r="F281" s="183" t="s">
        <v>327</v>
      </c>
      <c r="G281" s="184" t="s">
        <v>234</v>
      </c>
      <c r="H281" s="185">
        <v>167.02199999999999</v>
      </c>
      <c r="I281" s="186"/>
      <c r="J281" s="187">
        <f>ROUND(I281*H281,2)</f>
        <v>0</v>
      </c>
      <c r="K281" s="183" t="s">
        <v>172</v>
      </c>
      <c r="L281" s="42"/>
      <c r="M281" s="188" t="s">
        <v>19</v>
      </c>
      <c r="N281" s="189" t="s">
        <v>42</v>
      </c>
      <c r="O281" s="67"/>
      <c r="P281" s="190">
        <f>O281*H281</f>
        <v>0</v>
      </c>
      <c r="Q281" s="190">
        <v>0</v>
      </c>
      <c r="R281" s="190">
        <f>Q281*H281</f>
        <v>0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173</v>
      </c>
      <c r="AT281" s="192" t="s">
        <v>168</v>
      </c>
      <c r="AU281" s="192" t="s">
        <v>81</v>
      </c>
      <c r="AY281" s="20" t="s">
        <v>166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20" t="s">
        <v>79</v>
      </c>
      <c r="BK281" s="193">
        <f>ROUND(I281*H281,2)</f>
        <v>0</v>
      </c>
      <c r="BL281" s="20" t="s">
        <v>173</v>
      </c>
      <c r="BM281" s="192" t="s">
        <v>328</v>
      </c>
    </row>
    <row r="282" spans="1:65" s="2" customFormat="1" ht="11.25" x14ac:dyDescent="0.2">
      <c r="A282" s="37"/>
      <c r="B282" s="38"/>
      <c r="C282" s="39"/>
      <c r="D282" s="194" t="s">
        <v>175</v>
      </c>
      <c r="E282" s="39"/>
      <c r="F282" s="195" t="s">
        <v>329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175</v>
      </c>
      <c r="AU282" s="20" t="s">
        <v>81</v>
      </c>
    </row>
    <row r="283" spans="1:65" s="12" customFormat="1" ht="25.9" customHeight="1" x14ac:dyDescent="0.2">
      <c r="B283" s="165"/>
      <c r="C283" s="166"/>
      <c r="D283" s="167" t="s">
        <v>70</v>
      </c>
      <c r="E283" s="168" t="s">
        <v>330</v>
      </c>
      <c r="F283" s="168" t="s">
        <v>331</v>
      </c>
      <c r="G283" s="166"/>
      <c r="H283" s="166"/>
      <c r="I283" s="169"/>
      <c r="J283" s="170">
        <f>BK283</f>
        <v>0</v>
      </c>
      <c r="K283" s="166"/>
      <c r="L283" s="171"/>
      <c r="M283" s="172"/>
      <c r="N283" s="173"/>
      <c r="O283" s="173"/>
      <c r="P283" s="174">
        <f>SUM(P284:P285)</f>
        <v>0</v>
      </c>
      <c r="Q283" s="173"/>
      <c r="R283" s="174">
        <f>SUM(R284:R285)</f>
        <v>0</v>
      </c>
      <c r="S283" s="173"/>
      <c r="T283" s="175">
        <f>SUM(T284:T285)</f>
        <v>0</v>
      </c>
      <c r="AR283" s="176" t="s">
        <v>173</v>
      </c>
      <c r="AT283" s="177" t="s">
        <v>70</v>
      </c>
      <c r="AU283" s="177" t="s">
        <v>71</v>
      </c>
      <c r="AY283" s="176" t="s">
        <v>166</v>
      </c>
      <c r="BK283" s="178">
        <f>SUM(BK284:BK285)</f>
        <v>0</v>
      </c>
    </row>
    <row r="284" spans="1:65" s="2" customFormat="1" ht="16.5" customHeight="1" x14ac:dyDescent="0.2">
      <c r="A284" s="37"/>
      <c r="B284" s="38"/>
      <c r="C284" s="181" t="s">
        <v>332</v>
      </c>
      <c r="D284" s="181" t="s">
        <v>168</v>
      </c>
      <c r="E284" s="182" t="s">
        <v>333</v>
      </c>
      <c r="F284" s="183" t="s">
        <v>334</v>
      </c>
      <c r="G284" s="184" t="s">
        <v>335</v>
      </c>
      <c r="H284" s="185">
        <v>1</v>
      </c>
      <c r="I284" s="186"/>
      <c r="J284" s="187">
        <f>ROUND(I284*H284,2)</f>
        <v>0</v>
      </c>
      <c r="K284" s="183" t="s">
        <v>19</v>
      </c>
      <c r="L284" s="42"/>
      <c r="M284" s="188" t="s">
        <v>19</v>
      </c>
      <c r="N284" s="189" t="s">
        <v>42</v>
      </c>
      <c r="O284" s="67"/>
      <c r="P284" s="190">
        <f>O284*H284</f>
        <v>0</v>
      </c>
      <c r="Q284" s="190">
        <v>0</v>
      </c>
      <c r="R284" s="190">
        <f>Q284*H284</f>
        <v>0</v>
      </c>
      <c r="S284" s="190">
        <v>0</v>
      </c>
      <c r="T284" s="191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92" t="s">
        <v>336</v>
      </c>
      <c r="AT284" s="192" t="s">
        <v>168</v>
      </c>
      <c r="AU284" s="192" t="s">
        <v>79</v>
      </c>
      <c r="AY284" s="20" t="s">
        <v>166</v>
      </c>
      <c r="BE284" s="193">
        <f>IF(N284="základní",J284,0)</f>
        <v>0</v>
      </c>
      <c r="BF284" s="193">
        <f>IF(N284="snížená",J284,0)</f>
        <v>0</v>
      </c>
      <c r="BG284" s="193">
        <f>IF(N284="zákl. přenesená",J284,0)</f>
        <v>0</v>
      </c>
      <c r="BH284" s="193">
        <f>IF(N284="sníž. přenesená",J284,0)</f>
        <v>0</v>
      </c>
      <c r="BI284" s="193">
        <f>IF(N284="nulová",J284,0)</f>
        <v>0</v>
      </c>
      <c r="BJ284" s="20" t="s">
        <v>79</v>
      </c>
      <c r="BK284" s="193">
        <f>ROUND(I284*H284,2)</f>
        <v>0</v>
      </c>
      <c r="BL284" s="20" t="s">
        <v>336</v>
      </c>
      <c r="BM284" s="192" t="s">
        <v>337</v>
      </c>
    </row>
    <row r="285" spans="1:65" s="2" customFormat="1" ht="16.5" customHeight="1" x14ac:dyDescent="0.2">
      <c r="A285" s="37"/>
      <c r="B285" s="38"/>
      <c r="C285" s="181" t="s">
        <v>338</v>
      </c>
      <c r="D285" s="181" t="s">
        <v>168</v>
      </c>
      <c r="E285" s="182" t="s">
        <v>339</v>
      </c>
      <c r="F285" s="183" t="s">
        <v>340</v>
      </c>
      <c r="G285" s="184" t="s">
        <v>335</v>
      </c>
      <c r="H285" s="185">
        <v>1</v>
      </c>
      <c r="I285" s="186"/>
      <c r="J285" s="187">
        <f>ROUND(I285*H285,2)</f>
        <v>0</v>
      </c>
      <c r="K285" s="183" t="s">
        <v>19</v>
      </c>
      <c r="L285" s="42"/>
      <c r="M285" s="188" t="s">
        <v>19</v>
      </c>
      <c r="N285" s="189" t="s">
        <v>42</v>
      </c>
      <c r="O285" s="67"/>
      <c r="P285" s="190">
        <f>O285*H285</f>
        <v>0</v>
      </c>
      <c r="Q285" s="190">
        <v>0</v>
      </c>
      <c r="R285" s="190">
        <f>Q285*H285</f>
        <v>0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336</v>
      </c>
      <c r="AT285" s="192" t="s">
        <v>168</v>
      </c>
      <c r="AU285" s="192" t="s">
        <v>79</v>
      </c>
      <c r="AY285" s="20" t="s">
        <v>166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79</v>
      </c>
      <c r="BK285" s="193">
        <f>ROUND(I285*H285,2)</f>
        <v>0</v>
      </c>
      <c r="BL285" s="20" t="s">
        <v>336</v>
      </c>
      <c r="BM285" s="192" t="s">
        <v>341</v>
      </c>
    </row>
    <row r="286" spans="1:65" s="12" customFormat="1" ht="25.9" customHeight="1" x14ac:dyDescent="0.2">
      <c r="B286" s="165"/>
      <c r="C286" s="166"/>
      <c r="D286" s="167" t="s">
        <v>70</v>
      </c>
      <c r="E286" s="168" t="s">
        <v>342</v>
      </c>
      <c r="F286" s="168" t="s">
        <v>343</v>
      </c>
      <c r="G286" s="166"/>
      <c r="H286" s="166"/>
      <c r="I286" s="169"/>
      <c r="J286" s="170">
        <f>BK286</f>
        <v>0</v>
      </c>
      <c r="K286" s="166"/>
      <c r="L286" s="171"/>
      <c r="M286" s="172"/>
      <c r="N286" s="173"/>
      <c r="O286" s="173"/>
      <c r="P286" s="174">
        <f>P287</f>
        <v>0</v>
      </c>
      <c r="Q286" s="173"/>
      <c r="R286" s="174">
        <f>R287</f>
        <v>0</v>
      </c>
      <c r="S286" s="173"/>
      <c r="T286" s="175">
        <f>T287</f>
        <v>0</v>
      </c>
      <c r="AR286" s="176" t="s">
        <v>198</v>
      </c>
      <c r="AT286" s="177" t="s">
        <v>70</v>
      </c>
      <c r="AU286" s="177" t="s">
        <v>71</v>
      </c>
      <c r="AY286" s="176" t="s">
        <v>166</v>
      </c>
      <c r="BK286" s="178">
        <f>BK287</f>
        <v>0</v>
      </c>
    </row>
    <row r="287" spans="1:65" s="2" customFormat="1" ht="16.5" customHeight="1" x14ac:dyDescent="0.2">
      <c r="A287" s="37"/>
      <c r="B287" s="38"/>
      <c r="C287" s="181" t="s">
        <v>344</v>
      </c>
      <c r="D287" s="181" t="s">
        <v>168</v>
      </c>
      <c r="E287" s="182" t="s">
        <v>345</v>
      </c>
      <c r="F287" s="183" t="s">
        <v>346</v>
      </c>
      <c r="G287" s="184" t="s">
        <v>347</v>
      </c>
      <c r="H287" s="243"/>
      <c r="I287" s="186"/>
      <c r="J287" s="187">
        <f>ROUND(I287*H287,2)</f>
        <v>0</v>
      </c>
      <c r="K287" s="183" t="s">
        <v>19</v>
      </c>
      <c r="L287" s="42"/>
      <c r="M287" s="244" t="s">
        <v>19</v>
      </c>
      <c r="N287" s="245" t="s">
        <v>42</v>
      </c>
      <c r="O287" s="246"/>
      <c r="P287" s="247">
        <f>O287*H287</f>
        <v>0</v>
      </c>
      <c r="Q287" s="247">
        <v>0</v>
      </c>
      <c r="R287" s="247">
        <f>Q287*H287</f>
        <v>0</v>
      </c>
      <c r="S287" s="247">
        <v>0</v>
      </c>
      <c r="T287" s="248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2" t="s">
        <v>173</v>
      </c>
      <c r="AT287" s="192" t="s">
        <v>168</v>
      </c>
      <c r="AU287" s="192" t="s">
        <v>79</v>
      </c>
      <c r="AY287" s="20" t="s">
        <v>166</v>
      </c>
      <c r="BE287" s="193">
        <f>IF(N287="základní",J287,0)</f>
        <v>0</v>
      </c>
      <c r="BF287" s="193">
        <f>IF(N287="snížená",J287,0)</f>
        <v>0</v>
      </c>
      <c r="BG287" s="193">
        <f>IF(N287="zákl. přenesená",J287,0)</f>
        <v>0</v>
      </c>
      <c r="BH287" s="193">
        <f>IF(N287="sníž. přenesená",J287,0)</f>
        <v>0</v>
      </c>
      <c r="BI287" s="193">
        <f>IF(N287="nulová",J287,0)</f>
        <v>0</v>
      </c>
      <c r="BJ287" s="20" t="s">
        <v>79</v>
      </c>
      <c r="BK287" s="193">
        <f>ROUND(I287*H287,2)</f>
        <v>0</v>
      </c>
      <c r="BL287" s="20" t="s">
        <v>173</v>
      </c>
      <c r="BM287" s="192" t="s">
        <v>348</v>
      </c>
    </row>
    <row r="288" spans="1:65" s="2" customFormat="1" ht="6.95" customHeight="1" x14ac:dyDescent="0.2">
      <c r="A288" s="37"/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42"/>
      <c r="M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</row>
  </sheetData>
  <sheetProtection algorithmName="SHA-512" hashValue="Iuj4jpC3yrbJ9UGERMxgX8asrEXFC0HToqwDmYUp09PnE9/adL85D5Y2L7icavtw8loE6GlMohXmwr2Z9s3AvQ==" saltValue="Kas1NItPtBhLpMeefC6aM/2a0t12qKBi3QRkOJGVB0NhUgutmeJ0s+kn0g/MdchTiAZg6WNPl04Kq4u5d+Incg==" spinCount="100000" sheet="1" objects="1" scenarios="1" formatColumns="0" formatRows="0" autoFilter="0"/>
  <autoFilter ref="C85:K287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5" r:id="rId2" xr:uid="{00000000-0004-0000-0100-000001000000}"/>
    <hyperlink ref="F100" r:id="rId3" xr:uid="{00000000-0004-0000-0100-000002000000}"/>
    <hyperlink ref="F105" r:id="rId4" xr:uid="{00000000-0004-0000-0100-000003000000}"/>
    <hyperlink ref="F110" r:id="rId5" xr:uid="{00000000-0004-0000-0100-000004000000}"/>
    <hyperlink ref="F123" r:id="rId6" xr:uid="{00000000-0004-0000-0100-000005000000}"/>
    <hyperlink ref="F140" r:id="rId7" xr:uid="{00000000-0004-0000-0100-000006000000}"/>
    <hyperlink ref="F160" r:id="rId8" xr:uid="{00000000-0004-0000-0100-000007000000}"/>
    <hyperlink ref="F165" r:id="rId9" xr:uid="{00000000-0004-0000-0100-000008000000}"/>
    <hyperlink ref="F186" r:id="rId10" xr:uid="{00000000-0004-0000-0100-000009000000}"/>
    <hyperlink ref="F206" r:id="rId11" xr:uid="{00000000-0004-0000-0100-00000A000000}"/>
    <hyperlink ref="F212" r:id="rId12" xr:uid="{00000000-0004-0000-0100-00000B000000}"/>
    <hyperlink ref="F225" r:id="rId13" xr:uid="{00000000-0004-0000-0100-00000C000000}"/>
    <hyperlink ref="F235" r:id="rId14" xr:uid="{00000000-0004-0000-0100-00000D000000}"/>
    <hyperlink ref="F260" r:id="rId15" xr:uid="{00000000-0004-0000-0100-00000E000000}"/>
    <hyperlink ref="F275" r:id="rId16" xr:uid="{00000000-0004-0000-0100-00000F000000}"/>
    <hyperlink ref="F282" r:id="rId17" xr:uid="{00000000-0004-0000-0100-00001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 x14ac:dyDescent="0.2"/>
  <cols>
    <col min="1" max="1" width="8.33203125" style="262" customWidth="1"/>
    <col min="2" max="2" width="1.6640625" style="262" customWidth="1"/>
    <col min="3" max="4" width="5" style="262" customWidth="1"/>
    <col min="5" max="5" width="11.6640625" style="262" customWidth="1"/>
    <col min="6" max="6" width="9.1640625" style="262" customWidth="1"/>
    <col min="7" max="7" width="5" style="262" customWidth="1"/>
    <col min="8" max="8" width="77.83203125" style="262" customWidth="1"/>
    <col min="9" max="10" width="20" style="262" customWidth="1"/>
    <col min="11" max="11" width="1.6640625" style="262" customWidth="1"/>
  </cols>
  <sheetData>
    <row r="1" spans="2:11" s="1" customFormat="1" ht="37.5" customHeight="1" x14ac:dyDescent="0.2"/>
    <row r="2" spans="2:11" s="1" customFormat="1" ht="7.5" customHeight="1" x14ac:dyDescent="0.2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pans="2:11" s="17" customFormat="1" ht="45" customHeight="1" x14ac:dyDescent="0.2">
      <c r="B3" s="266"/>
      <c r="C3" s="405" t="s">
        <v>1507</v>
      </c>
      <c r="D3" s="405"/>
      <c r="E3" s="405"/>
      <c r="F3" s="405"/>
      <c r="G3" s="405"/>
      <c r="H3" s="405"/>
      <c r="I3" s="405"/>
      <c r="J3" s="405"/>
      <c r="K3" s="267"/>
    </row>
    <row r="4" spans="2:11" s="1" customFormat="1" ht="25.5" customHeight="1" x14ac:dyDescent="0.3">
      <c r="B4" s="268"/>
      <c r="C4" s="404" t="s">
        <v>1508</v>
      </c>
      <c r="D4" s="404"/>
      <c r="E4" s="404"/>
      <c r="F4" s="404"/>
      <c r="G4" s="404"/>
      <c r="H4" s="404"/>
      <c r="I4" s="404"/>
      <c r="J4" s="404"/>
      <c r="K4" s="269"/>
    </row>
    <row r="5" spans="2:11" s="1" customFormat="1" ht="5.25" customHeight="1" x14ac:dyDescent="0.2">
      <c r="B5" s="268"/>
      <c r="C5" s="270"/>
      <c r="D5" s="270"/>
      <c r="E5" s="270"/>
      <c r="F5" s="270"/>
      <c r="G5" s="270"/>
      <c r="H5" s="270"/>
      <c r="I5" s="270"/>
      <c r="J5" s="270"/>
      <c r="K5" s="269"/>
    </row>
    <row r="6" spans="2:11" s="1" customFormat="1" ht="15" customHeight="1" x14ac:dyDescent="0.2">
      <c r="B6" s="268"/>
      <c r="C6" s="403" t="s">
        <v>1509</v>
      </c>
      <c r="D6" s="403"/>
      <c r="E6" s="403"/>
      <c r="F6" s="403"/>
      <c r="G6" s="403"/>
      <c r="H6" s="403"/>
      <c r="I6" s="403"/>
      <c r="J6" s="403"/>
      <c r="K6" s="269"/>
    </row>
    <row r="7" spans="2:11" s="1" customFormat="1" ht="15" customHeight="1" x14ac:dyDescent="0.2">
      <c r="B7" s="272"/>
      <c r="C7" s="403" t="s">
        <v>1510</v>
      </c>
      <c r="D7" s="403"/>
      <c r="E7" s="403"/>
      <c r="F7" s="403"/>
      <c r="G7" s="403"/>
      <c r="H7" s="403"/>
      <c r="I7" s="403"/>
      <c r="J7" s="403"/>
      <c r="K7" s="269"/>
    </row>
    <row r="8" spans="2:11" s="1" customFormat="1" ht="12.75" customHeight="1" x14ac:dyDescent="0.2">
      <c r="B8" s="272"/>
      <c r="C8" s="271"/>
      <c r="D8" s="271"/>
      <c r="E8" s="271"/>
      <c r="F8" s="271"/>
      <c r="G8" s="271"/>
      <c r="H8" s="271"/>
      <c r="I8" s="271"/>
      <c r="J8" s="271"/>
      <c r="K8" s="269"/>
    </row>
    <row r="9" spans="2:11" s="1" customFormat="1" ht="15" customHeight="1" x14ac:dyDescent="0.2">
      <c r="B9" s="272"/>
      <c r="C9" s="403" t="s">
        <v>1511</v>
      </c>
      <c r="D9" s="403"/>
      <c r="E9" s="403"/>
      <c r="F9" s="403"/>
      <c r="G9" s="403"/>
      <c r="H9" s="403"/>
      <c r="I9" s="403"/>
      <c r="J9" s="403"/>
      <c r="K9" s="269"/>
    </row>
    <row r="10" spans="2:11" s="1" customFormat="1" ht="15" customHeight="1" x14ac:dyDescent="0.2">
      <c r="B10" s="272"/>
      <c r="C10" s="271"/>
      <c r="D10" s="403" t="s">
        <v>1512</v>
      </c>
      <c r="E10" s="403"/>
      <c r="F10" s="403"/>
      <c r="G10" s="403"/>
      <c r="H10" s="403"/>
      <c r="I10" s="403"/>
      <c r="J10" s="403"/>
      <c r="K10" s="269"/>
    </row>
    <row r="11" spans="2:11" s="1" customFormat="1" ht="15" customHeight="1" x14ac:dyDescent="0.2">
      <c r="B11" s="272"/>
      <c r="C11" s="273"/>
      <c r="D11" s="403" t="s">
        <v>1513</v>
      </c>
      <c r="E11" s="403"/>
      <c r="F11" s="403"/>
      <c r="G11" s="403"/>
      <c r="H11" s="403"/>
      <c r="I11" s="403"/>
      <c r="J11" s="403"/>
      <c r="K11" s="269"/>
    </row>
    <row r="12" spans="2:11" s="1" customFormat="1" ht="15" customHeight="1" x14ac:dyDescent="0.2">
      <c r="B12" s="272"/>
      <c r="C12" s="273"/>
      <c r="D12" s="271"/>
      <c r="E12" s="271"/>
      <c r="F12" s="271"/>
      <c r="G12" s="271"/>
      <c r="H12" s="271"/>
      <c r="I12" s="271"/>
      <c r="J12" s="271"/>
      <c r="K12" s="269"/>
    </row>
    <row r="13" spans="2:11" s="1" customFormat="1" ht="15" customHeight="1" x14ac:dyDescent="0.2">
      <c r="B13" s="272"/>
      <c r="C13" s="273"/>
      <c r="D13" s="274" t="s">
        <v>1514</v>
      </c>
      <c r="E13" s="271"/>
      <c r="F13" s="271"/>
      <c r="G13" s="271"/>
      <c r="H13" s="271"/>
      <c r="I13" s="271"/>
      <c r="J13" s="271"/>
      <c r="K13" s="269"/>
    </row>
    <row r="14" spans="2:11" s="1" customFormat="1" ht="12.75" customHeight="1" x14ac:dyDescent="0.2">
      <c r="B14" s="272"/>
      <c r="C14" s="273"/>
      <c r="D14" s="273"/>
      <c r="E14" s="273"/>
      <c r="F14" s="273"/>
      <c r="G14" s="273"/>
      <c r="H14" s="273"/>
      <c r="I14" s="273"/>
      <c r="J14" s="273"/>
      <c r="K14" s="269"/>
    </row>
    <row r="15" spans="2:11" s="1" customFormat="1" ht="15" customHeight="1" x14ac:dyDescent="0.2">
      <c r="B15" s="272"/>
      <c r="C15" s="273"/>
      <c r="D15" s="403" t="s">
        <v>1515</v>
      </c>
      <c r="E15" s="403"/>
      <c r="F15" s="403"/>
      <c r="G15" s="403"/>
      <c r="H15" s="403"/>
      <c r="I15" s="403"/>
      <c r="J15" s="403"/>
      <c r="K15" s="269"/>
    </row>
    <row r="16" spans="2:11" s="1" customFormat="1" ht="15" customHeight="1" x14ac:dyDescent="0.2">
      <c r="B16" s="272"/>
      <c r="C16" s="273"/>
      <c r="D16" s="403" t="s">
        <v>1516</v>
      </c>
      <c r="E16" s="403"/>
      <c r="F16" s="403"/>
      <c r="G16" s="403"/>
      <c r="H16" s="403"/>
      <c r="I16" s="403"/>
      <c r="J16" s="403"/>
      <c r="K16" s="269"/>
    </row>
    <row r="17" spans="2:11" s="1" customFormat="1" ht="15" customHeight="1" x14ac:dyDescent="0.2">
      <c r="B17" s="272"/>
      <c r="C17" s="273"/>
      <c r="D17" s="403" t="s">
        <v>1517</v>
      </c>
      <c r="E17" s="403"/>
      <c r="F17" s="403"/>
      <c r="G17" s="403"/>
      <c r="H17" s="403"/>
      <c r="I17" s="403"/>
      <c r="J17" s="403"/>
      <c r="K17" s="269"/>
    </row>
    <row r="18" spans="2:11" s="1" customFormat="1" ht="15" customHeight="1" x14ac:dyDescent="0.2">
      <c r="B18" s="272"/>
      <c r="C18" s="273"/>
      <c r="D18" s="273"/>
      <c r="E18" s="275" t="s">
        <v>78</v>
      </c>
      <c r="F18" s="403" t="s">
        <v>1518</v>
      </c>
      <c r="G18" s="403"/>
      <c r="H18" s="403"/>
      <c r="I18" s="403"/>
      <c r="J18" s="403"/>
      <c r="K18" s="269"/>
    </row>
    <row r="19" spans="2:11" s="1" customFormat="1" ht="15" customHeight="1" x14ac:dyDescent="0.2">
      <c r="B19" s="272"/>
      <c r="C19" s="273"/>
      <c r="D19" s="273"/>
      <c r="E19" s="275" t="s">
        <v>1519</v>
      </c>
      <c r="F19" s="403" t="s">
        <v>1520</v>
      </c>
      <c r="G19" s="403"/>
      <c r="H19" s="403"/>
      <c r="I19" s="403"/>
      <c r="J19" s="403"/>
      <c r="K19" s="269"/>
    </row>
    <row r="20" spans="2:11" s="1" customFormat="1" ht="15" customHeight="1" x14ac:dyDescent="0.2">
      <c r="B20" s="272"/>
      <c r="C20" s="273"/>
      <c r="D20" s="273"/>
      <c r="E20" s="275" t="s">
        <v>1521</v>
      </c>
      <c r="F20" s="403" t="s">
        <v>1522</v>
      </c>
      <c r="G20" s="403"/>
      <c r="H20" s="403"/>
      <c r="I20" s="403"/>
      <c r="J20" s="403"/>
      <c r="K20" s="269"/>
    </row>
    <row r="21" spans="2:11" s="1" customFormat="1" ht="15" customHeight="1" x14ac:dyDescent="0.2">
      <c r="B21" s="272"/>
      <c r="C21" s="273"/>
      <c r="D21" s="273"/>
      <c r="E21" s="275" t="s">
        <v>1523</v>
      </c>
      <c r="F21" s="403" t="s">
        <v>1524</v>
      </c>
      <c r="G21" s="403"/>
      <c r="H21" s="403"/>
      <c r="I21" s="403"/>
      <c r="J21" s="403"/>
      <c r="K21" s="269"/>
    </row>
    <row r="22" spans="2:11" s="1" customFormat="1" ht="15" customHeight="1" x14ac:dyDescent="0.2">
      <c r="B22" s="272"/>
      <c r="C22" s="273"/>
      <c r="D22" s="273"/>
      <c r="E22" s="275" t="s">
        <v>330</v>
      </c>
      <c r="F22" s="403" t="s">
        <v>331</v>
      </c>
      <c r="G22" s="403"/>
      <c r="H22" s="403"/>
      <c r="I22" s="403"/>
      <c r="J22" s="403"/>
      <c r="K22" s="269"/>
    </row>
    <row r="23" spans="2:11" s="1" customFormat="1" ht="15" customHeight="1" x14ac:dyDescent="0.2">
      <c r="B23" s="272"/>
      <c r="C23" s="273"/>
      <c r="D23" s="273"/>
      <c r="E23" s="275" t="s">
        <v>87</v>
      </c>
      <c r="F23" s="403" t="s">
        <v>1525</v>
      </c>
      <c r="G23" s="403"/>
      <c r="H23" s="403"/>
      <c r="I23" s="403"/>
      <c r="J23" s="403"/>
      <c r="K23" s="269"/>
    </row>
    <row r="24" spans="2:11" s="1" customFormat="1" ht="12.75" customHeight="1" x14ac:dyDescent="0.2">
      <c r="B24" s="272"/>
      <c r="C24" s="273"/>
      <c r="D24" s="273"/>
      <c r="E24" s="273"/>
      <c r="F24" s="273"/>
      <c r="G24" s="273"/>
      <c r="H24" s="273"/>
      <c r="I24" s="273"/>
      <c r="J24" s="273"/>
      <c r="K24" s="269"/>
    </row>
    <row r="25" spans="2:11" s="1" customFormat="1" ht="15" customHeight="1" x14ac:dyDescent="0.2">
      <c r="B25" s="272"/>
      <c r="C25" s="403" t="s">
        <v>1526</v>
      </c>
      <c r="D25" s="403"/>
      <c r="E25" s="403"/>
      <c r="F25" s="403"/>
      <c r="G25" s="403"/>
      <c r="H25" s="403"/>
      <c r="I25" s="403"/>
      <c r="J25" s="403"/>
      <c r="K25" s="269"/>
    </row>
    <row r="26" spans="2:11" s="1" customFormat="1" ht="15" customHeight="1" x14ac:dyDescent="0.2">
      <c r="B26" s="272"/>
      <c r="C26" s="403" t="s">
        <v>1527</v>
      </c>
      <c r="D26" s="403"/>
      <c r="E26" s="403"/>
      <c r="F26" s="403"/>
      <c r="G26" s="403"/>
      <c r="H26" s="403"/>
      <c r="I26" s="403"/>
      <c r="J26" s="403"/>
      <c r="K26" s="269"/>
    </row>
    <row r="27" spans="2:11" s="1" customFormat="1" ht="15" customHeight="1" x14ac:dyDescent="0.2">
      <c r="B27" s="272"/>
      <c r="C27" s="271"/>
      <c r="D27" s="403" t="s">
        <v>1528</v>
      </c>
      <c r="E27" s="403"/>
      <c r="F27" s="403"/>
      <c r="G27" s="403"/>
      <c r="H27" s="403"/>
      <c r="I27" s="403"/>
      <c r="J27" s="403"/>
      <c r="K27" s="269"/>
    </row>
    <row r="28" spans="2:11" s="1" customFormat="1" ht="15" customHeight="1" x14ac:dyDescent="0.2">
      <c r="B28" s="272"/>
      <c r="C28" s="273"/>
      <c r="D28" s="403" t="s">
        <v>1529</v>
      </c>
      <c r="E28" s="403"/>
      <c r="F28" s="403"/>
      <c r="G28" s="403"/>
      <c r="H28" s="403"/>
      <c r="I28" s="403"/>
      <c r="J28" s="403"/>
      <c r="K28" s="269"/>
    </row>
    <row r="29" spans="2:11" s="1" customFormat="1" ht="12.75" customHeight="1" x14ac:dyDescent="0.2">
      <c r="B29" s="272"/>
      <c r="C29" s="273"/>
      <c r="D29" s="273"/>
      <c r="E29" s="273"/>
      <c r="F29" s="273"/>
      <c r="G29" s="273"/>
      <c r="H29" s="273"/>
      <c r="I29" s="273"/>
      <c r="J29" s="273"/>
      <c r="K29" s="269"/>
    </row>
    <row r="30" spans="2:11" s="1" customFormat="1" ht="15" customHeight="1" x14ac:dyDescent="0.2">
      <c r="B30" s="272"/>
      <c r="C30" s="273"/>
      <c r="D30" s="403" t="s">
        <v>1530</v>
      </c>
      <c r="E30" s="403"/>
      <c r="F30" s="403"/>
      <c r="G30" s="403"/>
      <c r="H30" s="403"/>
      <c r="I30" s="403"/>
      <c r="J30" s="403"/>
      <c r="K30" s="269"/>
    </row>
    <row r="31" spans="2:11" s="1" customFormat="1" ht="15" customHeight="1" x14ac:dyDescent="0.2">
      <c r="B31" s="272"/>
      <c r="C31" s="273"/>
      <c r="D31" s="403" t="s">
        <v>1531</v>
      </c>
      <c r="E31" s="403"/>
      <c r="F31" s="403"/>
      <c r="G31" s="403"/>
      <c r="H31" s="403"/>
      <c r="I31" s="403"/>
      <c r="J31" s="403"/>
      <c r="K31" s="269"/>
    </row>
    <row r="32" spans="2:11" s="1" customFormat="1" ht="12.75" customHeight="1" x14ac:dyDescent="0.2">
      <c r="B32" s="272"/>
      <c r="C32" s="273"/>
      <c r="D32" s="273"/>
      <c r="E32" s="273"/>
      <c r="F32" s="273"/>
      <c r="G32" s="273"/>
      <c r="H32" s="273"/>
      <c r="I32" s="273"/>
      <c r="J32" s="273"/>
      <c r="K32" s="269"/>
    </row>
    <row r="33" spans="2:11" s="1" customFormat="1" ht="15" customHeight="1" x14ac:dyDescent="0.2">
      <c r="B33" s="272"/>
      <c r="C33" s="273"/>
      <c r="D33" s="403" t="s">
        <v>1532</v>
      </c>
      <c r="E33" s="403"/>
      <c r="F33" s="403"/>
      <c r="G33" s="403"/>
      <c r="H33" s="403"/>
      <c r="I33" s="403"/>
      <c r="J33" s="403"/>
      <c r="K33" s="269"/>
    </row>
    <row r="34" spans="2:11" s="1" customFormat="1" ht="15" customHeight="1" x14ac:dyDescent="0.2">
      <c r="B34" s="272"/>
      <c r="C34" s="273"/>
      <c r="D34" s="403" t="s">
        <v>1533</v>
      </c>
      <c r="E34" s="403"/>
      <c r="F34" s="403"/>
      <c r="G34" s="403"/>
      <c r="H34" s="403"/>
      <c r="I34" s="403"/>
      <c r="J34" s="403"/>
      <c r="K34" s="269"/>
    </row>
    <row r="35" spans="2:11" s="1" customFormat="1" ht="15" customHeight="1" x14ac:dyDescent="0.2">
      <c r="B35" s="272"/>
      <c r="C35" s="273"/>
      <c r="D35" s="403" t="s">
        <v>1534</v>
      </c>
      <c r="E35" s="403"/>
      <c r="F35" s="403"/>
      <c r="G35" s="403"/>
      <c r="H35" s="403"/>
      <c r="I35" s="403"/>
      <c r="J35" s="403"/>
      <c r="K35" s="269"/>
    </row>
    <row r="36" spans="2:11" s="1" customFormat="1" ht="15" customHeight="1" x14ac:dyDescent="0.2">
      <c r="B36" s="272"/>
      <c r="C36" s="273"/>
      <c r="D36" s="271"/>
      <c r="E36" s="274" t="s">
        <v>152</v>
      </c>
      <c r="F36" s="271"/>
      <c r="G36" s="403" t="s">
        <v>1535</v>
      </c>
      <c r="H36" s="403"/>
      <c r="I36" s="403"/>
      <c r="J36" s="403"/>
      <c r="K36" s="269"/>
    </row>
    <row r="37" spans="2:11" s="1" customFormat="1" ht="30.75" customHeight="1" x14ac:dyDescent="0.2">
      <c r="B37" s="272"/>
      <c r="C37" s="273"/>
      <c r="D37" s="271"/>
      <c r="E37" s="274" t="s">
        <v>1536</v>
      </c>
      <c r="F37" s="271"/>
      <c r="G37" s="403" t="s">
        <v>1537</v>
      </c>
      <c r="H37" s="403"/>
      <c r="I37" s="403"/>
      <c r="J37" s="403"/>
      <c r="K37" s="269"/>
    </row>
    <row r="38" spans="2:11" s="1" customFormat="1" ht="15" customHeight="1" x14ac:dyDescent="0.2">
      <c r="B38" s="272"/>
      <c r="C38" s="273"/>
      <c r="D38" s="271"/>
      <c r="E38" s="274" t="s">
        <v>52</v>
      </c>
      <c r="F38" s="271"/>
      <c r="G38" s="403" t="s">
        <v>1538</v>
      </c>
      <c r="H38" s="403"/>
      <c r="I38" s="403"/>
      <c r="J38" s="403"/>
      <c r="K38" s="269"/>
    </row>
    <row r="39" spans="2:11" s="1" customFormat="1" ht="15" customHeight="1" x14ac:dyDescent="0.2">
      <c r="B39" s="272"/>
      <c r="C39" s="273"/>
      <c r="D39" s="271"/>
      <c r="E39" s="274" t="s">
        <v>53</v>
      </c>
      <c r="F39" s="271"/>
      <c r="G39" s="403" t="s">
        <v>1539</v>
      </c>
      <c r="H39" s="403"/>
      <c r="I39" s="403"/>
      <c r="J39" s="403"/>
      <c r="K39" s="269"/>
    </row>
    <row r="40" spans="2:11" s="1" customFormat="1" ht="15" customHeight="1" x14ac:dyDescent="0.2">
      <c r="B40" s="272"/>
      <c r="C40" s="273"/>
      <c r="D40" s="271"/>
      <c r="E40" s="274" t="s">
        <v>153</v>
      </c>
      <c r="F40" s="271"/>
      <c r="G40" s="403" t="s">
        <v>1540</v>
      </c>
      <c r="H40" s="403"/>
      <c r="I40" s="403"/>
      <c r="J40" s="403"/>
      <c r="K40" s="269"/>
    </row>
    <row r="41" spans="2:11" s="1" customFormat="1" ht="15" customHeight="1" x14ac:dyDescent="0.2">
      <c r="B41" s="272"/>
      <c r="C41" s="273"/>
      <c r="D41" s="271"/>
      <c r="E41" s="274" t="s">
        <v>154</v>
      </c>
      <c r="F41" s="271"/>
      <c r="G41" s="403" t="s">
        <v>1541</v>
      </c>
      <c r="H41" s="403"/>
      <c r="I41" s="403"/>
      <c r="J41" s="403"/>
      <c r="K41" s="269"/>
    </row>
    <row r="42" spans="2:11" s="1" customFormat="1" ht="15" customHeight="1" x14ac:dyDescent="0.2">
      <c r="B42" s="272"/>
      <c r="C42" s="273"/>
      <c r="D42" s="271"/>
      <c r="E42" s="274" t="s">
        <v>1542</v>
      </c>
      <c r="F42" s="271"/>
      <c r="G42" s="403" t="s">
        <v>1543</v>
      </c>
      <c r="H42" s="403"/>
      <c r="I42" s="403"/>
      <c r="J42" s="403"/>
      <c r="K42" s="269"/>
    </row>
    <row r="43" spans="2:11" s="1" customFormat="1" ht="15" customHeight="1" x14ac:dyDescent="0.2">
      <c r="B43" s="272"/>
      <c r="C43" s="273"/>
      <c r="D43" s="271"/>
      <c r="E43" s="274"/>
      <c r="F43" s="271"/>
      <c r="G43" s="403" t="s">
        <v>1544</v>
      </c>
      <c r="H43" s="403"/>
      <c r="I43" s="403"/>
      <c r="J43" s="403"/>
      <c r="K43" s="269"/>
    </row>
    <row r="44" spans="2:11" s="1" customFormat="1" ht="15" customHeight="1" x14ac:dyDescent="0.2">
      <c r="B44" s="272"/>
      <c r="C44" s="273"/>
      <c r="D44" s="271"/>
      <c r="E44" s="274" t="s">
        <v>1545</v>
      </c>
      <c r="F44" s="271"/>
      <c r="G44" s="403" t="s">
        <v>1546</v>
      </c>
      <c r="H44" s="403"/>
      <c r="I44" s="403"/>
      <c r="J44" s="403"/>
      <c r="K44" s="269"/>
    </row>
    <row r="45" spans="2:11" s="1" customFormat="1" ht="15" customHeight="1" x14ac:dyDescent="0.2">
      <c r="B45" s="272"/>
      <c r="C45" s="273"/>
      <c r="D45" s="271"/>
      <c r="E45" s="274" t="s">
        <v>156</v>
      </c>
      <c r="F45" s="271"/>
      <c r="G45" s="403" t="s">
        <v>1547</v>
      </c>
      <c r="H45" s="403"/>
      <c r="I45" s="403"/>
      <c r="J45" s="403"/>
      <c r="K45" s="269"/>
    </row>
    <row r="46" spans="2:11" s="1" customFormat="1" ht="12.75" customHeight="1" x14ac:dyDescent="0.2">
      <c r="B46" s="272"/>
      <c r="C46" s="273"/>
      <c r="D46" s="271"/>
      <c r="E46" s="271"/>
      <c r="F46" s="271"/>
      <c r="G46" s="271"/>
      <c r="H46" s="271"/>
      <c r="I46" s="271"/>
      <c r="J46" s="271"/>
      <c r="K46" s="269"/>
    </row>
    <row r="47" spans="2:11" s="1" customFormat="1" ht="15" customHeight="1" x14ac:dyDescent="0.2">
      <c r="B47" s="272"/>
      <c r="C47" s="273"/>
      <c r="D47" s="403" t="s">
        <v>1548</v>
      </c>
      <c r="E47" s="403"/>
      <c r="F47" s="403"/>
      <c r="G47" s="403"/>
      <c r="H47" s="403"/>
      <c r="I47" s="403"/>
      <c r="J47" s="403"/>
      <c r="K47" s="269"/>
    </row>
    <row r="48" spans="2:11" s="1" customFormat="1" ht="15" customHeight="1" x14ac:dyDescent="0.2">
      <c r="B48" s="272"/>
      <c r="C48" s="273"/>
      <c r="D48" s="273"/>
      <c r="E48" s="403" t="s">
        <v>1549</v>
      </c>
      <c r="F48" s="403"/>
      <c r="G48" s="403"/>
      <c r="H48" s="403"/>
      <c r="I48" s="403"/>
      <c r="J48" s="403"/>
      <c r="K48" s="269"/>
    </row>
    <row r="49" spans="2:11" s="1" customFormat="1" ht="15" customHeight="1" x14ac:dyDescent="0.2">
      <c r="B49" s="272"/>
      <c r="C49" s="273"/>
      <c r="D49" s="273"/>
      <c r="E49" s="403" t="s">
        <v>1550</v>
      </c>
      <c r="F49" s="403"/>
      <c r="G49" s="403"/>
      <c r="H49" s="403"/>
      <c r="I49" s="403"/>
      <c r="J49" s="403"/>
      <c r="K49" s="269"/>
    </row>
    <row r="50" spans="2:11" s="1" customFormat="1" ht="15" customHeight="1" x14ac:dyDescent="0.2">
      <c r="B50" s="272"/>
      <c r="C50" s="273"/>
      <c r="D50" s="273"/>
      <c r="E50" s="403" t="s">
        <v>1551</v>
      </c>
      <c r="F50" s="403"/>
      <c r="G50" s="403"/>
      <c r="H50" s="403"/>
      <c r="I50" s="403"/>
      <c r="J50" s="403"/>
      <c r="K50" s="269"/>
    </row>
    <row r="51" spans="2:11" s="1" customFormat="1" ht="15" customHeight="1" x14ac:dyDescent="0.2">
      <c r="B51" s="272"/>
      <c r="C51" s="273"/>
      <c r="D51" s="403" t="s">
        <v>1552</v>
      </c>
      <c r="E51" s="403"/>
      <c r="F51" s="403"/>
      <c r="G51" s="403"/>
      <c r="H51" s="403"/>
      <c r="I51" s="403"/>
      <c r="J51" s="403"/>
      <c r="K51" s="269"/>
    </row>
    <row r="52" spans="2:11" s="1" customFormat="1" ht="25.5" customHeight="1" x14ac:dyDescent="0.3">
      <c r="B52" s="268"/>
      <c r="C52" s="404" t="s">
        <v>1553</v>
      </c>
      <c r="D52" s="404"/>
      <c r="E52" s="404"/>
      <c r="F52" s="404"/>
      <c r="G52" s="404"/>
      <c r="H52" s="404"/>
      <c r="I52" s="404"/>
      <c r="J52" s="404"/>
      <c r="K52" s="269"/>
    </row>
    <row r="53" spans="2:11" s="1" customFormat="1" ht="5.25" customHeight="1" x14ac:dyDescent="0.2">
      <c r="B53" s="268"/>
      <c r="C53" s="270"/>
      <c r="D53" s="270"/>
      <c r="E53" s="270"/>
      <c r="F53" s="270"/>
      <c r="G53" s="270"/>
      <c r="H53" s="270"/>
      <c r="I53" s="270"/>
      <c r="J53" s="270"/>
      <c r="K53" s="269"/>
    </row>
    <row r="54" spans="2:11" s="1" customFormat="1" ht="15" customHeight="1" x14ac:dyDescent="0.2">
      <c r="B54" s="268"/>
      <c r="C54" s="403" t="s">
        <v>1554</v>
      </c>
      <c r="D54" s="403"/>
      <c r="E54" s="403"/>
      <c r="F54" s="403"/>
      <c r="G54" s="403"/>
      <c r="H54" s="403"/>
      <c r="I54" s="403"/>
      <c r="J54" s="403"/>
      <c r="K54" s="269"/>
    </row>
    <row r="55" spans="2:11" s="1" customFormat="1" ht="15" customHeight="1" x14ac:dyDescent="0.2">
      <c r="B55" s="268"/>
      <c r="C55" s="403" t="s">
        <v>1555</v>
      </c>
      <c r="D55" s="403"/>
      <c r="E55" s="403"/>
      <c r="F55" s="403"/>
      <c r="G55" s="403"/>
      <c r="H55" s="403"/>
      <c r="I55" s="403"/>
      <c r="J55" s="403"/>
      <c r="K55" s="269"/>
    </row>
    <row r="56" spans="2:11" s="1" customFormat="1" ht="12.75" customHeight="1" x14ac:dyDescent="0.2">
      <c r="B56" s="268"/>
      <c r="C56" s="271"/>
      <c r="D56" s="271"/>
      <c r="E56" s="271"/>
      <c r="F56" s="271"/>
      <c r="G56" s="271"/>
      <c r="H56" s="271"/>
      <c r="I56" s="271"/>
      <c r="J56" s="271"/>
      <c r="K56" s="269"/>
    </row>
    <row r="57" spans="2:11" s="1" customFormat="1" ht="15" customHeight="1" x14ac:dyDescent="0.2">
      <c r="B57" s="268"/>
      <c r="C57" s="403" t="s">
        <v>1556</v>
      </c>
      <c r="D57" s="403"/>
      <c r="E57" s="403"/>
      <c r="F57" s="403"/>
      <c r="G57" s="403"/>
      <c r="H57" s="403"/>
      <c r="I57" s="403"/>
      <c r="J57" s="403"/>
      <c r="K57" s="269"/>
    </row>
    <row r="58" spans="2:11" s="1" customFormat="1" ht="15" customHeight="1" x14ac:dyDescent="0.2">
      <c r="B58" s="268"/>
      <c r="C58" s="273"/>
      <c r="D58" s="403" t="s">
        <v>1557</v>
      </c>
      <c r="E58" s="403"/>
      <c r="F58" s="403"/>
      <c r="G58" s="403"/>
      <c r="H58" s="403"/>
      <c r="I58" s="403"/>
      <c r="J58" s="403"/>
      <c r="K58" s="269"/>
    </row>
    <row r="59" spans="2:11" s="1" customFormat="1" ht="15" customHeight="1" x14ac:dyDescent="0.2">
      <c r="B59" s="268"/>
      <c r="C59" s="273"/>
      <c r="D59" s="403" t="s">
        <v>1558</v>
      </c>
      <c r="E59" s="403"/>
      <c r="F59" s="403"/>
      <c r="G59" s="403"/>
      <c r="H59" s="403"/>
      <c r="I59" s="403"/>
      <c r="J59" s="403"/>
      <c r="K59" s="269"/>
    </row>
    <row r="60" spans="2:11" s="1" customFormat="1" ht="15" customHeight="1" x14ac:dyDescent="0.2">
      <c r="B60" s="268"/>
      <c r="C60" s="273"/>
      <c r="D60" s="403" t="s">
        <v>1559</v>
      </c>
      <c r="E60" s="403"/>
      <c r="F60" s="403"/>
      <c r="G60" s="403"/>
      <c r="H60" s="403"/>
      <c r="I60" s="403"/>
      <c r="J60" s="403"/>
      <c r="K60" s="269"/>
    </row>
    <row r="61" spans="2:11" s="1" customFormat="1" ht="15" customHeight="1" x14ac:dyDescent="0.2">
      <c r="B61" s="268"/>
      <c r="C61" s="273"/>
      <c r="D61" s="403" t="s">
        <v>1560</v>
      </c>
      <c r="E61" s="403"/>
      <c r="F61" s="403"/>
      <c r="G61" s="403"/>
      <c r="H61" s="403"/>
      <c r="I61" s="403"/>
      <c r="J61" s="403"/>
      <c r="K61" s="269"/>
    </row>
    <row r="62" spans="2:11" s="1" customFormat="1" ht="15" customHeight="1" x14ac:dyDescent="0.2">
      <c r="B62" s="268"/>
      <c r="C62" s="273"/>
      <c r="D62" s="406" t="s">
        <v>1561</v>
      </c>
      <c r="E62" s="406"/>
      <c r="F62" s="406"/>
      <c r="G62" s="406"/>
      <c r="H62" s="406"/>
      <c r="I62" s="406"/>
      <c r="J62" s="406"/>
      <c r="K62" s="269"/>
    </row>
    <row r="63" spans="2:11" s="1" customFormat="1" ht="15" customHeight="1" x14ac:dyDescent="0.2">
      <c r="B63" s="268"/>
      <c r="C63" s="273"/>
      <c r="D63" s="403" t="s">
        <v>1562</v>
      </c>
      <c r="E63" s="403"/>
      <c r="F63" s="403"/>
      <c r="G63" s="403"/>
      <c r="H63" s="403"/>
      <c r="I63" s="403"/>
      <c r="J63" s="403"/>
      <c r="K63" s="269"/>
    </row>
    <row r="64" spans="2:11" s="1" customFormat="1" ht="12.75" customHeight="1" x14ac:dyDescent="0.2">
      <c r="B64" s="268"/>
      <c r="C64" s="273"/>
      <c r="D64" s="273"/>
      <c r="E64" s="276"/>
      <c r="F64" s="273"/>
      <c r="G64" s="273"/>
      <c r="H64" s="273"/>
      <c r="I64" s="273"/>
      <c r="J64" s="273"/>
      <c r="K64" s="269"/>
    </row>
    <row r="65" spans="2:11" s="1" customFormat="1" ht="15" customHeight="1" x14ac:dyDescent="0.2">
      <c r="B65" s="268"/>
      <c r="C65" s="273"/>
      <c r="D65" s="403" t="s">
        <v>1563</v>
      </c>
      <c r="E65" s="403"/>
      <c r="F65" s="403"/>
      <c r="G65" s="403"/>
      <c r="H65" s="403"/>
      <c r="I65" s="403"/>
      <c r="J65" s="403"/>
      <c r="K65" s="269"/>
    </row>
    <row r="66" spans="2:11" s="1" customFormat="1" ht="15" customHeight="1" x14ac:dyDescent="0.2">
      <c r="B66" s="268"/>
      <c r="C66" s="273"/>
      <c r="D66" s="406" t="s">
        <v>1564</v>
      </c>
      <c r="E66" s="406"/>
      <c r="F66" s="406"/>
      <c r="G66" s="406"/>
      <c r="H66" s="406"/>
      <c r="I66" s="406"/>
      <c r="J66" s="406"/>
      <c r="K66" s="269"/>
    </row>
    <row r="67" spans="2:11" s="1" customFormat="1" ht="15" customHeight="1" x14ac:dyDescent="0.2">
      <c r="B67" s="268"/>
      <c r="C67" s="273"/>
      <c r="D67" s="403" t="s">
        <v>1565</v>
      </c>
      <c r="E67" s="403"/>
      <c r="F67" s="403"/>
      <c r="G67" s="403"/>
      <c r="H67" s="403"/>
      <c r="I67" s="403"/>
      <c r="J67" s="403"/>
      <c r="K67" s="269"/>
    </row>
    <row r="68" spans="2:11" s="1" customFormat="1" ht="15" customHeight="1" x14ac:dyDescent="0.2">
      <c r="B68" s="268"/>
      <c r="C68" s="273"/>
      <c r="D68" s="403" t="s">
        <v>1566</v>
      </c>
      <c r="E68" s="403"/>
      <c r="F68" s="403"/>
      <c r="G68" s="403"/>
      <c r="H68" s="403"/>
      <c r="I68" s="403"/>
      <c r="J68" s="403"/>
      <c r="K68" s="269"/>
    </row>
    <row r="69" spans="2:11" s="1" customFormat="1" ht="15" customHeight="1" x14ac:dyDescent="0.2">
      <c r="B69" s="268"/>
      <c r="C69" s="273"/>
      <c r="D69" s="403" t="s">
        <v>1567</v>
      </c>
      <c r="E69" s="403"/>
      <c r="F69" s="403"/>
      <c r="G69" s="403"/>
      <c r="H69" s="403"/>
      <c r="I69" s="403"/>
      <c r="J69" s="403"/>
      <c r="K69" s="269"/>
    </row>
    <row r="70" spans="2:11" s="1" customFormat="1" ht="15" customHeight="1" x14ac:dyDescent="0.2">
      <c r="B70" s="268"/>
      <c r="C70" s="273"/>
      <c r="D70" s="403" t="s">
        <v>1568</v>
      </c>
      <c r="E70" s="403"/>
      <c r="F70" s="403"/>
      <c r="G70" s="403"/>
      <c r="H70" s="403"/>
      <c r="I70" s="403"/>
      <c r="J70" s="403"/>
      <c r="K70" s="269"/>
    </row>
    <row r="71" spans="2:11" s="1" customFormat="1" ht="12.75" customHeight="1" x14ac:dyDescent="0.2">
      <c r="B71" s="277"/>
      <c r="C71" s="278"/>
      <c r="D71" s="278"/>
      <c r="E71" s="278"/>
      <c r="F71" s="278"/>
      <c r="G71" s="278"/>
      <c r="H71" s="278"/>
      <c r="I71" s="278"/>
      <c r="J71" s="278"/>
      <c r="K71" s="279"/>
    </row>
    <row r="72" spans="2:11" s="1" customFormat="1" ht="18.75" customHeight="1" x14ac:dyDescent="0.2">
      <c r="B72" s="280"/>
      <c r="C72" s="280"/>
      <c r="D72" s="280"/>
      <c r="E72" s="280"/>
      <c r="F72" s="280"/>
      <c r="G72" s="280"/>
      <c r="H72" s="280"/>
      <c r="I72" s="280"/>
      <c r="J72" s="280"/>
      <c r="K72" s="281"/>
    </row>
    <row r="73" spans="2:11" s="1" customFormat="1" ht="18.75" customHeight="1" x14ac:dyDescent="0.2"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pans="2:11" s="1" customFormat="1" ht="7.5" customHeight="1" x14ac:dyDescent="0.2">
      <c r="B74" s="282"/>
      <c r="C74" s="283"/>
      <c r="D74" s="283"/>
      <c r="E74" s="283"/>
      <c r="F74" s="283"/>
      <c r="G74" s="283"/>
      <c r="H74" s="283"/>
      <c r="I74" s="283"/>
      <c r="J74" s="283"/>
      <c r="K74" s="284"/>
    </row>
    <row r="75" spans="2:11" s="1" customFormat="1" ht="45" customHeight="1" x14ac:dyDescent="0.2">
      <c r="B75" s="285"/>
      <c r="C75" s="407" t="s">
        <v>1569</v>
      </c>
      <c r="D75" s="407"/>
      <c r="E75" s="407"/>
      <c r="F75" s="407"/>
      <c r="G75" s="407"/>
      <c r="H75" s="407"/>
      <c r="I75" s="407"/>
      <c r="J75" s="407"/>
      <c r="K75" s="286"/>
    </row>
    <row r="76" spans="2:11" s="1" customFormat="1" ht="17.25" customHeight="1" x14ac:dyDescent="0.2">
      <c r="B76" s="285"/>
      <c r="C76" s="287" t="s">
        <v>1570</v>
      </c>
      <c r="D76" s="287"/>
      <c r="E76" s="287"/>
      <c r="F76" s="287" t="s">
        <v>1571</v>
      </c>
      <c r="G76" s="288"/>
      <c r="H76" s="287" t="s">
        <v>53</v>
      </c>
      <c r="I76" s="287" t="s">
        <v>56</v>
      </c>
      <c r="J76" s="287" t="s">
        <v>1572</v>
      </c>
      <c r="K76" s="286"/>
    </row>
    <row r="77" spans="2:11" s="1" customFormat="1" ht="17.25" customHeight="1" x14ac:dyDescent="0.2">
      <c r="B77" s="285"/>
      <c r="C77" s="289" t="s">
        <v>1573</v>
      </c>
      <c r="D77" s="289"/>
      <c r="E77" s="289"/>
      <c r="F77" s="290" t="s">
        <v>1574</v>
      </c>
      <c r="G77" s="291"/>
      <c r="H77" s="289"/>
      <c r="I77" s="289"/>
      <c r="J77" s="289" t="s">
        <v>1575</v>
      </c>
      <c r="K77" s="286"/>
    </row>
    <row r="78" spans="2:11" s="1" customFormat="1" ht="5.25" customHeight="1" x14ac:dyDescent="0.2">
      <c r="B78" s="285"/>
      <c r="C78" s="292"/>
      <c r="D78" s="292"/>
      <c r="E78" s="292"/>
      <c r="F78" s="292"/>
      <c r="G78" s="293"/>
      <c r="H78" s="292"/>
      <c r="I78" s="292"/>
      <c r="J78" s="292"/>
      <c r="K78" s="286"/>
    </row>
    <row r="79" spans="2:11" s="1" customFormat="1" ht="15" customHeight="1" x14ac:dyDescent="0.2">
      <c r="B79" s="285"/>
      <c r="C79" s="274" t="s">
        <v>52</v>
      </c>
      <c r="D79" s="294"/>
      <c r="E79" s="294"/>
      <c r="F79" s="295" t="s">
        <v>1576</v>
      </c>
      <c r="G79" s="296"/>
      <c r="H79" s="274" t="s">
        <v>1577</v>
      </c>
      <c r="I79" s="274" t="s">
        <v>1578</v>
      </c>
      <c r="J79" s="274">
        <v>20</v>
      </c>
      <c r="K79" s="286"/>
    </row>
    <row r="80" spans="2:11" s="1" customFormat="1" ht="15" customHeight="1" x14ac:dyDescent="0.2">
      <c r="B80" s="285"/>
      <c r="C80" s="274" t="s">
        <v>1579</v>
      </c>
      <c r="D80" s="274"/>
      <c r="E80" s="274"/>
      <c r="F80" s="295" t="s">
        <v>1576</v>
      </c>
      <c r="G80" s="296"/>
      <c r="H80" s="274" t="s">
        <v>1580</v>
      </c>
      <c r="I80" s="274" t="s">
        <v>1578</v>
      </c>
      <c r="J80" s="274">
        <v>120</v>
      </c>
      <c r="K80" s="286"/>
    </row>
    <row r="81" spans="2:11" s="1" customFormat="1" ht="15" customHeight="1" x14ac:dyDescent="0.2">
      <c r="B81" s="297"/>
      <c r="C81" s="274" t="s">
        <v>1581</v>
      </c>
      <c r="D81" s="274"/>
      <c r="E81" s="274"/>
      <c r="F81" s="295" t="s">
        <v>1582</v>
      </c>
      <c r="G81" s="296"/>
      <c r="H81" s="274" t="s">
        <v>1583</v>
      </c>
      <c r="I81" s="274" t="s">
        <v>1578</v>
      </c>
      <c r="J81" s="274">
        <v>50</v>
      </c>
      <c r="K81" s="286"/>
    </row>
    <row r="82" spans="2:11" s="1" customFormat="1" ht="15" customHeight="1" x14ac:dyDescent="0.2">
      <c r="B82" s="297"/>
      <c r="C82" s="274" t="s">
        <v>1584</v>
      </c>
      <c r="D82" s="274"/>
      <c r="E82" s="274"/>
      <c r="F82" s="295" t="s">
        <v>1576</v>
      </c>
      <c r="G82" s="296"/>
      <c r="H82" s="274" t="s">
        <v>1585</v>
      </c>
      <c r="I82" s="274" t="s">
        <v>1586</v>
      </c>
      <c r="J82" s="274"/>
      <c r="K82" s="286"/>
    </row>
    <row r="83" spans="2:11" s="1" customFormat="1" ht="15" customHeight="1" x14ac:dyDescent="0.2">
      <c r="B83" s="297"/>
      <c r="C83" s="298" t="s">
        <v>1587</v>
      </c>
      <c r="D83" s="298"/>
      <c r="E83" s="298"/>
      <c r="F83" s="299" t="s">
        <v>1582</v>
      </c>
      <c r="G83" s="298"/>
      <c r="H83" s="298" t="s">
        <v>1588</v>
      </c>
      <c r="I83" s="298" t="s">
        <v>1578</v>
      </c>
      <c r="J83" s="298">
        <v>15</v>
      </c>
      <c r="K83" s="286"/>
    </row>
    <row r="84" spans="2:11" s="1" customFormat="1" ht="15" customHeight="1" x14ac:dyDescent="0.2">
      <c r="B84" s="297"/>
      <c r="C84" s="298" t="s">
        <v>1589</v>
      </c>
      <c r="D84" s="298"/>
      <c r="E84" s="298"/>
      <c r="F84" s="299" t="s">
        <v>1582</v>
      </c>
      <c r="G84" s="298"/>
      <c r="H84" s="298" t="s">
        <v>1590</v>
      </c>
      <c r="I84" s="298" t="s">
        <v>1578</v>
      </c>
      <c r="J84" s="298">
        <v>15</v>
      </c>
      <c r="K84" s="286"/>
    </row>
    <row r="85" spans="2:11" s="1" customFormat="1" ht="15" customHeight="1" x14ac:dyDescent="0.2">
      <c r="B85" s="297"/>
      <c r="C85" s="298" t="s">
        <v>1591</v>
      </c>
      <c r="D85" s="298"/>
      <c r="E85" s="298"/>
      <c r="F85" s="299" t="s">
        <v>1582</v>
      </c>
      <c r="G85" s="298"/>
      <c r="H85" s="298" t="s">
        <v>1592</v>
      </c>
      <c r="I85" s="298" t="s">
        <v>1578</v>
      </c>
      <c r="J85" s="298">
        <v>20</v>
      </c>
      <c r="K85" s="286"/>
    </row>
    <row r="86" spans="2:11" s="1" customFormat="1" ht="15" customHeight="1" x14ac:dyDescent="0.2">
      <c r="B86" s="297"/>
      <c r="C86" s="298" t="s">
        <v>1593</v>
      </c>
      <c r="D86" s="298"/>
      <c r="E86" s="298"/>
      <c r="F86" s="299" t="s">
        <v>1582</v>
      </c>
      <c r="G86" s="298"/>
      <c r="H86" s="298" t="s">
        <v>1594</v>
      </c>
      <c r="I86" s="298" t="s">
        <v>1578</v>
      </c>
      <c r="J86" s="298">
        <v>20</v>
      </c>
      <c r="K86" s="286"/>
    </row>
    <row r="87" spans="2:11" s="1" customFormat="1" ht="15" customHeight="1" x14ac:dyDescent="0.2">
      <c r="B87" s="297"/>
      <c r="C87" s="274" t="s">
        <v>1595</v>
      </c>
      <c r="D87" s="274"/>
      <c r="E87" s="274"/>
      <c r="F87" s="295" t="s">
        <v>1582</v>
      </c>
      <c r="G87" s="296"/>
      <c r="H87" s="274" t="s">
        <v>1596</v>
      </c>
      <c r="I87" s="274" t="s">
        <v>1578</v>
      </c>
      <c r="J87" s="274">
        <v>50</v>
      </c>
      <c r="K87" s="286"/>
    </row>
    <row r="88" spans="2:11" s="1" customFormat="1" ht="15" customHeight="1" x14ac:dyDescent="0.2">
      <c r="B88" s="297"/>
      <c r="C88" s="274" t="s">
        <v>1597</v>
      </c>
      <c r="D88" s="274"/>
      <c r="E88" s="274"/>
      <c r="F88" s="295" t="s">
        <v>1582</v>
      </c>
      <c r="G88" s="296"/>
      <c r="H88" s="274" t="s">
        <v>1598</v>
      </c>
      <c r="I88" s="274" t="s">
        <v>1578</v>
      </c>
      <c r="J88" s="274">
        <v>20</v>
      </c>
      <c r="K88" s="286"/>
    </row>
    <row r="89" spans="2:11" s="1" customFormat="1" ht="15" customHeight="1" x14ac:dyDescent="0.2">
      <c r="B89" s="297"/>
      <c r="C89" s="274" t="s">
        <v>1599</v>
      </c>
      <c r="D89" s="274"/>
      <c r="E89" s="274"/>
      <c r="F89" s="295" t="s">
        <v>1582</v>
      </c>
      <c r="G89" s="296"/>
      <c r="H89" s="274" t="s">
        <v>1600</v>
      </c>
      <c r="I89" s="274" t="s">
        <v>1578</v>
      </c>
      <c r="J89" s="274">
        <v>20</v>
      </c>
      <c r="K89" s="286"/>
    </row>
    <row r="90" spans="2:11" s="1" customFormat="1" ht="15" customHeight="1" x14ac:dyDescent="0.2">
      <c r="B90" s="297"/>
      <c r="C90" s="274" t="s">
        <v>1601</v>
      </c>
      <c r="D90" s="274"/>
      <c r="E90" s="274"/>
      <c r="F90" s="295" t="s">
        <v>1582</v>
      </c>
      <c r="G90" s="296"/>
      <c r="H90" s="274" t="s">
        <v>1602</v>
      </c>
      <c r="I90" s="274" t="s">
        <v>1578</v>
      </c>
      <c r="J90" s="274">
        <v>50</v>
      </c>
      <c r="K90" s="286"/>
    </row>
    <row r="91" spans="2:11" s="1" customFormat="1" ht="15" customHeight="1" x14ac:dyDescent="0.2">
      <c r="B91" s="297"/>
      <c r="C91" s="274" t="s">
        <v>1603</v>
      </c>
      <c r="D91" s="274"/>
      <c r="E91" s="274"/>
      <c r="F91" s="295" t="s">
        <v>1582</v>
      </c>
      <c r="G91" s="296"/>
      <c r="H91" s="274" t="s">
        <v>1603</v>
      </c>
      <c r="I91" s="274" t="s">
        <v>1578</v>
      </c>
      <c r="J91" s="274">
        <v>50</v>
      </c>
      <c r="K91" s="286"/>
    </row>
    <row r="92" spans="2:11" s="1" customFormat="1" ht="15" customHeight="1" x14ac:dyDescent="0.2">
      <c r="B92" s="297"/>
      <c r="C92" s="274" t="s">
        <v>1604</v>
      </c>
      <c r="D92" s="274"/>
      <c r="E92" s="274"/>
      <c r="F92" s="295" t="s">
        <v>1582</v>
      </c>
      <c r="G92" s="296"/>
      <c r="H92" s="274" t="s">
        <v>1605</v>
      </c>
      <c r="I92" s="274" t="s">
        <v>1578</v>
      </c>
      <c r="J92" s="274">
        <v>255</v>
      </c>
      <c r="K92" s="286"/>
    </row>
    <row r="93" spans="2:11" s="1" customFormat="1" ht="15" customHeight="1" x14ac:dyDescent="0.2">
      <c r="B93" s="297"/>
      <c r="C93" s="274" t="s">
        <v>1606</v>
      </c>
      <c r="D93" s="274"/>
      <c r="E93" s="274"/>
      <c r="F93" s="295" t="s">
        <v>1576</v>
      </c>
      <c r="G93" s="296"/>
      <c r="H93" s="274" t="s">
        <v>1607</v>
      </c>
      <c r="I93" s="274" t="s">
        <v>1608</v>
      </c>
      <c r="J93" s="274"/>
      <c r="K93" s="286"/>
    </row>
    <row r="94" spans="2:11" s="1" customFormat="1" ht="15" customHeight="1" x14ac:dyDescent="0.2">
      <c r="B94" s="297"/>
      <c r="C94" s="274" t="s">
        <v>1609</v>
      </c>
      <c r="D94" s="274"/>
      <c r="E94" s="274"/>
      <c r="F94" s="295" t="s">
        <v>1576</v>
      </c>
      <c r="G94" s="296"/>
      <c r="H94" s="274" t="s">
        <v>1610</v>
      </c>
      <c r="I94" s="274" t="s">
        <v>1611</v>
      </c>
      <c r="J94" s="274"/>
      <c r="K94" s="286"/>
    </row>
    <row r="95" spans="2:11" s="1" customFormat="1" ht="15" customHeight="1" x14ac:dyDescent="0.2">
      <c r="B95" s="297"/>
      <c r="C95" s="274" t="s">
        <v>1612</v>
      </c>
      <c r="D95" s="274"/>
      <c r="E95" s="274"/>
      <c r="F95" s="295" t="s">
        <v>1576</v>
      </c>
      <c r="G95" s="296"/>
      <c r="H95" s="274" t="s">
        <v>1612</v>
      </c>
      <c r="I95" s="274" t="s">
        <v>1611</v>
      </c>
      <c r="J95" s="274"/>
      <c r="K95" s="286"/>
    </row>
    <row r="96" spans="2:11" s="1" customFormat="1" ht="15" customHeight="1" x14ac:dyDescent="0.2">
      <c r="B96" s="297"/>
      <c r="C96" s="274" t="s">
        <v>37</v>
      </c>
      <c r="D96" s="274"/>
      <c r="E96" s="274"/>
      <c r="F96" s="295" t="s">
        <v>1576</v>
      </c>
      <c r="G96" s="296"/>
      <c r="H96" s="274" t="s">
        <v>1613</v>
      </c>
      <c r="I96" s="274" t="s">
        <v>1611</v>
      </c>
      <c r="J96" s="274"/>
      <c r="K96" s="286"/>
    </row>
    <row r="97" spans="2:11" s="1" customFormat="1" ht="15" customHeight="1" x14ac:dyDescent="0.2">
      <c r="B97" s="297"/>
      <c r="C97" s="274" t="s">
        <v>47</v>
      </c>
      <c r="D97" s="274"/>
      <c r="E97" s="274"/>
      <c r="F97" s="295" t="s">
        <v>1576</v>
      </c>
      <c r="G97" s="296"/>
      <c r="H97" s="274" t="s">
        <v>1614</v>
      </c>
      <c r="I97" s="274" t="s">
        <v>1611</v>
      </c>
      <c r="J97" s="274"/>
      <c r="K97" s="286"/>
    </row>
    <row r="98" spans="2:11" s="1" customFormat="1" ht="15" customHeight="1" x14ac:dyDescent="0.2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pans="2:11" s="1" customFormat="1" ht="18.75" customHeight="1" x14ac:dyDescent="0.2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pans="2:11" s="1" customFormat="1" ht="18.75" customHeight="1" x14ac:dyDescent="0.2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</row>
    <row r="101" spans="2:11" s="1" customFormat="1" ht="7.5" customHeight="1" x14ac:dyDescent="0.2">
      <c r="B101" s="282"/>
      <c r="C101" s="283"/>
      <c r="D101" s="283"/>
      <c r="E101" s="283"/>
      <c r="F101" s="283"/>
      <c r="G101" s="283"/>
      <c r="H101" s="283"/>
      <c r="I101" s="283"/>
      <c r="J101" s="283"/>
      <c r="K101" s="284"/>
    </row>
    <row r="102" spans="2:11" s="1" customFormat="1" ht="45" customHeight="1" x14ac:dyDescent="0.2">
      <c r="B102" s="285"/>
      <c r="C102" s="407" t="s">
        <v>1615</v>
      </c>
      <c r="D102" s="407"/>
      <c r="E102" s="407"/>
      <c r="F102" s="407"/>
      <c r="G102" s="407"/>
      <c r="H102" s="407"/>
      <c r="I102" s="407"/>
      <c r="J102" s="407"/>
      <c r="K102" s="286"/>
    </row>
    <row r="103" spans="2:11" s="1" customFormat="1" ht="17.25" customHeight="1" x14ac:dyDescent="0.2">
      <c r="B103" s="285"/>
      <c r="C103" s="287" t="s">
        <v>1570</v>
      </c>
      <c r="D103" s="287"/>
      <c r="E103" s="287"/>
      <c r="F103" s="287" t="s">
        <v>1571</v>
      </c>
      <c r="G103" s="288"/>
      <c r="H103" s="287" t="s">
        <v>53</v>
      </c>
      <c r="I103" s="287" t="s">
        <v>56</v>
      </c>
      <c r="J103" s="287" t="s">
        <v>1572</v>
      </c>
      <c r="K103" s="286"/>
    </row>
    <row r="104" spans="2:11" s="1" customFormat="1" ht="17.25" customHeight="1" x14ac:dyDescent="0.2">
      <c r="B104" s="285"/>
      <c r="C104" s="289" t="s">
        <v>1573</v>
      </c>
      <c r="D104" s="289"/>
      <c r="E104" s="289"/>
      <c r="F104" s="290" t="s">
        <v>1574</v>
      </c>
      <c r="G104" s="291"/>
      <c r="H104" s="289"/>
      <c r="I104" s="289"/>
      <c r="J104" s="289" t="s">
        <v>1575</v>
      </c>
      <c r="K104" s="286"/>
    </row>
    <row r="105" spans="2:11" s="1" customFormat="1" ht="5.25" customHeight="1" x14ac:dyDescent="0.2">
      <c r="B105" s="285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pans="2:11" s="1" customFormat="1" ht="15" customHeight="1" x14ac:dyDescent="0.2">
      <c r="B106" s="285"/>
      <c r="C106" s="274" t="s">
        <v>52</v>
      </c>
      <c r="D106" s="294"/>
      <c r="E106" s="294"/>
      <c r="F106" s="295" t="s">
        <v>1576</v>
      </c>
      <c r="G106" s="274"/>
      <c r="H106" s="274" t="s">
        <v>1616</v>
      </c>
      <c r="I106" s="274" t="s">
        <v>1578</v>
      </c>
      <c r="J106" s="274">
        <v>20</v>
      </c>
      <c r="K106" s="286"/>
    </row>
    <row r="107" spans="2:11" s="1" customFormat="1" ht="15" customHeight="1" x14ac:dyDescent="0.2">
      <c r="B107" s="285"/>
      <c r="C107" s="274" t="s">
        <v>1579</v>
      </c>
      <c r="D107" s="274"/>
      <c r="E107" s="274"/>
      <c r="F107" s="295" t="s">
        <v>1576</v>
      </c>
      <c r="G107" s="274"/>
      <c r="H107" s="274" t="s">
        <v>1616</v>
      </c>
      <c r="I107" s="274" t="s">
        <v>1578</v>
      </c>
      <c r="J107" s="274">
        <v>120</v>
      </c>
      <c r="K107" s="286"/>
    </row>
    <row r="108" spans="2:11" s="1" customFormat="1" ht="15" customHeight="1" x14ac:dyDescent="0.2">
      <c r="B108" s="297"/>
      <c r="C108" s="274" t="s">
        <v>1581</v>
      </c>
      <c r="D108" s="274"/>
      <c r="E108" s="274"/>
      <c r="F108" s="295" t="s">
        <v>1582</v>
      </c>
      <c r="G108" s="274"/>
      <c r="H108" s="274" t="s">
        <v>1616</v>
      </c>
      <c r="I108" s="274" t="s">
        <v>1578</v>
      </c>
      <c r="J108" s="274">
        <v>50</v>
      </c>
      <c r="K108" s="286"/>
    </row>
    <row r="109" spans="2:11" s="1" customFormat="1" ht="15" customHeight="1" x14ac:dyDescent="0.2">
      <c r="B109" s="297"/>
      <c r="C109" s="274" t="s">
        <v>1584</v>
      </c>
      <c r="D109" s="274"/>
      <c r="E109" s="274"/>
      <c r="F109" s="295" t="s">
        <v>1576</v>
      </c>
      <c r="G109" s="274"/>
      <c r="H109" s="274" t="s">
        <v>1616</v>
      </c>
      <c r="I109" s="274" t="s">
        <v>1586</v>
      </c>
      <c r="J109" s="274"/>
      <c r="K109" s="286"/>
    </row>
    <row r="110" spans="2:11" s="1" customFormat="1" ht="15" customHeight="1" x14ac:dyDescent="0.2">
      <c r="B110" s="297"/>
      <c r="C110" s="274" t="s">
        <v>1595</v>
      </c>
      <c r="D110" s="274"/>
      <c r="E110" s="274"/>
      <c r="F110" s="295" t="s">
        <v>1582</v>
      </c>
      <c r="G110" s="274"/>
      <c r="H110" s="274" t="s">
        <v>1616</v>
      </c>
      <c r="I110" s="274" t="s">
        <v>1578</v>
      </c>
      <c r="J110" s="274">
        <v>50</v>
      </c>
      <c r="K110" s="286"/>
    </row>
    <row r="111" spans="2:11" s="1" customFormat="1" ht="15" customHeight="1" x14ac:dyDescent="0.2">
      <c r="B111" s="297"/>
      <c r="C111" s="274" t="s">
        <v>1603</v>
      </c>
      <c r="D111" s="274"/>
      <c r="E111" s="274"/>
      <c r="F111" s="295" t="s">
        <v>1582</v>
      </c>
      <c r="G111" s="274"/>
      <c r="H111" s="274" t="s">
        <v>1616</v>
      </c>
      <c r="I111" s="274" t="s">
        <v>1578</v>
      </c>
      <c r="J111" s="274">
        <v>50</v>
      </c>
      <c r="K111" s="286"/>
    </row>
    <row r="112" spans="2:11" s="1" customFormat="1" ht="15" customHeight="1" x14ac:dyDescent="0.2">
      <c r="B112" s="297"/>
      <c r="C112" s="274" t="s">
        <v>1601</v>
      </c>
      <c r="D112" s="274"/>
      <c r="E112" s="274"/>
      <c r="F112" s="295" t="s">
        <v>1582</v>
      </c>
      <c r="G112" s="274"/>
      <c r="H112" s="274" t="s">
        <v>1616</v>
      </c>
      <c r="I112" s="274" t="s">
        <v>1578</v>
      </c>
      <c r="J112" s="274">
        <v>50</v>
      </c>
      <c r="K112" s="286"/>
    </row>
    <row r="113" spans="2:11" s="1" customFormat="1" ht="15" customHeight="1" x14ac:dyDescent="0.2">
      <c r="B113" s="297"/>
      <c r="C113" s="274" t="s">
        <v>52</v>
      </c>
      <c r="D113" s="274"/>
      <c r="E113" s="274"/>
      <c r="F113" s="295" t="s">
        <v>1576</v>
      </c>
      <c r="G113" s="274"/>
      <c r="H113" s="274" t="s">
        <v>1617</v>
      </c>
      <c r="I113" s="274" t="s">
        <v>1578</v>
      </c>
      <c r="J113" s="274">
        <v>20</v>
      </c>
      <c r="K113" s="286"/>
    </row>
    <row r="114" spans="2:11" s="1" customFormat="1" ht="15" customHeight="1" x14ac:dyDescent="0.2">
      <c r="B114" s="297"/>
      <c r="C114" s="274" t="s">
        <v>1618</v>
      </c>
      <c r="D114" s="274"/>
      <c r="E114" s="274"/>
      <c r="F114" s="295" t="s">
        <v>1576</v>
      </c>
      <c r="G114" s="274"/>
      <c r="H114" s="274" t="s">
        <v>1619</v>
      </c>
      <c r="I114" s="274" t="s">
        <v>1578</v>
      </c>
      <c r="J114" s="274">
        <v>120</v>
      </c>
      <c r="K114" s="286"/>
    </row>
    <row r="115" spans="2:11" s="1" customFormat="1" ht="15" customHeight="1" x14ac:dyDescent="0.2">
      <c r="B115" s="297"/>
      <c r="C115" s="274" t="s">
        <v>37</v>
      </c>
      <c r="D115" s="274"/>
      <c r="E115" s="274"/>
      <c r="F115" s="295" t="s">
        <v>1576</v>
      </c>
      <c r="G115" s="274"/>
      <c r="H115" s="274" t="s">
        <v>1620</v>
      </c>
      <c r="I115" s="274" t="s">
        <v>1611</v>
      </c>
      <c r="J115" s="274"/>
      <c r="K115" s="286"/>
    </row>
    <row r="116" spans="2:11" s="1" customFormat="1" ht="15" customHeight="1" x14ac:dyDescent="0.2">
      <c r="B116" s="297"/>
      <c r="C116" s="274" t="s">
        <v>47</v>
      </c>
      <c r="D116" s="274"/>
      <c r="E116" s="274"/>
      <c r="F116" s="295" t="s">
        <v>1576</v>
      </c>
      <c r="G116" s="274"/>
      <c r="H116" s="274" t="s">
        <v>1621</v>
      </c>
      <c r="I116" s="274" t="s">
        <v>1611</v>
      </c>
      <c r="J116" s="274"/>
      <c r="K116" s="286"/>
    </row>
    <row r="117" spans="2:11" s="1" customFormat="1" ht="15" customHeight="1" x14ac:dyDescent="0.2">
      <c r="B117" s="297"/>
      <c r="C117" s="274" t="s">
        <v>56</v>
      </c>
      <c r="D117" s="274"/>
      <c r="E117" s="274"/>
      <c r="F117" s="295" t="s">
        <v>1576</v>
      </c>
      <c r="G117" s="274"/>
      <c r="H117" s="274" t="s">
        <v>1622</v>
      </c>
      <c r="I117" s="274" t="s">
        <v>1623</v>
      </c>
      <c r="J117" s="274"/>
      <c r="K117" s="286"/>
    </row>
    <row r="118" spans="2:11" s="1" customFormat="1" ht="15" customHeight="1" x14ac:dyDescent="0.2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pans="2:11" s="1" customFormat="1" ht="18.75" customHeight="1" x14ac:dyDescent="0.2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pans="2:11" s="1" customFormat="1" ht="18.75" customHeight="1" x14ac:dyDescent="0.2"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</row>
    <row r="121" spans="2:11" s="1" customFormat="1" ht="7.5" customHeight="1" x14ac:dyDescent="0.2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pans="2:11" s="1" customFormat="1" ht="45" customHeight="1" x14ac:dyDescent="0.2">
      <c r="B122" s="313"/>
      <c r="C122" s="405" t="s">
        <v>1624</v>
      </c>
      <c r="D122" s="405"/>
      <c r="E122" s="405"/>
      <c r="F122" s="405"/>
      <c r="G122" s="405"/>
      <c r="H122" s="405"/>
      <c r="I122" s="405"/>
      <c r="J122" s="405"/>
      <c r="K122" s="314"/>
    </row>
    <row r="123" spans="2:11" s="1" customFormat="1" ht="17.25" customHeight="1" x14ac:dyDescent="0.2">
      <c r="B123" s="315"/>
      <c r="C123" s="287" t="s">
        <v>1570</v>
      </c>
      <c r="D123" s="287"/>
      <c r="E123" s="287"/>
      <c r="F123" s="287" t="s">
        <v>1571</v>
      </c>
      <c r="G123" s="288"/>
      <c r="H123" s="287" t="s">
        <v>53</v>
      </c>
      <c r="I123" s="287" t="s">
        <v>56</v>
      </c>
      <c r="J123" s="287" t="s">
        <v>1572</v>
      </c>
      <c r="K123" s="316"/>
    </row>
    <row r="124" spans="2:11" s="1" customFormat="1" ht="17.25" customHeight="1" x14ac:dyDescent="0.2">
      <c r="B124" s="315"/>
      <c r="C124" s="289" t="s">
        <v>1573</v>
      </c>
      <c r="D124" s="289"/>
      <c r="E124" s="289"/>
      <c r="F124" s="290" t="s">
        <v>1574</v>
      </c>
      <c r="G124" s="291"/>
      <c r="H124" s="289"/>
      <c r="I124" s="289"/>
      <c r="J124" s="289" t="s">
        <v>1575</v>
      </c>
      <c r="K124" s="316"/>
    </row>
    <row r="125" spans="2:11" s="1" customFormat="1" ht="5.25" customHeight="1" x14ac:dyDescent="0.2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pans="2:11" s="1" customFormat="1" ht="15" customHeight="1" x14ac:dyDescent="0.2">
      <c r="B126" s="317"/>
      <c r="C126" s="274" t="s">
        <v>1579</v>
      </c>
      <c r="D126" s="294"/>
      <c r="E126" s="294"/>
      <c r="F126" s="295" t="s">
        <v>1576</v>
      </c>
      <c r="G126" s="274"/>
      <c r="H126" s="274" t="s">
        <v>1616</v>
      </c>
      <c r="I126" s="274" t="s">
        <v>1578</v>
      </c>
      <c r="J126" s="274">
        <v>120</v>
      </c>
      <c r="K126" s="320"/>
    </row>
    <row r="127" spans="2:11" s="1" customFormat="1" ht="15" customHeight="1" x14ac:dyDescent="0.2">
      <c r="B127" s="317"/>
      <c r="C127" s="274" t="s">
        <v>1625</v>
      </c>
      <c r="D127" s="274"/>
      <c r="E127" s="274"/>
      <c r="F127" s="295" t="s">
        <v>1576</v>
      </c>
      <c r="G127" s="274"/>
      <c r="H127" s="274" t="s">
        <v>1626</v>
      </c>
      <c r="I127" s="274" t="s">
        <v>1578</v>
      </c>
      <c r="J127" s="274" t="s">
        <v>1627</v>
      </c>
      <c r="K127" s="320"/>
    </row>
    <row r="128" spans="2:11" s="1" customFormat="1" ht="15" customHeight="1" x14ac:dyDescent="0.2">
      <c r="B128" s="317"/>
      <c r="C128" s="274" t="s">
        <v>87</v>
      </c>
      <c r="D128" s="274"/>
      <c r="E128" s="274"/>
      <c r="F128" s="295" t="s">
        <v>1576</v>
      </c>
      <c r="G128" s="274"/>
      <c r="H128" s="274" t="s">
        <v>1628</v>
      </c>
      <c r="I128" s="274" t="s">
        <v>1578</v>
      </c>
      <c r="J128" s="274" t="s">
        <v>1627</v>
      </c>
      <c r="K128" s="320"/>
    </row>
    <row r="129" spans="2:11" s="1" customFormat="1" ht="15" customHeight="1" x14ac:dyDescent="0.2">
      <c r="B129" s="317"/>
      <c r="C129" s="274" t="s">
        <v>1587</v>
      </c>
      <c r="D129" s="274"/>
      <c r="E129" s="274"/>
      <c r="F129" s="295" t="s">
        <v>1582</v>
      </c>
      <c r="G129" s="274"/>
      <c r="H129" s="274" t="s">
        <v>1588</v>
      </c>
      <c r="I129" s="274" t="s">
        <v>1578</v>
      </c>
      <c r="J129" s="274">
        <v>15</v>
      </c>
      <c r="K129" s="320"/>
    </row>
    <row r="130" spans="2:11" s="1" customFormat="1" ht="15" customHeight="1" x14ac:dyDescent="0.2">
      <c r="B130" s="317"/>
      <c r="C130" s="298" t="s">
        <v>1589</v>
      </c>
      <c r="D130" s="298"/>
      <c r="E130" s="298"/>
      <c r="F130" s="299" t="s">
        <v>1582</v>
      </c>
      <c r="G130" s="298"/>
      <c r="H130" s="298" t="s">
        <v>1590</v>
      </c>
      <c r="I130" s="298" t="s">
        <v>1578</v>
      </c>
      <c r="J130" s="298">
        <v>15</v>
      </c>
      <c r="K130" s="320"/>
    </row>
    <row r="131" spans="2:11" s="1" customFormat="1" ht="15" customHeight="1" x14ac:dyDescent="0.2">
      <c r="B131" s="317"/>
      <c r="C131" s="298" t="s">
        <v>1591</v>
      </c>
      <c r="D131" s="298"/>
      <c r="E131" s="298"/>
      <c r="F131" s="299" t="s">
        <v>1582</v>
      </c>
      <c r="G131" s="298"/>
      <c r="H131" s="298" t="s">
        <v>1592</v>
      </c>
      <c r="I131" s="298" t="s">
        <v>1578</v>
      </c>
      <c r="J131" s="298">
        <v>20</v>
      </c>
      <c r="K131" s="320"/>
    </row>
    <row r="132" spans="2:11" s="1" customFormat="1" ht="15" customHeight="1" x14ac:dyDescent="0.2">
      <c r="B132" s="317"/>
      <c r="C132" s="298" t="s">
        <v>1593</v>
      </c>
      <c r="D132" s="298"/>
      <c r="E132" s="298"/>
      <c r="F132" s="299" t="s">
        <v>1582</v>
      </c>
      <c r="G132" s="298"/>
      <c r="H132" s="298" t="s">
        <v>1594</v>
      </c>
      <c r="I132" s="298" t="s">
        <v>1578</v>
      </c>
      <c r="J132" s="298">
        <v>20</v>
      </c>
      <c r="K132" s="320"/>
    </row>
    <row r="133" spans="2:11" s="1" customFormat="1" ht="15" customHeight="1" x14ac:dyDescent="0.2">
      <c r="B133" s="317"/>
      <c r="C133" s="274" t="s">
        <v>1581</v>
      </c>
      <c r="D133" s="274"/>
      <c r="E133" s="274"/>
      <c r="F133" s="295" t="s">
        <v>1582</v>
      </c>
      <c r="G133" s="274"/>
      <c r="H133" s="274" t="s">
        <v>1616</v>
      </c>
      <c r="I133" s="274" t="s">
        <v>1578</v>
      </c>
      <c r="J133" s="274">
        <v>50</v>
      </c>
      <c r="K133" s="320"/>
    </row>
    <row r="134" spans="2:11" s="1" customFormat="1" ht="15" customHeight="1" x14ac:dyDescent="0.2">
      <c r="B134" s="317"/>
      <c r="C134" s="274" t="s">
        <v>1595</v>
      </c>
      <c r="D134" s="274"/>
      <c r="E134" s="274"/>
      <c r="F134" s="295" t="s">
        <v>1582</v>
      </c>
      <c r="G134" s="274"/>
      <c r="H134" s="274" t="s">
        <v>1616</v>
      </c>
      <c r="I134" s="274" t="s">
        <v>1578</v>
      </c>
      <c r="J134" s="274">
        <v>50</v>
      </c>
      <c r="K134" s="320"/>
    </row>
    <row r="135" spans="2:11" s="1" customFormat="1" ht="15" customHeight="1" x14ac:dyDescent="0.2">
      <c r="B135" s="317"/>
      <c r="C135" s="274" t="s">
        <v>1601</v>
      </c>
      <c r="D135" s="274"/>
      <c r="E135" s="274"/>
      <c r="F135" s="295" t="s">
        <v>1582</v>
      </c>
      <c r="G135" s="274"/>
      <c r="H135" s="274" t="s">
        <v>1616</v>
      </c>
      <c r="I135" s="274" t="s">
        <v>1578</v>
      </c>
      <c r="J135" s="274">
        <v>50</v>
      </c>
      <c r="K135" s="320"/>
    </row>
    <row r="136" spans="2:11" s="1" customFormat="1" ht="15" customHeight="1" x14ac:dyDescent="0.2">
      <c r="B136" s="317"/>
      <c r="C136" s="274" t="s">
        <v>1603</v>
      </c>
      <c r="D136" s="274"/>
      <c r="E136" s="274"/>
      <c r="F136" s="295" t="s">
        <v>1582</v>
      </c>
      <c r="G136" s="274"/>
      <c r="H136" s="274" t="s">
        <v>1616</v>
      </c>
      <c r="I136" s="274" t="s">
        <v>1578</v>
      </c>
      <c r="J136" s="274">
        <v>50</v>
      </c>
      <c r="K136" s="320"/>
    </row>
    <row r="137" spans="2:11" s="1" customFormat="1" ht="15" customHeight="1" x14ac:dyDescent="0.2">
      <c r="B137" s="317"/>
      <c r="C137" s="274" t="s">
        <v>1604</v>
      </c>
      <c r="D137" s="274"/>
      <c r="E137" s="274"/>
      <c r="F137" s="295" t="s">
        <v>1582</v>
      </c>
      <c r="G137" s="274"/>
      <c r="H137" s="274" t="s">
        <v>1629</v>
      </c>
      <c r="I137" s="274" t="s">
        <v>1578</v>
      </c>
      <c r="J137" s="274">
        <v>255</v>
      </c>
      <c r="K137" s="320"/>
    </row>
    <row r="138" spans="2:11" s="1" customFormat="1" ht="15" customHeight="1" x14ac:dyDescent="0.2">
      <c r="B138" s="317"/>
      <c r="C138" s="274" t="s">
        <v>1606</v>
      </c>
      <c r="D138" s="274"/>
      <c r="E138" s="274"/>
      <c r="F138" s="295" t="s">
        <v>1576</v>
      </c>
      <c r="G138" s="274"/>
      <c r="H138" s="274" t="s">
        <v>1630</v>
      </c>
      <c r="I138" s="274" t="s">
        <v>1608</v>
      </c>
      <c r="J138" s="274"/>
      <c r="K138" s="320"/>
    </row>
    <row r="139" spans="2:11" s="1" customFormat="1" ht="15" customHeight="1" x14ac:dyDescent="0.2">
      <c r="B139" s="317"/>
      <c r="C139" s="274" t="s">
        <v>1609</v>
      </c>
      <c r="D139" s="274"/>
      <c r="E139" s="274"/>
      <c r="F139" s="295" t="s">
        <v>1576</v>
      </c>
      <c r="G139" s="274"/>
      <c r="H139" s="274" t="s">
        <v>1631</v>
      </c>
      <c r="I139" s="274" t="s">
        <v>1611</v>
      </c>
      <c r="J139" s="274"/>
      <c r="K139" s="320"/>
    </row>
    <row r="140" spans="2:11" s="1" customFormat="1" ht="15" customHeight="1" x14ac:dyDescent="0.2">
      <c r="B140" s="317"/>
      <c r="C140" s="274" t="s">
        <v>1612</v>
      </c>
      <c r="D140" s="274"/>
      <c r="E140" s="274"/>
      <c r="F140" s="295" t="s">
        <v>1576</v>
      </c>
      <c r="G140" s="274"/>
      <c r="H140" s="274" t="s">
        <v>1612</v>
      </c>
      <c r="I140" s="274" t="s">
        <v>1611</v>
      </c>
      <c r="J140" s="274"/>
      <c r="K140" s="320"/>
    </row>
    <row r="141" spans="2:11" s="1" customFormat="1" ht="15" customHeight="1" x14ac:dyDescent="0.2">
      <c r="B141" s="317"/>
      <c r="C141" s="274" t="s">
        <v>37</v>
      </c>
      <c r="D141" s="274"/>
      <c r="E141" s="274"/>
      <c r="F141" s="295" t="s">
        <v>1576</v>
      </c>
      <c r="G141" s="274"/>
      <c r="H141" s="274" t="s">
        <v>1632</v>
      </c>
      <c r="I141" s="274" t="s">
        <v>1611</v>
      </c>
      <c r="J141" s="274"/>
      <c r="K141" s="320"/>
    </row>
    <row r="142" spans="2:11" s="1" customFormat="1" ht="15" customHeight="1" x14ac:dyDescent="0.2">
      <c r="B142" s="317"/>
      <c r="C142" s="274" t="s">
        <v>1633</v>
      </c>
      <c r="D142" s="274"/>
      <c r="E142" s="274"/>
      <c r="F142" s="295" t="s">
        <v>1576</v>
      </c>
      <c r="G142" s="274"/>
      <c r="H142" s="274" t="s">
        <v>1634</v>
      </c>
      <c r="I142" s="274" t="s">
        <v>1611</v>
      </c>
      <c r="J142" s="274"/>
      <c r="K142" s="320"/>
    </row>
    <row r="143" spans="2:11" s="1" customFormat="1" ht="15" customHeight="1" x14ac:dyDescent="0.2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pans="2:11" s="1" customFormat="1" ht="18.75" customHeight="1" x14ac:dyDescent="0.2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pans="2:11" s="1" customFormat="1" ht="18.75" customHeight="1" x14ac:dyDescent="0.2">
      <c r="B145" s="281"/>
      <c r="C145" s="281"/>
      <c r="D145" s="281"/>
      <c r="E145" s="281"/>
      <c r="F145" s="281"/>
      <c r="G145" s="281"/>
      <c r="H145" s="281"/>
      <c r="I145" s="281"/>
      <c r="J145" s="281"/>
      <c r="K145" s="281"/>
    </row>
    <row r="146" spans="2:11" s="1" customFormat="1" ht="7.5" customHeight="1" x14ac:dyDescent="0.2">
      <c r="B146" s="282"/>
      <c r="C146" s="283"/>
      <c r="D146" s="283"/>
      <c r="E146" s="283"/>
      <c r="F146" s="283"/>
      <c r="G146" s="283"/>
      <c r="H146" s="283"/>
      <c r="I146" s="283"/>
      <c r="J146" s="283"/>
      <c r="K146" s="284"/>
    </row>
    <row r="147" spans="2:11" s="1" customFormat="1" ht="45" customHeight="1" x14ac:dyDescent="0.2">
      <c r="B147" s="285"/>
      <c r="C147" s="407" t="s">
        <v>1635</v>
      </c>
      <c r="D147" s="407"/>
      <c r="E147" s="407"/>
      <c r="F147" s="407"/>
      <c r="G147" s="407"/>
      <c r="H147" s="407"/>
      <c r="I147" s="407"/>
      <c r="J147" s="407"/>
      <c r="K147" s="286"/>
    </row>
    <row r="148" spans="2:11" s="1" customFormat="1" ht="17.25" customHeight="1" x14ac:dyDescent="0.2">
      <c r="B148" s="285"/>
      <c r="C148" s="287" t="s">
        <v>1570</v>
      </c>
      <c r="D148" s="287"/>
      <c r="E148" s="287"/>
      <c r="F148" s="287" t="s">
        <v>1571</v>
      </c>
      <c r="G148" s="288"/>
      <c r="H148" s="287" t="s">
        <v>53</v>
      </c>
      <c r="I148" s="287" t="s">
        <v>56</v>
      </c>
      <c r="J148" s="287" t="s">
        <v>1572</v>
      </c>
      <c r="K148" s="286"/>
    </row>
    <row r="149" spans="2:11" s="1" customFormat="1" ht="17.25" customHeight="1" x14ac:dyDescent="0.2">
      <c r="B149" s="285"/>
      <c r="C149" s="289" t="s">
        <v>1573</v>
      </c>
      <c r="D149" s="289"/>
      <c r="E149" s="289"/>
      <c r="F149" s="290" t="s">
        <v>1574</v>
      </c>
      <c r="G149" s="291"/>
      <c r="H149" s="289"/>
      <c r="I149" s="289"/>
      <c r="J149" s="289" t="s">
        <v>1575</v>
      </c>
      <c r="K149" s="286"/>
    </row>
    <row r="150" spans="2:11" s="1" customFormat="1" ht="5.25" customHeight="1" x14ac:dyDescent="0.2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pans="2:11" s="1" customFormat="1" ht="15" customHeight="1" x14ac:dyDescent="0.2">
      <c r="B151" s="297"/>
      <c r="C151" s="324" t="s">
        <v>1579</v>
      </c>
      <c r="D151" s="274"/>
      <c r="E151" s="274"/>
      <c r="F151" s="325" t="s">
        <v>1576</v>
      </c>
      <c r="G151" s="274"/>
      <c r="H151" s="324" t="s">
        <v>1616</v>
      </c>
      <c r="I151" s="324" t="s">
        <v>1578</v>
      </c>
      <c r="J151" s="324">
        <v>120</v>
      </c>
      <c r="K151" s="320"/>
    </row>
    <row r="152" spans="2:11" s="1" customFormat="1" ht="15" customHeight="1" x14ac:dyDescent="0.2">
      <c r="B152" s="297"/>
      <c r="C152" s="324" t="s">
        <v>1625</v>
      </c>
      <c r="D152" s="274"/>
      <c r="E152" s="274"/>
      <c r="F152" s="325" t="s">
        <v>1576</v>
      </c>
      <c r="G152" s="274"/>
      <c r="H152" s="324" t="s">
        <v>1636</v>
      </c>
      <c r="I152" s="324" t="s">
        <v>1578</v>
      </c>
      <c r="J152" s="324" t="s">
        <v>1627</v>
      </c>
      <c r="K152" s="320"/>
    </row>
    <row r="153" spans="2:11" s="1" customFormat="1" ht="15" customHeight="1" x14ac:dyDescent="0.2">
      <c r="B153" s="297"/>
      <c r="C153" s="324" t="s">
        <v>87</v>
      </c>
      <c r="D153" s="274"/>
      <c r="E153" s="274"/>
      <c r="F153" s="325" t="s">
        <v>1576</v>
      </c>
      <c r="G153" s="274"/>
      <c r="H153" s="324" t="s">
        <v>1637</v>
      </c>
      <c r="I153" s="324" t="s">
        <v>1578</v>
      </c>
      <c r="J153" s="324" t="s">
        <v>1627</v>
      </c>
      <c r="K153" s="320"/>
    </row>
    <row r="154" spans="2:11" s="1" customFormat="1" ht="15" customHeight="1" x14ac:dyDescent="0.2">
      <c r="B154" s="297"/>
      <c r="C154" s="324" t="s">
        <v>1581</v>
      </c>
      <c r="D154" s="274"/>
      <c r="E154" s="274"/>
      <c r="F154" s="325" t="s">
        <v>1582</v>
      </c>
      <c r="G154" s="274"/>
      <c r="H154" s="324" t="s">
        <v>1616</v>
      </c>
      <c r="I154" s="324" t="s">
        <v>1578</v>
      </c>
      <c r="J154" s="324">
        <v>50</v>
      </c>
      <c r="K154" s="320"/>
    </row>
    <row r="155" spans="2:11" s="1" customFormat="1" ht="15" customHeight="1" x14ac:dyDescent="0.2">
      <c r="B155" s="297"/>
      <c r="C155" s="324" t="s">
        <v>1584</v>
      </c>
      <c r="D155" s="274"/>
      <c r="E155" s="274"/>
      <c r="F155" s="325" t="s">
        <v>1576</v>
      </c>
      <c r="G155" s="274"/>
      <c r="H155" s="324" t="s">
        <v>1616</v>
      </c>
      <c r="I155" s="324" t="s">
        <v>1586</v>
      </c>
      <c r="J155" s="324"/>
      <c r="K155" s="320"/>
    </row>
    <row r="156" spans="2:11" s="1" customFormat="1" ht="15" customHeight="1" x14ac:dyDescent="0.2">
      <c r="B156" s="297"/>
      <c r="C156" s="324" t="s">
        <v>1595</v>
      </c>
      <c r="D156" s="274"/>
      <c r="E156" s="274"/>
      <c r="F156" s="325" t="s">
        <v>1582</v>
      </c>
      <c r="G156" s="274"/>
      <c r="H156" s="324" t="s">
        <v>1616</v>
      </c>
      <c r="I156" s="324" t="s">
        <v>1578</v>
      </c>
      <c r="J156" s="324">
        <v>50</v>
      </c>
      <c r="K156" s="320"/>
    </row>
    <row r="157" spans="2:11" s="1" customFormat="1" ht="15" customHeight="1" x14ac:dyDescent="0.2">
      <c r="B157" s="297"/>
      <c r="C157" s="324" t="s">
        <v>1603</v>
      </c>
      <c r="D157" s="274"/>
      <c r="E157" s="274"/>
      <c r="F157" s="325" t="s">
        <v>1582</v>
      </c>
      <c r="G157" s="274"/>
      <c r="H157" s="324" t="s">
        <v>1616</v>
      </c>
      <c r="I157" s="324" t="s">
        <v>1578</v>
      </c>
      <c r="J157" s="324">
        <v>50</v>
      </c>
      <c r="K157" s="320"/>
    </row>
    <row r="158" spans="2:11" s="1" customFormat="1" ht="15" customHeight="1" x14ac:dyDescent="0.2">
      <c r="B158" s="297"/>
      <c r="C158" s="324" t="s">
        <v>1601</v>
      </c>
      <c r="D158" s="274"/>
      <c r="E158" s="274"/>
      <c r="F158" s="325" t="s">
        <v>1582</v>
      </c>
      <c r="G158" s="274"/>
      <c r="H158" s="324" t="s">
        <v>1616</v>
      </c>
      <c r="I158" s="324" t="s">
        <v>1578</v>
      </c>
      <c r="J158" s="324">
        <v>50</v>
      </c>
      <c r="K158" s="320"/>
    </row>
    <row r="159" spans="2:11" s="1" customFormat="1" ht="15" customHeight="1" x14ac:dyDescent="0.2">
      <c r="B159" s="297"/>
      <c r="C159" s="324" t="s">
        <v>141</v>
      </c>
      <c r="D159" s="274"/>
      <c r="E159" s="274"/>
      <c r="F159" s="325" t="s">
        <v>1576</v>
      </c>
      <c r="G159" s="274"/>
      <c r="H159" s="324" t="s">
        <v>1638</v>
      </c>
      <c r="I159" s="324" t="s">
        <v>1578</v>
      </c>
      <c r="J159" s="324" t="s">
        <v>1639</v>
      </c>
      <c r="K159" s="320"/>
    </row>
    <row r="160" spans="2:11" s="1" customFormat="1" ht="15" customHeight="1" x14ac:dyDescent="0.2">
      <c r="B160" s="297"/>
      <c r="C160" s="324" t="s">
        <v>1640</v>
      </c>
      <c r="D160" s="274"/>
      <c r="E160" s="274"/>
      <c r="F160" s="325" t="s">
        <v>1576</v>
      </c>
      <c r="G160" s="274"/>
      <c r="H160" s="324" t="s">
        <v>1641</v>
      </c>
      <c r="I160" s="324" t="s">
        <v>1611</v>
      </c>
      <c r="J160" s="324"/>
      <c r="K160" s="320"/>
    </row>
    <row r="161" spans="2:11" s="1" customFormat="1" ht="15" customHeight="1" x14ac:dyDescent="0.2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pans="2:11" s="1" customFormat="1" ht="18.75" customHeight="1" x14ac:dyDescent="0.2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pans="2:11" s="1" customFormat="1" ht="18.75" customHeight="1" x14ac:dyDescent="0.2">
      <c r="B163" s="281"/>
      <c r="C163" s="281"/>
      <c r="D163" s="281"/>
      <c r="E163" s="281"/>
      <c r="F163" s="281"/>
      <c r="G163" s="281"/>
      <c r="H163" s="281"/>
      <c r="I163" s="281"/>
      <c r="J163" s="281"/>
      <c r="K163" s="281"/>
    </row>
    <row r="164" spans="2:11" s="1" customFormat="1" ht="7.5" customHeight="1" x14ac:dyDescent="0.2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pans="2:11" s="1" customFormat="1" ht="45" customHeight="1" x14ac:dyDescent="0.2">
      <c r="B165" s="266"/>
      <c r="C165" s="405" t="s">
        <v>1642</v>
      </c>
      <c r="D165" s="405"/>
      <c r="E165" s="405"/>
      <c r="F165" s="405"/>
      <c r="G165" s="405"/>
      <c r="H165" s="405"/>
      <c r="I165" s="405"/>
      <c r="J165" s="405"/>
      <c r="K165" s="267"/>
    </row>
    <row r="166" spans="2:11" s="1" customFormat="1" ht="17.25" customHeight="1" x14ac:dyDescent="0.2">
      <c r="B166" s="266"/>
      <c r="C166" s="287" t="s">
        <v>1570</v>
      </c>
      <c r="D166" s="287"/>
      <c r="E166" s="287"/>
      <c r="F166" s="287" t="s">
        <v>1571</v>
      </c>
      <c r="G166" s="329"/>
      <c r="H166" s="330" t="s">
        <v>53</v>
      </c>
      <c r="I166" s="330" t="s">
        <v>56</v>
      </c>
      <c r="J166" s="287" t="s">
        <v>1572</v>
      </c>
      <c r="K166" s="267"/>
    </row>
    <row r="167" spans="2:11" s="1" customFormat="1" ht="17.25" customHeight="1" x14ac:dyDescent="0.2">
      <c r="B167" s="268"/>
      <c r="C167" s="289" t="s">
        <v>1573</v>
      </c>
      <c r="D167" s="289"/>
      <c r="E167" s="289"/>
      <c r="F167" s="290" t="s">
        <v>1574</v>
      </c>
      <c r="G167" s="331"/>
      <c r="H167" s="332"/>
      <c r="I167" s="332"/>
      <c r="J167" s="289" t="s">
        <v>1575</v>
      </c>
      <c r="K167" s="269"/>
    </row>
    <row r="168" spans="2:11" s="1" customFormat="1" ht="5.25" customHeight="1" x14ac:dyDescent="0.2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pans="2:11" s="1" customFormat="1" ht="15" customHeight="1" x14ac:dyDescent="0.2">
      <c r="B169" s="297"/>
      <c r="C169" s="274" t="s">
        <v>1579</v>
      </c>
      <c r="D169" s="274"/>
      <c r="E169" s="274"/>
      <c r="F169" s="295" t="s">
        <v>1576</v>
      </c>
      <c r="G169" s="274"/>
      <c r="H169" s="274" t="s">
        <v>1616</v>
      </c>
      <c r="I169" s="274" t="s">
        <v>1578</v>
      </c>
      <c r="J169" s="274">
        <v>120</v>
      </c>
      <c r="K169" s="320"/>
    </row>
    <row r="170" spans="2:11" s="1" customFormat="1" ht="15" customHeight="1" x14ac:dyDescent="0.2">
      <c r="B170" s="297"/>
      <c r="C170" s="274" t="s">
        <v>1625</v>
      </c>
      <c r="D170" s="274"/>
      <c r="E170" s="274"/>
      <c r="F170" s="295" t="s">
        <v>1576</v>
      </c>
      <c r="G170" s="274"/>
      <c r="H170" s="274" t="s">
        <v>1626</v>
      </c>
      <c r="I170" s="274" t="s">
        <v>1578</v>
      </c>
      <c r="J170" s="274" t="s">
        <v>1627</v>
      </c>
      <c r="K170" s="320"/>
    </row>
    <row r="171" spans="2:11" s="1" customFormat="1" ht="15" customHeight="1" x14ac:dyDescent="0.2">
      <c r="B171" s="297"/>
      <c r="C171" s="274" t="s">
        <v>87</v>
      </c>
      <c r="D171" s="274"/>
      <c r="E171" s="274"/>
      <c r="F171" s="295" t="s">
        <v>1576</v>
      </c>
      <c r="G171" s="274"/>
      <c r="H171" s="274" t="s">
        <v>1643</v>
      </c>
      <c r="I171" s="274" t="s">
        <v>1578</v>
      </c>
      <c r="J171" s="274" t="s">
        <v>1627</v>
      </c>
      <c r="K171" s="320"/>
    </row>
    <row r="172" spans="2:11" s="1" customFormat="1" ht="15" customHeight="1" x14ac:dyDescent="0.2">
      <c r="B172" s="297"/>
      <c r="C172" s="274" t="s">
        <v>1581</v>
      </c>
      <c r="D172" s="274"/>
      <c r="E172" s="274"/>
      <c r="F172" s="295" t="s">
        <v>1582</v>
      </c>
      <c r="G172" s="274"/>
      <c r="H172" s="274" t="s">
        <v>1643</v>
      </c>
      <c r="I172" s="274" t="s">
        <v>1578</v>
      </c>
      <c r="J172" s="274">
        <v>50</v>
      </c>
      <c r="K172" s="320"/>
    </row>
    <row r="173" spans="2:11" s="1" customFormat="1" ht="15" customHeight="1" x14ac:dyDescent="0.2">
      <c r="B173" s="297"/>
      <c r="C173" s="274" t="s">
        <v>1584</v>
      </c>
      <c r="D173" s="274"/>
      <c r="E173" s="274"/>
      <c r="F173" s="295" t="s">
        <v>1576</v>
      </c>
      <c r="G173" s="274"/>
      <c r="H173" s="274" t="s">
        <v>1643</v>
      </c>
      <c r="I173" s="274" t="s">
        <v>1586</v>
      </c>
      <c r="J173" s="274"/>
      <c r="K173" s="320"/>
    </row>
    <row r="174" spans="2:11" s="1" customFormat="1" ht="15" customHeight="1" x14ac:dyDescent="0.2">
      <c r="B174" s="297"/>
      <c r="C174" s="274" t="s">
        <v>1595</v>
      </c>
      <c r="D174" s="274"/>
      <c r="E174" s="274"/>
      <c r="F174" s="295" t="s">
        <v>1582</v>
      </c>
      <c r="G174" s="274"/>
      <c r="H174" s="274" t="s">
        <v>1643</v>
      </c>
      <c r="I174" s="274" t="s">
        <v>1578</v>
      </c>
      <c r="J174" s="274">
        <v>50</v>
      </c>
      <c r="K174" s="320"/>
    </row>
    <row r="175" spans="2:11" s="1" customFormat="1" ht="15" customHeight="1" x14ac:dyDescent="0.2">
      <c r="B175" s="297"/>
      <c r="C175" s="274" t="s">
        <v>1603</v>
      </c>
      <c r="D175" s="274"/>
      <c r="E175" s="274"/>
      <c r="F175" s="295" t="s">
        <v>1582</v>
      </c>
      <c r="G175" s="274"/>
      <c r="H175" s="274" t="s">
        <v>1643</v>
      </c>
      <c r="I175" s="274" t="s">
        <v>1578</v>
      </c>
      <c r="J175" s="274">
        <v>50</v>
      </c>
      <c r="K175" s="320"/>
    </row>
    <row r="176" spans="2:11" s="1" customFormat="1" ht="15" customHeight="1" x14ac:dyDescent="0.2">
      <c r="B176" s="297"/>
      <c r="C176" s="274" t="s">
        <v>1601</v>
      </c>
      <c r="D176" s="274"/>
      <c r="E176" s="274"/>
      <c r="F176" s="295" t="s">
        <v>1582</v>
      </c>
      <c r="G176" s="274"/>
      <c r="H176" s="274" t="s">
        <v>1643</v>
      </c>
      <c r="I176" s="274" t="s">
        <v>1578</v>
      </c>
      <c r="J176" s="274">
        <v>50</v>
      </c>
      <c r="K176" s="320"/>
    </row>
    <row r="177" spans="2:11" s="1" customFormat="1" ht="15" customHeight="1" x14ac:dyDescent="0.2">
      <c r="B177" s="297"/>
      <c r="C177" s="274" t="s">
        <v>152</v>
      </c>
      <c r="D177" s="274"/>
      <c r="E177" s="274"/>
      <c r="F177" s="295" t="s">
        <v>1576</v>
      </c>
      <c r="G177" s="274"/>
      <c r="H177" s="274" t="s">
        <v>1644</v>
      </c>
      <c r="I177" s="274" t="s">
        <v>1645</v>
      </c>
      <c r="J177" s="274"/>
      <c r="K177" s="320"/>
    </row>
    <row r="178" spans="2:11" s="1" customFormat="1" ht="15" customHeight="1" x14ac:dyDescent="0.2">
      <c r="B178" s="297"/>
      <c r="C178" s="274" t="s">
        <v>56</v>
      </c>
      <c r="D178" s="274"/>
      <c r="E178" s="274"/>
      <c r="F178" s="295" t="s">
        <v>1576</v>
      </c>
      <c r="G178" s="274"/>
      <c r="H178" s="274" t="s">
        <v>1646</v>
      </c>
      <c r="I178" s="274" t="s">
        <v>1647</v>
      </c>
      <c r="J178" s="274">
        <v>1</v>
      </c>
      <c r="K178" s="320"/>
    </row>
    <row r="179" spans="2:11" s="1" customFormat="1" ht="15" customHeight="1" x14ac:dyDescent="0.2">
      <c r="B179" s="297"/>
      <c r="C179" s="274" t="s">
        <v>52</v>
      </c>
      <c r="D179" s="274"/>
      <c r="E179" s="274"/>
      <c r="F179" s="295" t="s">
        <v>1576</v>
      </c>
      <c r="G179" s="274"/>
      <c r="H179" s="274" t="s">
        <v>1648</v>
      </c>
      <c r="I179" s="274" t="s">
        <v>1578</v>
      </c>
      <c r="J179" s="274">
        <v>20</v>
      </c>
      <c r="K179" s="320"/>
    </row>
    <row r="180" spans="2:11" s="1" customFormat="1" ht="15" customHeight="1" x14ac:dyDescent="0.2">
      <c r="B180" s="297"/>
      <c r="C180" s="274" t="s">
        <v>53</v>
      </c>
      <c r="D180" s="274"/>
      <c r="E180" s="274"/>
      <c r="F180" s="295" t="s">
        <v>1576</v>
      </c>
      <c r="G180" s="274"/>
      <c r="H180" s="274" t="s">
        <v>1649</v>
      </c>
      <c r="I180" s="274" t="s">
        <v>1578</v>
      </c>
      <c r="J180" s="274">
        <v>255</v>
      </c>
      <c r="K180" s="320"/>
    </row>
    <row r="181" spans="2:11" s="1" customFormat="1" ht="15" customHeight="1" x14ac:dyDescent="0.2">
      <c r="B181" s="297"/>
      <c r="C181" s="274" t="s">
        <v>153</v>
      </c>
      <c r="D181" s="274"/>
      <c r="E181" s="274"/>
      <c r="F181" s="295" t="s">
        <v>1576</v>
      </c>
      <c r="G181" s="274"/>
      <c r="H181" s="274" t="s">
        <v>1540</v>
      </c>
      <c r="I181" s="274" t="s">
        <v>1578</v>
      </c>
      <c r="J181" s="274">
        <v>10</v>
      </c>
      <c r="K181" s="320"/>
    </row>
    <row r="182" spans="2:11" s="1" customFormat="1" ht="15" customHeight="1" x14ac:dyDescent="0.2">
      <c r="B182" s="297"/>
      <c r="C182" s="274" t="s">
        <v>154</v>
      </c>
      <c r="D182" s="274"/>
      <c r="E182" s="274"/>
      <c r="F182" s="295" t="s">
        <v>1576</v>
      </c>
      <c r="G182" s="274"/>
      <c r="H182" s="274" t="s">
        <v>1650</v>
      </c>
      <c r="I182" s="274" t="s">
        <v>1611</v>
      </c>
      <c r="J182" s="274"/>
      <c r="K182" s="320"/>
    </row>
    <row r="183" spans="2:11" s="1" customFormat="1" ht="15" customHeight="1" x14ac:dyDescent="0.2">
      <c r="B183" s="297"/>
      <c r="C183" s="274" t="s">
        <v>1651</v>
      </c>
      <c r="D183" s="274"/>
      <c r="E183" s="274"/>
      <c r="F183" s="295" t="s">
        <v>1576</v>
      </c>
      <c r="G183" s="274"/>
      <c r="H183" s="274" t="s">
        <v>1652</v>
      </c>
      <c r="I183" s="274" t="s">
        <v>1611</v>
      </c>
      <c r="J183" s="274"/>
      <c r="K183" s="320"/>
    </row>
    <row r="184" spans="2:11" s="1" customFormat="1" ht="15" customHeight="1" x14ac:dyDescent="0.2">
      <c r="B184" s="297"/>
      <c r="C184" s="274" t="s">
        <v>1640</v>
      </c>
      <c r="D184" s="274"/>
      <c r="E184" s="274"/>
      <c r="F184" s="295" t="s">
        <v>1576</v>
      </c>
      <c r="G184" s="274"/>
      <c r="H184" s="274" t="s">
        <v>1653</v>
      </c>
      <c r="I184" s="274" t="s">
        <v>1611</v>
      </c>
      <c r="J184" s="274"/>
      <c r="K184" s="320"/>
    </row>
    <row r="185" spans="2:11" s="1" customFormat="1" ht="15" customHeight="1" x14ac:dyDescent="0.2">
      <c r="B185" s="297"/>
      <c r="C185" s="274" t="s">
        <v>156</v>
      </c>
      <c r="D185" s="274"/>
      <c r="E185" s="274"/>
      <c r="F185" s="295" t="s">
        <v>1582</v>
      </c>
      <c r="G185" s="274"/>
      <c r="H185" s="274" t="s">
        <v>1654</v>
      </c>
      <c r="I185" s="274" t="s">
        <v>1578</v>
      </c>
      <c r="J185" s="274">
        <v>50</v>
      </c>
      <c r="K185" s="320"/>
    </row>
    <row r="186" spans="2:11" s="1" customFormat="1" ht="15" customHeight="1" x14ac:dyDescent="0.2">
      <c r="B186" s="297"/>
      <c r="C186" s="274" t="s">
        <v>1655</v>
      </c>
      <c r="D186" s="274"/>
      <c r="E186" s="274"/>
      <c r="F186" s="295" t="s">
        <v>1582</v>
      </c>
      <c r="G186" s="274"/>
      <c r="H186" s="274" t="s">
        <v>1656</v>
      </c>
      <c r="I186" s="274" t="s">
        <v>1657</v>
      </c>
      <c r="J186" s="274"/>
      <c r="K186" s="320"/>
    </row>
    <row r="187" spans="2:11" s="1" customFormat="1" ht="15" customHeight="1" x14ac:dyDescent="0.2">
      <c r="B187" s="297"/>
      <c r="C187" s="274" t="s">
        <v>1658</v>
      </c>
      <c r="D187" s="274"/>
      <c r="E187" s="274"/>
      <c r="F187" s="295" t="s">
        <v>1582</v>
      </c>
      <c r="G187" s="274"/>
      <c r="H187" s="274" t="s">
        <v>1659</v>
      </c>
      <c r="I187" s="274" t="s">
        <v>1657</v>
      </c>
      <c r="J187" s="274"/>
      <c r="K187" s="320"/>
    </row>
    <row r="188" spans="2:11" s="1" customFormat="1" ht="15" customHeight="1" x14ac:dyDescent="0.2">
      <c r="B188" s="297"/>
      <c r="C188" s="274" t="s">
        <v>1660</v>
      </c>
      <c r="D188" s="274"/>
      <c r="E188" s="274"/>
      <c r="F188" s="295" t="s">
        <v>1582</v>
      </c>
      <c r="G188" s="274"/>
      <c r="H188" s="274" t="s">
        <v>1661</v>
      </c>
      <c r="I188" s="274" t="s">
        <v>1657</v>
      </c>
      <c r="J188" s="274"/>
      <c r="K188" s="320"/>
    </row>
    <row r="189" spans="2:11" s="1" customFormat="1" ht="15" customHeight="1" x14ac:dyDescent="0.2">
      <c r="B189" s="297"/>
      <c r="C189" s="333" t="s">
        <v>1662</v>
      </c>
      <c r="D189" s="274"/>
      <c r="E189" s="274"/>
      <c r="F189" s="295" t="s">
        <v>1582</v>
      </c>
      <c r="G189" s="274"/>
      <c r="H189" s="274" t="s">
        <v>1663</v>
      </c>
      <c r="I189" s="274" t="s">
        <v>1664</v>
      </c>
      <c r="J189" s="334" t="s">
        <v>1665</v>
      </c>
      <c r="K189" s="320"/>
    </row>
    <row r="190" spans="2:11" s="18" customFormat="1" ht="15" customHeight="1" x14ac:dyDescent="0.2">
      <c r="B190" s="335"/>
      <c r="C190" s="336" t="s">
        <v>1666</v>
      </c>
      <c r="D190" s="337"/>
      <c r="E190" s="337"/>
      <c r="F190" s="338" t="s">
        <v>1582</v>
      </c>
      <c r="G190" s="337"/>
      <c r="H190" s="337" t="s">
        <v>1667</v>
      </c>
      <c r="I190" s="337" t="s">
        <v>1664</v>
      </c>
      <c r="J190" s="339" t="s">
        <v>1665</v>
      </c>
      <c r="K190" s="340"/>
    </row>
    <row r="191" spans="2:11" s="1" customFormat="1" ht="15" customHeight="1" x14ac:dyDescent="0.2">
      <c r="B191" s="297"/>
      <c r="C191" s="333" t="s">
        <v>41</v>
      </c>
      <c r="D191" s="274"/>
      <c r="E191" s="274"/>
      <c r="F191" s="295" t="s">
        <v>1576</v>
      </c>
      <c r="G191" s="274"/>
      <c r="H191" s="271" t="s">
        <v>1668</v>
      </c>
      <c r="I191" s="274" t="s">
        <v>1669</v>
      </c>
      <c r="J191" s="274"/>
      <c r="K191" s="320"/>
    </row>
    <row r="192" spans="2:11" s="1" customFormat="1" ht="15" customHeight="1" x14ac:dyDescent="0.2">
      <c r="B192" s="297"/>
      <c r="C192" s="333" t="s">
        <v>1670</v>
      </c>
      <c r="D192" s="274"/>
      <c r="E192" s="274"/>
      <c r="F192" s="295" t="s">
        <v>1576</v>
      </c>
      <c r="G192" s="274"/>
      <c r="H192" s="274" t="s">
        <v>1671</v>
      </c>
      <c r="I192" s="274" t="s">
        <v>1611</v>
      </c>
      <c r="J192" s="274"/>
      <c r="K192" s="320"/>
    </row>
    <row r="193" spans="2:11" s="1" customFormat="1" ht="15" customHeight="1" x14ac:dyDescent="0.2">
      <c r="B193" s="297"/>
      <c r="C193" s="333" t="s">
        <v>1672</v>
      </c>
      <c r="D193" s="274"/>
      <c r="E193" s="274"/>
      <c r="F193" s="295" t="s">
        <v>1576</v>
      </c>
      <c r="G193" s="274"/>
      <c r="H193" s="274" t="s">
        <v>1673</v>
      </c>
      <c r="I193" s="274" t="s">
        <v>1611</v>
      </c>
      <c r="J193" s="274"/>
      <c r="K193" s="320"/>
    </row>
    <row r="194" spans="2:11" s="1" customFormat="1" ht="15" customHeight="1" x14ac:dyDescent="0.2">
      <c r="B194" s="297"/>
      <c r="C194" s="333" t="s">
        <v>1674</v>
      </c>
      <c r="D194" s="274"/>
      <c r="E194" s="274"/>
      <c r="F194" s="295" t="s">
        <v>1582</v>
      </c>
      <c r="G194" s="274"/>
      <c r="H194" s="274" t="s">
        <v>1675</v>
      </c>
      <c r="I194" s="274" t="s">
        <v>1611</v>
      </c>
      <c r="J194" s="274"/>
      <c r="K194" s="320"/>
    </row>
    <row r="195" spans="2:11" s="1" customFormat="1" ht="15" customHeight="1" x14ac:dyDescent="0.2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pans="2:11" s="1" customFormat="1" ht="18.75" customHeight="1" x14ac:dyDescent="0.2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pans="2:11" s="1" customFormat="1" ht="18.75" customHeight="1" x14ac:dyDescent="0.2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pans="2:11" s="1" customFormat="1" ht="18.75" customHeight="1" x14ac:dyDescent="0.2">
      <c r="B198" s="281"/>
      <c r="C198" s="281"/>
      <c r="D198" s="281"/>
      <c r="E198" s="281"/>
      <c r="F198" s="281"/>
      <c r="G198" s="281"/>
      <c r="H198" s="281"/>
      <c r="I198" s="281"/>
      <c r="J198" s="281"/>
      <c r="K198" s="281"/>
    </row>
    <row r="199" spans="2:11" s="1" customFormat="1" ht="13.5" x14ac:dyDescent="0.2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pans="2:11" s="1" customFormat="1" ht="21" x14ac:dyDescent="0.2">
      <c r="B200" s="266"/>
      <c r="C200" s="405" t="s">
        <v>1676</v>
      </c>
      <c r="D200" s="405"/>
      <c r="E200" s="405"/>
      <c r="F200" s="405"/>
      <c r="G200" s="405"/>
      <c r="H200" s="405"/>
      <c r="I200" s="405"/>
      <c r="J200" s="405"/>
      <c r="K200" s="267"/>
    </row>
    <row r="201" spans="2:11" s="1" customFormat="1" ht="25.5" customHeight="1" x14ac:dyDescent="0.3">
      <c r="B201" s="266"/>
      <c r="C201" s="342" t="s">
        <v>1677</v>
      </c>
      <c r="D201" s="342"/>
      <c r="E201" s="342"/>
      <c r="F201" s="342" t="s">
        <v>1678</v>
      </c>
      <c r="G201" s="343"/>
      <c r="H201" s="408" t="s">
        <v>1679</v>
      </c>
      <c r="I201" s="408"/>
      <c r="J201" s="408"/>
      <c r="K201" s="267"/>
    </row>
    <row r="202" spans="2:11" s="1" customFormat="1" ht="5.25" customHeight="1" x14ac:dyDescent="0.2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pans="2:11" s="1" customFormat="1" ht="15" customHeight="1" x14ac:dyDescent="0.2">
      <c r="B203" s="297"/>
      <c r="C203" s="274" t="s">
        <v>1669</v>
      </c>
      <c r="D203" s="274"/>
      <c r="E203" s="274"/>
      <c r="F203" s="295" t="s">
        <v>42</v>
      </c>
      <c r="G203" s="274"/>
      <c r="H203" s="409" t="s">
        <v>1680</v>
      </c>
      <c r="I203" s="409"/>
      <c r="J203" s="409"/>
      <c r="K203" s="320"/>
    </row>
    <row r="204" spans="2:11" s="1" customFormat="1" ht="15" customHeight="1" x14ac:dyDescent="0.2">
      <c r="B204" s="297"/>
      <c r="C204" s="274"/>
      <c r="D204" s="274"/>
      <c r="E204" s="274"/>
      <c r="F204" s="295" t="s">
        <v>43</v>
      </c>
      <c r="G204" s="274"/>
      <c r="H204" s="409" t="s">
        <v>1681</v>
      </c>
      <c r="I204" s="409"/>
      <c r="J204" s="409"/>
      <c r="K204" s="320"/>
    </row>
    <row r="205" spans="2:11" s="1" customFormat="1" ht="15" customHeight="1" x14ac:dyDescent="0.2">
      <c r="B205" s="297"/>
      <c r="C205" s="274"/>
      <c r="D205" s="274"/>
      <c r="E205" s="274"/>
      <c r="F205" s="295" t="s">
        <v>46</v>
      </c>
      <c r="G205" s="274"/>
      <c r="H205" s="409" t="s">
        <v>1682</v>
      </c>
      <c r="I205" s="409"/>
      <c r="J205" s="409"/>
      <c r="K205" s="320"/>
    </row>
    <row r="206" spans="2:11" s="1" customFormat="1" ht="15" customHeight="1" x14ac:dyDescent="0.2">
      <c r="B206" s="297"/>
      <c r="C206" s="274"/>
      <c r="D206" s="274"/>
      <c r="E206" s="274"/>
      <c r="F206" s="295" t="s">
        <v>44</v>
      </c>
      <c r="G206" s="274"/>
      <c r="H206" s="409" t="s">
        <v>1683</v>
      </c>
      <c r="I206" s="409"/>
      <c r="J206" s="409"/>
      <c r="K206" s="320"/>
    </row>
    <row r="207" spans="2:11" s="1" customFormat="1" ht="15" customHeight="1" x14ac:dyDescent="0.2">
      <c r="B207" s="297"/>
      <c r="C207" s="274"/>
      <c r="D207" s="274"/>
      <c r="E207" s="274"/>
      <c r="F207" s="295" t="s">
        <v>45</v>
      </c>
      <c r="G207" s="274"/>
      <c r="H207" s="409" t="s">
        <v>1684</v>
      </c>
      <c r="I207" s="409"/>
      <c r="J207" s="409"/>
      <c r="K207" s="320"/>
    </row>
    <row r="208" spans="2:11" s="1" customFormat="1" ht="15" customHeight="1" x14ac:dyDescent="0.2">
      <c r="B208" s="297"/>
      <c r="C208" s="274"/>
      <c r="D208" s="274"/>
      <c r="E208" s="274"/>
      <c r="F208" s="295"/>
      <c r="G208" s="274"/>
      <c r="H208" s="274"/>
      <c r="I208" s="274"/>
      <c r="J208" s="274"/>
      <c r="K208" s="320"/>
    </row>
    <row r="209" spans="2:11" s="1" customFormat="1" ht="15" customHeight="1" x14ac:dyDescent="0.2">
      <c r="B209" s="297"/>
      <c r="C209" s="274" t="s">
        <v>1623</v>
      </c>
      <c r="D209" s="274"/>
      <c r="E209" s="274"/>
      <c r="F209" s="295" t="s">
        <v>78</v>
      </c>
      <c r="G209" s="274"/>
      <c r="H209" s="409" t="s">
        <v>1685</v>
      </c>
      <c r="I209" s="409"/>
      <c r="J209" s="409"/>
      <c r="K209" s="320"/>
    </row>
    <row r="210" spans="2:11" s="1" customFormat="1" ht="15" customHeight="1" x14ac:dyDescent="0.2">
      <c r="B210" s="297"/>
      <c r="C210" s="274"/>
      <c r="D210" s="274"/>
      <c r="E210" s="274"/>
      <c r="F210" s="295" t="s">
        <v>1521</v>
      </c>
      <c r="G210" s="274"/>
      <c r="H210" s="409" t="s">
        <v>1522</v>
      </c>
      <c r="I210" s="409"/>
      <c r="J210" s="409"/>
      <c r="K210" s="320"/>
    </row>
    <row r="211" spans="2:11" s="1" customFormat="1" ht="15" customHeight="1" x14ac:dyDescent="0.2">
      <c r="B211" s="297"/>
      <c r="C211" s="274"/>
      <c r="D211" s="274"/>
      <c r="E211" s="274"/>
      <c r="F211" s="295" t="s">
        <v>1519</v>
      </c>
      <c r="G211" s="274"/>
      <c r="H211" s="409" t="s">
        <v>1686</v>
      </c>
      <c r="I211" s="409"/>
      <c r="J211" s="409"/>
      <c r="K211" s="320"/>
    </row>
    <row r="212" spans="2:11" s="1" customFormat="1" ht="15" customHeight="1" x14ac:dyDescent="0.2">
      <c r="B212" s="344"/>
      <c r="C212" s="274"/>
      <c r="D212" s="274"/>
      <c r="E212" s="274"/>
      <c r="F212" s="295" t="s">
        <v>1523</v>
      </c>
      <c r="G212" s="333"/>
      <c r="H212" s="410" t="s">
        <v>1524</v>
      </c>
      <c r="I212" s="410"/>
      <c r="J212" s="410"/>
      <c r="K212" s="345"/>
    </row>
    <row r="213" spans="2:11" s="1" customFormat="1" ht="15" customHeight="1" x14ac:dyDescent="0.2">
      <c r="B213" s="344"/>
      <c r="C213" s="274"/>
      <c r="D213" s="274"/>
      <c r="E213" s="274"/>
      <c r="F213" s="295" t="s">
        <v>330</v>
      </c>
      <c r="G213" s="333"/>
      <c r="H213" s="410" t="s">
        <v>135</v>
      </c>
      <c r="I213" s="410"/>
      <c r="J213" s="410"/>
      <c r="K213" s="345"/>
    </row>
    <row r="214" spans="2:11" s="1" customFormat="1" ht="15" customHeight="1" x14ac:dyDescent="0.2">
      <c r="B214" s="344"/>
      <c r="C214" s="274"/>
      <c r="D214" s="274"/>
      <c r="E214" s="274"/>
      <c r="F214" s="295"/>
      <c r="G214" s="333"/>
      <c r="H214" s="324"/>
      <c r="I214" s="324"/>
      <c r="J214" s="324"/>
      <c r="K214" s="345"/>
    </row>
    <row r="215" spans="2:11" s="1" customFormat="1" ht="15" customHeight="1" x14ac:dyDescent="0.2">
      <c r="B215" s="344"/>
      <c r="C215" s="274" t="s">
        <v>1647</v>
      </c>
      <c r="D215" s="274"/>
      <c r="E215" s="274"/>
      <c r="F215" s="295">
        <v>1</v>
      </c>
      <c r="G215" s="333"/>
      <c r="H215" s="410" t="s">
        <v>1687</v>
      </c>
      <c r="I215" s="410"/>
      <c r="J215" s="410"/>
      <c r="K215" s="345"/>
    </row>
    <row r="216" spans="2:11" s="1" customFormat="1" ht="15" customHeight="1" x14ac:dyDescent="0.2">
      <c r="B216" s="344"/>
      <c r="C216" s="274"/>
      <c r="D216" s="274"/>
      <c r="E216" s="274"/>
      <c r="F216" s="295">
        <v>2</v>
      </c>
      <c r="G216" s="333"/>
      <c r="H216" s="410" t="s">
        <v>1688</v>
      </c>
      <c r="I216" s="410"/>
      <c r="J216" s="410"/>
      <c r="K216" s="345"/>
    </row>
    <row r="217" spans="2:11" s="1" customFormat="1" ht="15" customHeight="1" x14ac:dyDescent="0.2">
      <c r="B217" s="344"/>
      <c r="C217" s="274"/>
      <c r="D217" s="274"/>
      <c r="E217" s="274"/>
      <c r="F217" s="295">
        <v>3</v>
      </c>
      <c r="G217" s="333"/>
      <c r="H217" s="410" t="s">
        <v>1689</v>
      </c>
      <c r="I217" s="410"/>
      <c r="J217" s="410"/>
      <c r="K217" s="345"/>
    </row>
    <row r="218" spans="2:11" s="1" customFormat="1" ht="15" customHeight="1" x14ac:dyDescent="0.2">
      <c r="B218" s="344"/>
      <c r="C218" s="274"/>
      <c r="D218" s="274"/>
      <c r="E218" s="274"/>
      <c r="F218" s="295">
        <v>4</v>
      </c>
      <c r="G218" s="333"/>
      <c r="H218" s="410" t="s">
        <v>1690</v>
      </c>
      <c r="I218" s="410"/>
      <c r="J218" s="410"/>
      <c r="K218" s="345"/>
    </row>
    <row r="219" spans="2:11" s="1" customFormat="1" ht="12.75" customHeight="1" x14ac:dyDescent="0.2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8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88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351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ROUND(J93,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ROUND((SUM(BE93:BE177)),  2)</f>
        <v>0</v>
      </c>
      <c r="G35" s="37"/>
      <c r="H35" s="37"/>
      <c r="I35" s="127">
        <v>0.21</v>
      </c>
      <c r="J35" s="126">
        <f>ROUND(((SUM(BE93:BE177))*I35),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ROUND((SUM(BF93:BF177)),  2)</f>
        <v>0</v>
      </c>
      <c r="G36" s="37"/>
      <c r="H36" s="37"/>
      <c r="I36" s="127">
        <v>0.12</v>
      </c>
      <c r="J36" s="126">
        <f>ROUND(((SUM(BF93:BF177))*I36),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ROUND((SUM(BG93:BG177)),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ROUND((SUM(BH93:BH177)),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ROUND((SUM(BI93:BI177)),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0201 - Překážka 1 - Flat rail hranatý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J93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J94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J95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148</v>
      </c>
      <c r="E66" s="151"/>
      <c r="F66" s="151"/>
      <c r="G66" s="151"/>
      <c r="H66" s="151"/>
      <c r="I66" s="151"/>
      <c r="J66" s="152">
        <f>J125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352</v>
      </c>
      <c r="E67" s="146"/>
      <c r="F67" s="146"/>
      <c r="G67" s="146"/>
      <c r="H67" s="146"/>
      <c r="I67" s="146"/>
      <c r="J67" s="147">
        <f>J128</f>
        <v>0</v>
      </c>
      <c r="K67" s="144"/>
      <c r="L67" s="148"/>
    </row>
    <row r="68" spans="1:31" s="10" customFormat="1" ht="19.899999999999999" customHeight="1" x14ac:dyDescent="0.2">
      <c r="B68" s="149"/>
      <c r="C68" s="100"/>
      <c r="D68" s="150" t="s">
        <v>353</v>
      </c>
      <c r="E68" s="151"/>
      <c r="F68" s="151"/>
      <c r="G68" s="151"/>
      <c r="H68" s="151"/>
      <c r="I68" s="151"/>
      <c r="J68" s="152">
        <f>J129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354</v>
      </c>
      <c r="E69" s="151"/>
      <c r="F69" s="151"/>
      <c r="G69" s="151"/>
      <c r="H69" s="151"/>
      <c r="I69" s="151"/>
      <c r="J69" s="152">
        <f>J150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355</v>
      </c>
      <c r="E70" s="151"/>
      <c r="F70" s="151"/>
      <c r="G70" s="151"/>
      <c r="H70" s="151"/>
      <c r="I70" s="151"/>
      <c r="J70" s="152">
        <f>J157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150</v>
      </c>
      <c r="E71" s="146"/>
      <c r="F71" s="146"/>
      <c r="G71" s="146"/>
      <c r="H71" s="146"/>
      <c r="I71" s="146"/>
      <c r="J71" s="147">
        <f>J176</f>
        <v>0</v>
      </c>
      <c r="K71" s="144"/>
      <c r="L71" s="148"/>
    </row>
    <row r="72" spans="1:31" s="2" customFormat="1" ht="21.75" customHeight="1" x14ac:dyDescent="0.2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 x14ac:dyDescent="0.2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 x14ac:dyDescent="0.2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 x14ac:dyDescent="0.2">
      <c r="A78" s="37"/>
      <c r="B78" s="38"/>
      <c r="C78" s="26" t="s">
        <v>151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 x14ac:dyDescent="0.2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 x14ac:dyDescent="0.2">
      <c r="A81" s="37"/>
      <c r="B81" s="38"/>
      <c r="C81" s="39"/>
      <c r="D81" s="39"/>
      <c r="E81" s="400" t="str">
        <f>E7</f>
        <v>Novostavba skateparkového hřiště, Bystřice pod Hostýnem</v>
      </c>
      <c r="F81" s="401"/>
      <c r="G81" s="401"/>
      <c r="H81" s="401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" customFormat="1" ht="12" customHeight="1" x14ac:dyDescent="0.2">
      <c r="B82" s="24"/>
      <c r="C82" s="32" t="s">
        <v>138</v>
      </c>
      <c r="D82" s="25"/>
      <c r="E82" s="25"/>
      <c r="F82" s="25"/>
      <c r="G82" s="25"/>
      <c r="H82" s="25"/>
      <c r="I82" s="25"/>
      <c r="J82" s="25"/>
      <c r="K82" s="25"/>
      <c r="L82" s="23"/>
    </row>
    <row r="83" spans="1:65" s="2" customFormat="1" ht="16.5" customHeight="1" x14ac:dyDescent="0.2">
      <c r="A83" s="37"/>
      <c r="B83" s="38"/>
      <c r="C83" s="39"/>
      <c r="D83" s="39"/>
      <c r="E83" s="400" t="s">
        <v>349</v>
      </c>
      <c r="F83" s="402"/>
      <c r="G83" s="402"/>
      <c r="H83" s="402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 x14ac:dyDescent="0.2">
      <c r="A84" s="37"/>
      <c r="B84" s="38"/>
      <c r="C84" s="32" t="s">
        <v>350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 x14ac:dyDescent="0.2">
      <c r="A85" s="37"/>
      <c r="B85" s="38"/>
      <c r="C85" s="39"/>
      <c r="D85" s="39"/>
      <c r="E85" s="354" t="str">
        <f>E11</f>
        <v>0201 - Překážka 1 - Flat rail hranatý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 x14ac:dyDescent="0.2">
      <c r="A87" s="37"/>
      <c r="B87" s="38"/>
      <c r="C87" s="32" t="s">
        <v>21</v>
      </c>
      <c r="D87" s="39"/>
      <c r="E87" s="39"/>
      <c r="F87" s="30" t="str">
        <f>F14</f>
        <v xml:space="preserve"> </v>
      </c>
      <c r="G87" s="39"/>
      <c r="H87" s="39"/>
      <c r="I87" s="32" t="s">
        <v>23</v>
      </c>
      <c r="J87" s="62" t="str">
        <f>IF(J14="","",J14)</f>
        <v>31. 8. 2025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25.7" customHeight="1" x14ac:dyDescent="0.2">
      <c r="A89" s="37"/>
      <c r="B89" s="38"/>
      <c r="C89" s="32" t="s">
        <v>25</v>
      </c>
      <c r="D89" s="39"/>
      <c r="E89" s="39"/>
      <c r="F89" s="30" t="str">
        <f>E17</f>
        <v>Město Bystřice pod Hostýnem</v>
      </c>
      <c r="G89" s="39"/>
      <c r="H89" s="39"/>
      <c r="I89" s="32" t="s">
        <v>31</v>
      </c>
      <c r="J89" s="35" t="str">
        <f>E23</f>
        <v>Michal Langoš, Hranice na Moravě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 x14ac:dyDescent="0.2">
      <c r="A90" s="37"/>
      <c r="B90" s="38"/>
      <c r="C90" s="32" t="s">
        <v>29</v>
      </c>
      <c r="D90" s="39"/>
      <c r="E90" s="39"/>
      <c r="F90" s="30" t="str">
        <f>IF(E20="","",E20)</f>
        <v>Vyplň údaj</v>
      </c>
      <c r="G90" s="39"/>
      <c r="H90" s="39"/>
      <c r="I90" s="32" t="s">
        <v>34</v>
      </c>
      <c r="J90" s="35" t="str">
        <f>E26</f>
        <v xml:space="preserve"> 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 x14ac:dyDescent="0.2">
      <c r="A92" s="154"/>
      <c r="B92" s="155"/>
      <c r="C92" s="156" t="s">
        <v>152</v>
      </c>
      <c r="D92" s="157" t="s">
        <v>56</v>
      </c>
      <c r="E92" s="157" t="s">
        <v>52</v>
      </c>
      <c r="F92" s="157" t="s">
        <v>53</v>
      </c>
      <c r="G92" s="157" t="s">
        <v>153</v>
      </c>
      <c r="H92" s="157" t="s">
        <v>154</v>
      </c>
      <c r="I92" s="157" t="s">
        <v>155</v>
      </c>
      <c r="J92" s="157" t="s">
        <v>142</v>
      </c>
      <c r="K92" s="158" t="s">
        <v>156</v>
      </c>
      <c r="L92" s="159"/>
      <c r="M92" s="71" t="s">
        <v>19</v>
      </c>
      <c r="N92" s="72" t="s">
        <v>41</v>
      </c>
      <c r="O92" s="72" t="s">
        <v>157</v>
      </c>
      <c r="P92" s="72" t="s">
        <v>158</v>
      </c>
      <c r="Q92" s="72" t="s">
        <v>159</v>
      </c>
      <c r="R92" s="72" t="s">
        <v>160</v>
      </c>
      <c r="S92" s="72" t="s">
        <v>161</v>
      </c>
      <c r="T92" s="73" t="s">
        <v>162</v>
      </c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</row>
    <row r="93" spans="1:65" s="2" customFormat="1" ht="22.9" customHeight="1" x14ac:dyDescent="0.25">
      <c r="A93" s="37"/>
      <c r="B93" s="38"/>
      <c r="C93" s="78" t="s">
        <v>163</v>
      </c>
      <c r="D93" s="39"/>
      <c r="E93" s="39"/>
      <c r="F93" s="39"/>
      <c r="G93" s="39"/>
      <c r="H93" s="39"/>
      <c r="I93" s="39"/>
      <c r="J93" s="160">
        <f>BK93</f>
        <v>0</v>
      </c>
      <c r="K93" s="39"/>
      <c r="L93" s="42"/>
      <c r="M93" s="74"/>
      <c r="N93" s="161"/>
      <c r="O93" s="75"/>
      <c r="P93" s="162">
        <f>P94+P128+P176</f>
        <v>0</v>
      </c>
      <c r="Q93" s="75"/>
      <c r="R93" s="162">
        <f>R94+R128+R176</f>
        <v>0.29108456999999999</v>
      </c>
      <c r="S93" s="75"/>
      <c r="T93" s="163">
        <f>T94+T128+T176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70</v>
      </c>
      <c r="AU93" s="20" t="s">
        <v>143</v>
      </c>
      <c r="BK93" s="164">
        <f>BK94+BK128+BK176</f>
        <v>0</v>
      </c>
    </row>
    <row r="94" spans="1:65" s="12" customFormat="1" ht="25.9" customHeight="1" x14ac:dyDescent="0.2">
      <c r="B94" s="165"/>
      <c r="C94" s="166"/>
      <c r="D94" s="167" t="s">
        <v>70</v>
      </c>
      <c r="E94" s="168" t="s">
        <v>164</v>
      </c>
      <c r="F94" s="168" t="s">
        <v>165</v>
      </c>
      <c r="G94" s="166"/>
      <c r="H94" s="166"/>
      <c r="I94" s="169"/>
      <c r="J94" s="170">
        <f>BK94</f>
        <v>0</v>
      </c>
      <c r="K94" s="166"/>
      <c r="L94" s="171"/>
      <c r="M94" s="172"/>
      <c r="N94" s="173"/>
      <c r="O94" s="173"/>
      <c r="P94" s="174">
        <f>P95+P125</f>
        <v>0</v>
      </c>
      <c r="Q94" s="173"/>
      <c r="R94" s="174">
        <f>R95+R125</f>
        <v>0.20869098</v>
      </c>
      <c r="S94" s="173"/>
      <c r="T94" s="175">
        <f>T95+T125</f>
        <v>0</v>
      </c>
      <c r="AR94" s="176" t="s">
        <v>79</v>
      </c>
      <c r="AT94" s="177" t="s">
        <v>70</v>
      </c>
      <c r="AU94" s="177" t="s">
        <v>71</v>
      </c>
      <c r="AY94" s="176" t="s">
        <v>166</v>
      </c>
      <c r="BK94" s="178">
        <f>BK95+BK125</f>
        <v>0</v>
      </c>
    </row>
    <row r="95" spans="1:65" s="12" customFormat="1" ht="22.9" customHeight="1" x14ac:dyDescent="0.2">
      <c r="B95" s="165"/>
      <c r="C95" s="166"/>
      <c r="D95" s="167" t="s">
        <v>70</v>
      </c>
      <c r="E95" s="179" t="s">
        <v>81</v>
      </c>
      <c r="F95" s="179" t="s">
        <v>248</v>
      </c>
      <c r="G95" s="166"/>
      <c r="H95" s="166"/>
      <c r="I95" s="169"/>
      <c r="J95" s="180">
        <f>BK95</f>
        <v>0</v>
      </c>
      <c r="K95" s="166"/>
      <c r="L95" s="171"/>
      <c r="M95" s="172"/>
      <c r="N95" s="173"/>
      <c r="O95" s="173"/>
      <c r="P95" s="174">
        <f>SUM(P96:P124)</f>
        <v>0</v>
      </c>
      <c r="Q95" s="173"/>
      <c r="R95" s="174">
        <f>SUM(R96:R124)</f>
        <v>0.20869098</v>
      </c>
      <c r="S95" s="173"/>
      <c r="T95" s="175">
        <f>SUM(T96:T124)</f>
        <v>0</v>
      </c>
      <c r="AR95" s="176" t="s">
        <v>79</v>
      </c>
      <c r="AT95" s="177" t="s">
        <v>70</v>
      </c>
      <c r="AU95" s="177" t="s">
        <v>79</v>
      </c>
      <c r="AY95" s="176" t="s">
        <v>166</v>
      </c>
      <c r="BK95" s="178">
        <f>SUM(BK96:BK124)</f>
        <v>0</v>
      </c>
    </row>
    <row r="96" spans="1:65" s="2" customFormat="1" ht="21.75" customHeight="1" x14ac:dyDescent="0.2">
      <c r="A96" s="37"/>
      <c r="B96" s="38"/>
      <c r="C96" s="181" t="s">
        <v>79</v>
      </c>
      <c r="D96" s="181" t="s">
        <v>168</v>
      </c>
      <c r="E96" s="182" t="s">
        <v>356</v>
      </c>
      <c r="F96" s="183" t="s">
        <v>357</v>
      </c>
      <c r="G96" s="184" t="s">
        <v>194</v>
      </c>
      <c r="H96" s="185">
        <v>8.1000000000000003E-2</v>
      </c>
      <c r="I96" s="186"/>
      <c r="J96" s="187">
        <f>ROUND(I96*H96,2)</f>
        <v>0</v>
      </c>
      <c r="K96" s="183" t="s">
        <v>172</v>
      </c>
      <c r="L96" s="42"/>
      <c r="M96" s="188" t="s">
        <v>19</v>
      </c>
      <c r="N96" s="189" t="s">
        <v>42</v>
      </c>
      <c r="O96" s="67"/>
      <c r="P96" s="190">
        <f>O96*H96</f>
        <v>0</v>
      </c>
      <c r="Q96" s="190">
        <v>2.5018699999999998</v>
      </c>
      <c r="R96" s="190">
        <f>Q96*H96</f>
        <v>0.20265147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173</v>
      </c>
      <c r="AT96" s="192" t="s">
        <v>168</v>
      </c>
      <c r="AU96" s="192" t="s">
        <v>81</v>
      </c>
      <c r="AY96" s="20" t="s">
        <v>166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79</v>
      </c>
      <c r="BK96" s="193">
        <f>ROUND(I96*H96,2)</f>
        <v>0</v>
      </c>
      <c r="BL96" s="20" t="s">
        <v>173</v>
      </c>
      <c r="BM96" s="192" t="s">
        <v>358</v>
      </c>
    </row>
    <row r="97" spans="1:65" s="2" customFormat="1" ht="11.25" x14ac:dyDescent="0.2">
      <c r="A97" s="37"/>
      <c r="B97" s="38"/>
      <c r="C97" s="39"/>
      <c r="D97" s="194" t="s">
        <v>175</v>
      </c>
      <c r="E97" s="39"/>
      <c r="F97" s="195" t="s">
        <v>359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175</v>
      </c>
      <c r="AU97" s="20" t="s">
        <v>81</v>
      </c>
    </row>
    <row r="98" spans="1:65" s="13" customFormat="1" ht="11.25" x14ac:dyDescent="0.2">
      <c r="B98" s="199"/>
      <c r="C98" s="200"/>
      <c r="D98" s="201" t="s">
        <v>177</v>
      </c>
      <c r="E98" s="202" t="s">
        <v>19</v>
      </c>
      <c r="F98" s="203" t="s">
        <v>360</v>
      </c>
      <c r="G98" s="200"/>
      <c r="H98" s="202" t="s">
        <v>19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177</v>
      </c>
      <c r="AU98" s="209" t="s">
        <v>81</v>
      </c>
      <c r="AV98" s="13" t="s">
        <v>79</v>
      </c>
      <c r="AW98" s="13" t="s">
        <v>33</v>
      </c>
      <c r="AX98" s="13" t="s">
        <v>71</v>
      </c>
      <c r="AY98" s="209" t="s">
        <v>166</v>
      </c>
    </row>
    <row r="99" spans="1:65" s="14" customFormat="1" ht="11.25" x14ac:dyDescent="0.2">
      <c r="B99" s="210"/>
      <c r="C99" s="211"/>
      <c r="D99" s="201" t="s">
        <v>177</v>
      </c>
      <c r="E99" s="212" t="s">
        <v>19</v>
      </c>
      <c r="F99" s="213" t="s">
        <v>361</v>
      </c>
      <c r="G99" s="211"/>
      <c r="H99" s="214">
        <v>2.7E-2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177</v>
      </c>
      <c r="AU99" s="220" t="s">
        <v>81</v>
      </c>
      <c r="AV99" s="14" t="s">
        <v>81</v>
      </c>
      <c r="AW99" s="14" t="s">
        <v>33</v>
      </c>
      <c r="AX99" s="14" t="s">
        <v>71</v>
      </c>
      <c r="AY99" s="220" t="s">
        <v>166</v>
      </c>
    </row>
    <row r="100" spans="1:65" s="14" customFormat="1" ht="11.25" x14ac:dyDescent="0.2">
      <c r="B100" s="210"/>
      <c r="C100" s="211"/>
      <c r="D100" s="201" t="s">
        <v>177</v>
      </c>
      <c r="E100" s="212" t="s">
        <v>19</v>
      </c>
      <c r="F100" s="213" t="s">
        <v>361</v>
      </c>
      <c r="G100" s="211"/>
      <c r="H100" s="214">
        <v>2.7E-2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177</v>
      </c>
      <c r="AU100" s="220" t="s">
        <v>81</v>
      </c>
      <c r="AV100" s="14" t="s">
        <v>81</v>
      </c>
      <c r="AW100" s="14" t="s">
        <v>33</v>
      </c>
      <c r="AX100" s="14" t="s">
        <v>71</v>
      </c>
      <c r="AY100" s="220" t="s">
        <v>166</v>
      </c>
    </row>
    <row r="101" spans="1:65" s="14" customFormat="1" ht="11.25" x14ac:dyDescent="0.2">
      <c r="B101" s="210"/>
      <c r="C101" s="211"/>
      <c r="D101" s="201" t="s">
        <v>177</v>
      </c>
      <c r="E101" s="212" t="s">
        <v>19</v>
      </c>
      <c r="F101" s="213" t="s">
        <v>361</v>
      </c>
      <c r="G101" s="211"/>
      <c r="H101" s="214">
        <v>2.7E-2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177</v>
      </c>
      <c r="AU101" s="220" t="s">
        <v>81</v>
      </c>
      <c r="AV101" s="14" t="s">
        <v>81</v>
      </c>
      <c r="AW101" s="14" t="s">
        <v>33</v>
      </c>
      <c r="AX101" s="14" t="s">
        <v>71</v>
      </c>
      <c r="AY101" s="220" t="s">
        <v>166</v>
      </c>
    </row>
    <row r="102" spans="1:65" s="15" customFormat="1" ht="11.25" x14ac:dyDescent="0.2">
      <c r="B102" s="221"/>
      <c r="C102" s="222"/>
      <c r="D102" s="201" t="s">
        <v>177</v>
      </c>
      <c r="E102" s="223" t="s">
        <v>19</v>
      </c>
      <c r="F102" s="224" t="s">
        <v>180</v>
      </c>
      <c r="G102" s="222"/>
      <c r="H102" s="225">
        <v>8.1000000000000003E-2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177</v>
      </c>
      <c r="AU102" s="231" t="s">
        <v>81</v>
      </c>
      <c r="AV102" s="15" t="s">
        <v>173</v>
      </c>
      <c r="AW102" s="15" t="s">
        <v>33</v>
      </c>
      <c r="AX102" s="15" t="s">
        <v>79</v>
      </c>
      <c r="AY102" s="231" t="s">
        <v>166</v>
      </c>
    </row>
    <row r="103" spans="1:65" s="2" customFormat="1" ht="16.5" customHeight="1" x14ac:dyDescent="0.2">
      <c r="A103" s="37"/>
      <c r="B103" s="38"/>
      <c r="C103" s="181" t="s">
        <v>81</v>
      </c>
      <c r="D103" s="181" t="s">
        <v>168</v>
      </c>
      <c r="E103" s="182" t="s">
        <v>362</v>
      </c>
      <c r="F103" s="183" t="s">
        <v>363</v>
      </c>
      <c r="G103" s="184" t="s">
        <v>188</v>
      </c>
      <c r="H103" s="185">
        <v>1.08</v>
      </c>
      <c r="I103" s="186"/>
      <c r="J103" s="187">
        <f>ROUND(I103*H103,2)</f>
        <v>0</v>
      </c>
      <c r="K103" s="183" t="s">
        <v>172</v>
      </c>
      <c r="L103" s="42"/>
      <c r="M103" s="188" t="s">
        <v>19</v>
      </c>
      <c r="N103" s="189" t="s">
        <v>42</v>
      </c>
      <c r="O103" s="67"/>
      <c r="P103" s="190">
        <f>O103*H103</f>
        <v>0</v>
      </c>
      <c r="Q103" s="190">
        <v>2.64E-3</v>
      </c>
      <c r="R103" s="190">
        <f>Q103*H103</f>
        <v>2.8512000000000003E-3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173</v>
      </c>
      <c r="AT103" s="192" t="s">
        <v>168</v>
      </c>
      <c r="AU103" s="192" t="s">
        <v>81</v>
      </c>
      <c r="AY103" s="20" t="s">
        <v>166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79</v>
      </c>
      <c r="BK103" s="193">
        <f>ROUND(I103*H103,2)</f>
        <v>0</v>
      </c>
      <c r="BL103" s="20" t="s">
        <v>173</v>
      </c>
      <c r="BM103" s="192" t="s">
        <v>364</v>
      </c>
    </row>
    <row r="104" spans="1:65" s="2" customFormat="1" ht="11.25" x14ac:dyDescent="0.2">
      <c r="A104" s="37"/>
      <c r="B104" s="38"/>
      <c r="C104" s="39"/>
      <c r="D104" s="194" t="s">
        <v>175</v>
      </c>
      <c r="E104" s="39"/>
      <c r="F104" s="195" t="s">
        <v>365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175</v>
      </c>
      <c r="AU104" s="20" t="s">
        <v>81</v>
      </c>
    </row>
    <row r="105" spans="1:65" s="13" customFormat="1" ht="11.25" x14ac:dyDescent="0.2">
      <c r="B105" s="199"/>
      <c r="C105" s="200"/>
      <c r="D105" s="201" t="s">
        <v>177</v>
      </c>
      <c r="E105" s="202" t="s">
        <v>19</v>
      </c>
      <c r="F105" s="203" t="s">
        <v>366</v>
      </c>
      <c r="G105" s="200"/>
      <c r="H105" s="202" t="s">
        <v>19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177</v>
      </c>
      <c r="AU105" s="209" t="s">
        <v>81</v>
      </c>
      <c r="AV105" s="13" t="s">
        <v>79</v>
      </c>
      <c r="AW105" s="13" t="s">
        <v>33</v>
      </c>
      <c r="AX105" s="13" t="s">
        <v>71</v>
      </c>
      <c r="AY105" s="209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2" t="s">
        <v>19</v>
      </c>
      <c r="F106" s="213" t="s">
        <v>367</v>
      </c>
      <c r="G106" s="211"/>
      <c r="H106" s="214">
        <v>0.36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33</v>
      </c>
      <c r="AX106" s="14" t="s">
        <v>71</v>
      </c>
      <c r="AY106" s="220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367</v>
      </c>
      <c r="G107" s="211"/>
      <c r="H107" s="214">
        <v>0.36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367</v>
      </c>
      <c r="G108" s="211"/>
      <c r="H108" s="214">
        <v>0.36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5" customFormat="1" ht="11.25" x14ac:dyDescent="0.2">
      <c r="B109" s="221"/>
      <c r="C109" s="222"/>
      <c r="D109" s="201" t="s">
        <v>177</v>
      </c>
      <c r="E109" s="223" t="s">
        <v>19</v>
      </c>
      <c r="F109" s="224" t="s">
        <v>180</v>
      </c>
      <c r="G109" s="222"/>
      <c r="H109" s="225">
        <v>1.08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177</v>
      </c>
      <c r="AU109" s="231" t="s">
        <v>81</v>
      </c>
      <c r="AV109" s="15" t="s">
        <v>173</v>
      </c>
      <c r="AW109" s="15" t="s">
        <v>33</v>
      </c>
      <c r="AX109" s="15" t="s">
        <v>79</v>
      </c>
      <c r="AY109" s="231" t="s">
        <v>166</v>
      </c>
    </row>
    <row r="110" spans="1:65" s="2" customFormat="1" ht="16.5" customHeight="1" x14ac:dyDescent="0.2">
      <c r="A110" s="37"/>
      <c r="B110" s="38"/>
      <c r="C110" s="181" t="s">
        <v>185</v>
      </c>
      <c r="D110" s="181" t="s">
        <v>168</v>
      </c>
      <c r="E110" s="182" t="s">
        <v>368</v>
      </c>
      <c r="F110" s="183" t="s">
        <v>369</v>
      </c>
      <c r="G110" s="184" t="s">
        <v>188</v>
      </c>
      <c r="H110" s="185">
        <v>1.08</v>
      </c>
      <c r="I110" s="186"/>
      <c r="J110" s="187">
        <f>ROUND(I110*H110,2)</f>
        <v>0</v>
      </c>
      <c r="K110" s="183" t="s">
        <v>172</v>
      </c>
      <c r="L110" s="42"/>
      <c r="M110" s="188" t="s">
        <v>19</v>
      </c>
      <c r="N110" s="189" t="s">
        <v>42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173</v>
      </c>
      <c r="AT110" s="192" t="s">
        <v>168</v>
      </c>
      <c r="AU110" s="192" t="s">
        <v>81</v>
      </c>
      <c r="AY110" s="20" t="s">
        <v>166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79</v>
      </c>
      <c r="BK110" s="193">
        <f>ROUND(I110*H110,2)</f>
        <v>0</v>
      </c>
      <c r="BL110" s="20" t="s">
        <v>173</v>
      </c>
      <c r="BM110" s="192" t="s">
        <v>370</v>
      </c>
    </row>
    <row r="111" spans="1:65" s="2" customFormat="1" ht="11.25" x14ac:dyDescent="0.2">
      <c r="A111" s="37"/>
      <c r="B111" s="38"/>
      <c r="C111" s="39"/>
      <c r="D111" s="194" t="s">
        <v>175</v>
      </c>
      <c r="E111" s="39"/>
      <c r="F111" s="195" t="s">
        <v>371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175</v>
      </c>
      <c r="AU111" s="20" t="s">
        <v>81</v>
      </c>
    </row>
    <row r="112" spans="1:65" s="13" customFormat="1" ht="11.25" x14ac:dyDescent="0.2">
      <c r="B112" s="199"/>
      <c r="C112" s="200"/>
      <c r="D112" s="201" t="s">
        <v>177</v>
      </c>
      <c r="E112" s="202" t="s">
        <v>19</v>
      </c>
      <c r="F112" s="203" t="s">
        <v>366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177</v>
      </c>
      <c r="AU112" s="209" t="s">
        <v>81</v>
      </c>
      <c r="AV112" s="13" t="s">
        <v>79</v>
      </c>
      <c r="AW112" s="13" t="s">
        <v>33</v>
      </c>
      <c r="AX112" s="13" t="s">
        <v>71</v>
      </c>
      <c r="AY112" s="209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2" t="s">
        <v>19</v>
      </c>
      <c r="F113" s="213" t="s">
        <v>367</v>
      </c>
      <c r="G113" s="211"/>
      <c r="H113" s="214">
        <v>0.36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33</v>
      </c>
      <c r="AX113" s="14" t="s">
        <v>71</v>
      </c>
      <c r="AY113" s="220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367</v>
      </c>
      <c r="G114" s="211"/>
      <c r="H114" s="214">
        <v>0.36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367</v>
      </c>
      <c r="G115" s="211"/>
      <c r="H115" s="214">
        <v>0.36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5" customFormat="1" ht="11.25" x14ac:dyDescent="0.2">
      <c r="B116" s="221"/>
      <c r="C116" s="222"/>
      <c r="D116" s="201" t="s">
        <v>177</v>
      </c>
      <c r="E116" s="223" t="s">
        <v>19</v>
      </c>
      <c r="F116" s="224" t="s">
        <v>180</v>
      </c>
      <c r="G116" s="222"/>
      <c r="H116" s="225">
        <v>1.08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177</v>
      </c>
      <c r="AU116" s="231" t="s">
        <v>81</v>
      </c>
      <c r="AV116" s="15" t="s">
        <v>173</v>
      </c>
      <c r="AW116" s="15" t="s">
        <v>33</v>
      </c>
      <c r="AX116" s="15" t="s">
        <v>79</v>
      </c>
      <c r="AY116" s="231" t="s">
        <v>166</v>
      </c>
    </row>
    <row r="117" spans="1:65" s="2" customFormat="1" ht="16.5" customHeight="1" x14ac:dyDescent="0.2">
      <c r="A117" s="37"/>
      <c r="B117" s="38"/>
      <c r="C117" s="181" t="s">
        <v>173</v>
      </c>
      <c r="D117" s="181" t="s">
        <v>168</v>
      </c>
      <c r="E117" s="182" t="s">
        <v>372</v>
      </c>
      <c r="F117" s="183" t="s">
        <v>373</v>
      </c>
      <c r="G117" s="184" t="s">
        <v>234</v>
      </c>
      <c r="H117" s="185">
        <v>3.0000000000000001E-3</v>
      </c>
      <c r="I117" s="186"/>
      <c r="J117" s="187">
        <f>ROUND(I117*H117,2)</f>
        <v>0</v>
      </c>
      <c r="K117" s="183" t="s">
        <v>172</v>
      </c>
      <c r="L117" s="42"/>
      <c r="M117" s="188" t="s">
        <v>19</v>
      </c>
      <c r="N117" s="189" t="s">
        <v>42</v>
      </c>
      <c r="O117" s="67"/>
      <c r="P117" s="190">
        <f>O117*H117</f>
        <v>0</v>
      </c>
      <c r="Q117" s="190">
        <v>1.06277</v>
      </c>
      <c r="R117" s="190">
        <f>Q117*H117</f>
        <v>3.1883100000000002E-3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173</v>
      </c>
      <c r="AT117" s="192" t="s">
        <v>168</v>
      </c>
      <c r="AU117" s="192" t="s">
        <v>81</v>
      </c>
      <c r="AY117" s="20" t="s">
        <v>166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79</v>
      </c>
      <c r="BK117" s="193">
        <f>ROUND(I117*H117,2)</f>
        <v>0</v>
      </c>
      <c r="BL117" s="20" t="s">
        <v>173</v>
      </c>
      <c r="BM117" s="192" t="s">
        <v>374</v>
      </c>
    </row>
    <row r="118" spans="1:65" s="2" customFormat="1" ht="11.25" x14ac:dyDescent="0.2">
      <c r="A118" s="37"/>
      <c r="B118" s="38"/>
      <c r="C118" s="39"/>
      <c r="D118" s="194" t="s">
        <v>175</v>
      </c>
      <c r="E118" s="39"/>
      <c r="F118" s="195" t="s">
        <v>375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175</v>
      </c>
      <c r="AU118" s="20" t="s">
        <v>81</v>
      </c>
    </row>
    <row r="119" spans="1:65" s="13" customFormat="1" ht="11.25" x14ac:dyDescent="0.2">
      <c r="B119" s="199"/>
      <c r="C119" s="200"/>
      <c r="D119" s="201" t="s">
        <v>177</v>
      </c>
      <c r="E119" s="202" t="s">
        <v>19</v>
      </c>
      <c r="F119" s="203" t="s">
        <v>360</v>
      </c>
      <c r="G119" s="200"/>
      <c r="H119" s="202" t="s">
        <v>19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177</v>
      </c>
      <c r="AU119" s="209" t="s">
        <v>81</v>
      </c>
      <c r="AV119" s="13" t="s">
        <v>79</v>
      </c>
      <c r="AW119" s="13" t="s">
        <v>33</v>
      </c>
      <c r="AX119" s="13" t="s">
        <v>71</v>
      </c>
      <c r="AY119" s="209" t="s">
        <v>166</v>
      </c>
    </row>
    <row r="120" spans="1:65" s="13" customFormat="1" ht="11.25" x14ac:dyDescent="0.2">
      <c r="B120" s="199"/>
      <c r="C120" s="200"/>
      <c r="D120" s="201" t="s">
        <v>177</v>
      </c>
      <c r="E120" s="202" t="s">
        <v>19</v>
      </c>
      <c r="F120" s="203" t="s">
        <v>376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177</v>
      </c>
      <c r="AU120" s="209" t="s">
        <v>81</v>
      </c>
      <c r="AV120" s="13" t="s">
        <v>79</v>
      </c>
      <c r="AW120" s="13" t="s">
        <v>33</v>
      </c>
      <c r="AX120" s="13" t="s">
        <v>71</v>
      </c>
      <c r="AY120" s="209" t="s">
        <v>166</v>
      </c>
    </row>
    <row r="121" spans="1:65" s="14" customFormat="1" ht="11.25" x14ac:dyDescent="0.2">
      <c r="B121" s="210"/>
      <c r="C121" s="211"/>
      <c r="D121" s="201" t="s">
        <v>177</v>
      </c>
      <c r="E121" s="212" t="s">
        <v>19</v>
      </c>
      <c r="F121" s="213" t="s">
        <v>377</v>
      </c>
      <c r="G121" s="211"/>
      <c r="H121" s="214">
        <v>1E-3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81</v>
      </c>
      <c r="AV121" s="14" t="s">
        <v>81</v>
      </c>
      <c r="AW121" s="14" t="s">
        <v>33</v>
      </c>
      <c r="AX121" s="14" t="s">
        <v>71</v>
      </c>
      <c r="AY121" s="220" t="s">
        <v>166</v>
      </c>
    </row>
    <row r="122" spans="1:65" s="14" customFormat="1" ht="11.25" x14ac:dyDescent="0.2">
      <c r="B122" s="210"/>
      <c r="C122" s="211"/>
      <c r="D122" s="201" t="s">
        <v>177</v>
      </c>
      <c r="E122" s="212" t="s">
        <v>19</v>
      </c>
      <c r="F122" s="213" t="s">
        <v>377</v>
      </c>
      <c r="G122" s="211"/>
      <c r="H122" s="214">
        <v>1E-3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177</v>
      </c>
      <c r="AU122" s="220" t="s">
        <v>81</v>
      </c>
      <c r="AV122" s="14" t="s">
        <v>81</v>
      </c>
      <c r="AW122" s="14" t="s">
        <v>33</v>
      </c>
      <c r="AX122" s="14" t="s">
        <v>71</v>
      </c>
      <c r="AY122" s="220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377</v>
      </c>
      <c r="G123" s="211"/>
      <c r="H123" s="214">
        <v>1E-3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5" customFormat="1" ht="11.25" x14ac:dyDescent="0.2">
      <c r="B124" s="221"/>
      <c r="C124" s="222"/>
      <c r="D124" s="201" t="s">
        <v>177</v>
      </c>
      <c r="E124" s="223" t="s">
        <v>19</v>
      </c>
      <c r="F124" s="224" t="s">
        <v>180</v>
      </c>
      <c r="G124" s="222"/>
      <c r="H124" s="225">
        <v>3.0000000000000001E-3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177</v>
      </c>
      <c r="AU124" s="231" t="s">
        <v>81</v>
      </c>
      <c r="AV124" s="15" t="s">
        <v>173</v>
      </c>
      <c r="AW124" s="15" t="s">
        <v>33</v>
      </c>
      <c r="AX124" s="15" t="s">
        <v>79</v>
      </c>
      <c r="AY124" s="231" t="s">
        <v>166</v>
      </c>
    </row>
    <row r="125" spans="1:65" s="12" customFormat="1" ht="22.9" customHeight="1" x14ac:dyDescent="0.2">
      <c r="B125" s="165"/>
      <c r="C125" s="166"/>
      <c r="D125" s="167" t="s">
        <v>70</v>
      </c>
      <c r="E125" s="179" t="s">
        <v>323</v>
      </c>
      <c r="F125" s="179" t="s">
        <v>324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SUM(P126:P127)</f>
        <v>0</v>
      </c>
      <c r="Q125" s="173"/>
      <c r="R125" s="174">
        <f>SUM(R126:R127)</f>
        <v>0</v>
      </c>
      <c r="S125" s="173"/>
      <c r="T125" s="175">
        <f>SUM(T126:T127)</f>
        <v>0</v>
      </c>
      <c r="AR125" s="176" t="s">
        <v>79</v>
      </c>
      <c r="AT125" s="177" t="s">
        <v>70</v>
      </c>
      <c r="AU125" s="177" t="s">
        <v>79</v>
      </c>
      <c r="AY125" s="176" t="s">
        <v>166</v>
      </c>
      <c r="BK125" s="178">
        <f>SUM(BK126:BK127)</f>
        <v>0</v>
      </c>
    </row>
    <row r="126" spans="1:65" s="2" customFormat="1" ht="37.9" customHeight="1" x14ac:dyDescent="0.2">
      <c r="A126" s="37"/>
      <c r="B126" s="38"/>
      <c r="C126" s="181" t="s">
        <v>198</v>
      </c>
      <c r="D126" s="181" t="s">
        <v>168</v>
      </c>
      <c r="E126" s="182" t="s">
        <v>326</v>
      </c>
      <c r="F126" s="183" t="s">
        <v>327</v>
      </c>
      <c r="G126" s="184" t="s">
        <v>234</v>
      </c>
      <c r="H126" s="185">
        <v>0.20899999999999999</v>
      </c>
      <c r="I126" s="186"/>
      <c r="J126" s="187">
        <f>ROUND(I126*H126,2)</f>
        <v>0</v>
      </c>
      <c r="K126" s="183" t="s">
        <v>172</v>
      </c>
      <c r="L126" s="42"/>
      <c r="M126" s="188" t="s">
        <v>19</v>
      </c>
      <c r="N126" s="189" t="s">
        <v>42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173</v>
      </c>
      <c r="AT126" s="192" t="s">
        <v>168</v>
      </c>
      <c r="AU126" s="192" t="s">
        <v>81</v>
      </c>
      <c r="AY126" s="20" t="s">
        <v>166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79</v>
      </c>
      <c r="BK126" s="193">
        <f>ROUND(I126*H126,2)</f>
        <v>0</v>
      </c>
      <c r="BL126" s="20" t="s">
        <v>173</v>
      </c>
      <c r="BM126" s="192" t="s">
        <v>378</v>
      </c>
    </row>
    <row r="127" spans="1:65" s="2" customFormat="1" ht="11.25" x14ac:dyDescent="0.2">
      <c r="A127" s="37"/>
      <c r="B127" s="38"/>
      <c r="C127" s="39"/>
      <c r="D127" s="194" t="s">
        <v>175</v>
      </c>
      <c r="E127" s="39"/>
      <c r="F127" s="195" t="s">
        <v>329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175</v>
      </c>
      <c r="AU127" s="20" t="s">
        <v>81</v>
      </c>
    </row>
    <row r="128" spans="1:65" s="12" customFormat="1" ht="25.9" customHeight="1" x14ac:dyDescent="0.2">
      <c r="B128" s="165"/>
      <c r="C128" s="166"/>
      <c r="D128" s="167" t="s">
        <v>70</v>
      </c>
      <c r="E128" s="168" t="s">
        <v>379</v>
      </c>
      <c r="F128" s="168" t="s">
        <v>380</v>
      </c>
      <c r="G128" s="166"/>
      <c r="H128" s="166"/>
      <c r="I128" s="169"/>
      <c r="J128" s="170">
        <f>BK128</f>
        <v>0</v>
      </c>
      <c r="K128" s="166"/>
      <c r="L128" s="171"/>
      <c r="M128" s="172"/>
      <c r="N128" s="173"/>
      <c r="O128" s="173"/>
      <c r="P128" s="174">
        <f>P129+P150+P157</f>
        <v>0</v>
      </c>
      <c r="Q128" s="173"/>
      <c r="R128" s="174">
        <f>R129+R150+R157</f>
        <v>8.2393590000000003E-2</v>
      </c>
      <c r="S128" s="173"/>
      <c r="T128" s="175">
        <f>T129+T150+T157</f>
        <v>0</v>
      </c>
      <c r="AR128" s="176" t="s">
        <v>81</v>
      </c>
      <c r="AT128" s="177" t="s">
        <v>70</v>
      </c>
      <c r="AU128" s="177" t="s">
        <v>71</v>
      </c>
      <c r="AY128" s="176" t="s">
        <v>166</v>
      </c>
      <c r="BK128" s="178">
        <f>BK129+BK150+BK157</f>
        <v>0</v>
      </c>
    </row>
    <row r="129" spans="1:65" s="12" customFormat="1" ht="22.9" customHeight="1" x14ac:dyDescent="0.2">
      <c r="B129" s="165"/>
      <c r="C129" s="166"/>
      <c r="D129" s="167" t="s">
        <v>70</v>
      </c>
      <c r="E129" s="179" t="s">
        <v>381</v>
      </c>
      <c r="F129" s="179" t="s">
        <v>382</v>
      </c>
      <c r="G129" s="166"/>
      <c r="H129" s="166"/>
      <c r="I129" s="169"/>
      <c r="J129" s="180">
        <f>BK129</f>
        <v>0</v>
      </c>
      <c r="K129" s="166"/>
      <c r="L129" s="171"/>
      <c r="M129" s="172"/>
      <c r="N129" s="173"/>
      <c r="O129" s="173"/>
      <c r="P129" s="174">
        <f>SUM(P130:P149)</f>
        <v>0</v>
      </c>
      <c r="Q129" s="173"/>
      <c r="R129" s="174">
        <f>SUM(R130:R149)</f>
        <v>7.737724E-2</v>
      </c>
      <c r="S129" s="173"/>
      <c r="T129" s="175">
        <f>SUM(T130:T149)</f>
        <v>0</v>
      </c>
      <c r="AR129" s="176" t="s">
        <v>81</v>
      </c>
      <c r="AT129" s="177" t="s">
        <v>70</v>
      </c>
      <c r="AU129" s="177" t="s">
        <v>79</v>
      </c>
      <c r="AY129" s="176" t="s">
        <v>166</v>
      </c>
      <c r="BK129" s="178">
        <f>SUM(BK130:BK149)</f>
        <v>0</v>
      </c>
    </row>
    <row r="130" spans="1:65" s="2" customFormat="1" ht="16.5" customHeight="1" x14ac:dyDescent="0.2">
      <c r="A130" s="37"/>
      <c r="B130" s="38"/>
      <c r="C130" s="181" t="s">
        <v>213</v>
      </c>
      <c r="D130" s="181" t="s">
        <v>168</v>
      </c>
      <c r="E130" s="182" t="s">
        <v>383</v>
      </c>
      <c r="F130" s="183" t="s">
        <v>384</v>
      </c>
      <c r="G130" s="184" t="s">
        <v>385</v>
      </c>
      <c r="H130" s="185">
        <v>72.953999999999994</v>
      </c>
      <c r="I130" s="186"/>
      <c r="J130" s="187">
        <f>ROUND(I130*H130,2)</f>
        <v>0</v>
      </c>
      <c r="K130" s="183" t="s">
        <v>172</v>
      </c>
      <c r="L130" s="42"/>
      <c r="M130" s="188" t="s">
        <v>19</v>
      </c>
      <c r="N130" s="189" t="s">
        <v>42</v>
      </c>
      <c r="O130" s="67"/>
      <c r="P130" s="190">
        <f>O130*H130</f>
        <v>0</v>
      </c>
      <c r="Q130" s="190">
        <v>6.0000000000000002E-5</v>
      </c>
      <c r="R130" s="190">
        <f>Q130*H130</f>
        <v>4.3772400000000001E-3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315</v>
      </c>
      <c r="AT130" s="192" t="s">
        <v>168</v>
      </c>
      <c r="AU130" s="192" t="s">
        <v>81</v>
      </c>
      <c r="AY130" s="20" t="s">
        <v>166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79</v>
      </c>
      <c r="BK130" s="193">
        <f>ROUND(I130*H130,2)</f>
        <v>0</v>
      </c>
      <c r="BL130" s="20" t="s">
        <v>315</v>
      </c>
      <c r="BM130" s="192" t="s">
        <v>386</v>
      </c>
    </row>
    <row r="131" spans="1:65" s="2" customFormat="1" ht="11.25" x14ac:dyDescent="0.2">
      <c r="A131" s="37"/>
      <c r="B131" s="38"/>
      <c r="C131" s="39"/>
      <c r="D131" s="194" t="s">
        <v>175</v>
      </c>
      <c r="E131" s="39"/>
      <c r="F131" s="195" t="s">
        <v>387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175</v>
      </c>
      <c r="AU131" s="20" t="s">
        <v>81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360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388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389</v>
      </c>
      <c r="G134" s="211"/>
      <c r="H134" s="214">
        <v>72.245999999999995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390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391</v>
      </c>
      <c r="G136" s="211"/>
      <c r="H136" s="214">
        <v>0.70799999999999996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5" customFormat="1" ht="11.25" x14ac:dyDescent="0.2">
      <c r="B137" s="221"/>
      <c r="C137" s="222"/>
      <c r="D137" s="201" t="s">
        <v>177</v>
      </c>
      <c r="E137" s="223" t="s">
        <v>19</v>
      </c>
      <c r="F137" s="224" t="s">
        <v>180</v>
      </c>
      <c r="G137" s="222"/>
      <c r="H137" s="225">
        <v>72.953999999999994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177</v>
      </c>
      <c r="AU137" s="231" t="s">
        <v>81</v>
      </c>
      <c r="AV137" s="15" t="s">
        <v>173</v>
      </c>
      <c r="AW137" s="15" t="s">
        <v>33</v>
      </c>
      <c r="AX137" s="15" t="s">
        <v>79</v>
      </c>
      <c r="AY137" s="231" t="s">
        <v>166</v>
      </c>
    </row>
    <row r="138" spans="1:65" s="2" customFormat="1" ht="16.5" customHeight="1" x14ac:dyDescent="0.2">
      <c r="A138" s="37"/>
      <c r="B138" s="38"/>
      <c r="C138" s="249" t="s">
        <v>179</v>
      </c>
      <c r="D138" s="249" t="s">
        <v>392</v>
      </c>
      <c r="E138" s="250" t="s">
        <v>393</v>
      </c>
      <c r="F138" s="251" t="s">
        <v>394</v>
      </c>
      <c r="G138" s="252" t="s">
        <v>234</v>
      </c>
      <c r="H138" s="253">
        <v>7.1999999999999995E-2</v>
      </c>
      <c r="I138" s="254"/>
      <c r="J138" s="255">
        <f>ROUND(I138*H138,2)</f>
        <v>0</v>
      </c>
      <c r="K138" s="251" t="s">
        <v>172</v>
      </c>
      <c r="L138" s="256"/>
      <c r="M138" s="257" t="s">
        <v>19</v>
      </c>
      <c r="N138" s="258" t="s">
        <v>42</v>
      </c>
      <c r="O138" s="67"/>
      <c r="P138" s="190">
        <f>O138*H138</f>
        <v>0</v>
      </c>
      <c r="Q138" s="190">
        <v>1</v>
      </c>
      <c r="R138" s="190">
        <f>Q138*H138</f>
        <v>7.1999999999999995E-2</v>
      </c>
      <c r="S138" s="190">
        <v>0</v>
      </c>
      <c r="T138" s="19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2" t="s">
        <v>395</v>
      </c>
      <c r="AT138" s="192" t="s">
        <v>392</v>
      </c>
      <c r="AU138" s="192" t="s">
        <v>81</v>
      </c>
      <c r="AY138" s="20" t="s">
        <v>166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20" t="s">
        <v>79</v>
      </c>
      <c r="BK138" s="193">
        <f>ROUND(I138*H138,2)</f>
        <v>0</v>
      </c>
      <c r="BL138" s="20" t="s">
        <v>315</v>
      </c>
      <c r="BM138" s="192" t="s">
        <v>396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360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3" customFormat="1" ht="11.25" x14ac:dyDescent="0.2">
      <c r="B140" s="199"/>
      <c r="C140" s="200"/>
      <c r="D140" s="201" t="s">
        <v>177</v>
      </c>
      <c r="E140" s="202" t="s">
        <v>19</v>
      </c>
      <c r="F140" s="203" t="s">
        <v>388</v>
      </c>
      <c r="G140" s="200"/>
      <c r="H140" s="202" t="s">
        <v>19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177</v>
      </c>
      <c r="AU140" s="209" t="s">
        <v>81</v>
      </c>
      <c r="AV140" s="13" t="s">
        <v>79</v>
      </c>
      <c r="AW140" s="13" t="s">
        <v>33</v>
      </c>
      <c r="AX140" s="13" t="s">
        <v>71</v>
      </c>
      <c r="AY140" s="209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397</v>
      </c>
      <c r="G141" s="211"/>
      <c r="H141" s="214">
        <v>7.1999999999999995E-2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5" customFormat="1" ht="11.25" x14ac:dyDescent="0.2">
      <c r="B142" s="221"/>
      <c r="C142" s="222"/>
      <c r="D142" s="201" t="s">
        <v>177</v>
      </c>
      <c r="E142" s="223" t="s">
        <v>19</v>
      </c>
      <c r="F142" s="224" t="s">
        <v>180</v>
      </c>
      <c r="G142" s="222"/>
      <c r="H142" s="225">
        <v>7.1999999999999995E-2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177</v>
      </c>
      <c r="AU142" s="231" t="s">
        <v>81</v>
      </c>
      <c r="AV142" s="15" t="s">
        <v>173</v>
      </c>
      <c r="AW142" s="15" t="s">
        <v>33</v>
      </c>
      <c r="AX142" s="15" t="s">
        <v>79</v>
      </c>
      <c r="AY142" s="231" t="s">
        <v>166</v>
      </c>
    </row>
    <row r="143" spans="1:65" s="2" customFormat="1" ht="16.5" customHeight="1" x14ac:dyDescent="0.2">
      <c r="A143" s="37"/>
      <c r="B143" s="38"/>
      <c r="C143" s="249" t="s">
        <v>226</v>
      </c>
      <c r="D143" s="249" t="s">
        <v>392</v>
      </c>
      <c r="E143" s="250" t="s">
        <v>398</v>
      </c>
      <c r="F143" s="251" t="s">
        <v>399</v>
      </c>
      <c r="G143" s="252" t="s">
        <v>234</v>
      </c>
      <c r="H143" s="253">
        <v>1E-3</v>
      </c>
      <c r="I143" s="254"/>
      <c r="J143" s="255">
        <f>ROUND(I143*H143,2)</f>
        <v>0</v>
      </c>
      <c r="K143" s="251" t="s">
        <v>172</v>
      </c>
      <c r="L143" s="256"/>
      <c r="M143" s="257" t="s">
        <v>19</v>
      </c>
      <c r="N143" s="258" t="s">
        <v>42</v>
      </c>
      <c r="O143" s="67"/>
      <c r="P143" s="190">
        <f>O143*H143</f>
        <v>0</v>
      </c>
      <c r="Q143" s="190">
        <v>1</v>
      </c>
      <c r="R143" s="190">
        <f>Q143*H143</f>
        <v>1E-3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395</v>
      </c>
      <c r="AT143" s="192" t="s">
        <v>392</v>
      </c>
      <c r="AU143" s="192" t="s">
        <v>81</v>
      </c>
      <c r="AY143" s="20" t="s">
        <v>166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79</v>
      </c>
      <c r="BK143" s="193">
        <f>ROUND(I143*H143,2)</f>
        <v>0</v>
      </c>
      <c r="BL143" s="20" t="s">
        <v>315</v>
      </c>
      <c r="BM143" s="192" t="s">
        <v>400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360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390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401</v>
      </c>
      <c r="G146" s="211"/>
      <c r="H146" s="214">
        <v>1E-3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5" customFormat="1" ht="11.25" x14ac:dyDescent="0.2">
      <c r="B147" s="221"/>
      <c r="C147" s="222"/>
      <c r="D147" s="201" t="s">
        <v>177</v>
      </c>
      <c r="E147" s="223" t="s">
        <v>19</v>
      </c>
      <c r="F147" s="224" t="s">
        <v>180</v>
      </c>
      <c r="G147" s="222"/>
      <c r="H147" s="225">
        <v>1E-3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177</v>
      </c>
      <c r="AU147" s="231" t="s">
        <v>81</v>
      </c>
      <c r="AV147" s="15" t="s">
        <v>173</v>
      </c>
      <c r="AW147" s="15" t="s">
        <v>33</v>
      </c>
      <c r="AX147" s="15" t="s">
        <v>79</v>
      </c>
      <c r="AY147" s="231" t="s">
        <v>166</v>
      </c>
    </row>
    <row r="148" spans="1:65" s="2" customFormat="1" ht="24.2" customHeight="1" x14ac:dyDescent="0.2">
      <c r="A148" s="37"/>
      <c r="B148" s="38"/>
      <c r="C148" s="181" t="s">
        <v>231</v>
      </c>
      <c r="D148" s="181" t="s">
        <v>168</v>
      </c>
      <c r="E148" s="182" t="s">
        <v>402</v>
      </c>
      <c r="F148" s="183" t="s">
        <v>403</v>
      </c>
      <c r="G148" s="184" t="s">
        <v>234</v>
      </c>
      <c r="H148" s="185">
        <v>7.6999999999999999E-2</v>
      </c>
      <c r="I148" s="186"/>
      <c r="J148" s="187">
        <f>ROUND(I148*H148,2)</f>
        <v>0</v>
      </c>
      <c r="K148" s="183" t="s">
        <v>172</v>
      </c>
      <c r="L148" s="42"/>
      <c r="M148" s="188" t="s">
        <v>19</v>
      </c>
      <c r="N148" s="189" t="s">
        <v>42</v>
      </c>
      <c r="O148" s="6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2" t="s">
        <v>315</v>
      </c>
      <c r="AT148" s="192" t="s">
        <v>168</v>
      </c>
      <c r="AU148" s="192" t="s">
        <v>81</v>
      </c>
      <c r="AY148" s="20" t="s">
        <v>166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20" t="s">
        <v>79</v>
      </c>
      <c r="BK148" s="193">
        <f>ROUND(I148*H148,2)</f>
        <v>0</v>
      </c>
      <c r="BL148" s="20" t="s">
        <v>315</v>
      </c>
      <c r="BM148" s="192" t="s">
        <v>404</v>
      </c>
    </row>
    <row r="149" spans="1:65" s="2" customFormat="1" ht="11.25" x14ac:dyDescent="0.2">
      <c r="A149" s="37"/>
      <c r="B149" s="38"/>
      <c r="C149" s="39"/>
      <c r="D149" s="194" t="s">
        <v>175</v>
      </c>
      <c r="E149" s="39"/>
      <c r="F149" s="195" t="s">
        <v>405</v>
      </c>
      <c r="G149" s="39"/>
      <c r="H149" s="39"/>
      <c r="I149" s="196"/>
      <c r="J149" s="39"/>
      <c r="K149" s="39"/>
      <c r="L149" s="42"/>
      <c r="M149" s="197"/>
      <c r="N149" s="198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175</v>
      </c>
      <c r="AU149" s="20" t="s">
        <v>81</v>
      </c>
    </row>
    <row r="150" spans="1:65" s="12" customFormat="1" ht="22.9" customHeight="1" x14ac:dyDescent="0.2">
      <c r="B150" s="165"/>
      <c r="C150" s="166"/>
      <c r="D150" s="167" t="s">
        <v>70</v>
      </c>
      <c r="E150" s="179" t="s">
        <v>406</v>
      </c>
      <c r="F150" s="179" t="s">
        <v>407</v>
      </c>
      <c r="G150" s="166"/>
      <c r="H150" s="166"/>
      <c r="I150" s="169"/>
      <c r="J150" s="180">
        <f>BK150</f>
        <v>0</v>
      </c>
      <c r="K150" s="166"/>
      <c r="L150" s="171"/>
      <c r="M150" s="172"/>
      <c r="N150" s="173"/>
      <c r="O150" s="173"/>
      <c r="P150" s="174">
        <f>SUM(P151:P156)</f>
        <v>0</v>
      </c>
      <c r="Q150" s="173"/>
      <c r="R150" s="174">
        <f>SUM(R151:R156)</f>
        <v>2.9364000000000001E-4</v>
      </c>
      <c r="S150" s="173"/>
      <c r="T150" s="175">
        <f>SUM(T151:T156)</f>
        <v>0</v>
      </c>
      <c r="AR150" s="176" t="s">
        <v>81</v>
      </c>
      <c r="AT150" s="177" t="s">
        <v>70</v>
      </c>
      <c r="AU150" s="177" t="s">
        <v>79</v>
      </c>
      <c r="AY150" s="176" t="s">
        <v>166</v>
      </c>
      <c r="BK150" s="178">
        <f>SUM(BK151:BK156)</f>
        <v>0</v>
      </c>
    </row>
    <row r="151" spans="1:65" s="2" customFormat="1" ht="16.5" customHeight="1" x14ac:dyDescent="0.2">
      <c r="A151" s="37"/>
      <c r="B151" s="38"/>
      <c r="C151" s="181" t="s">
        <v>238</v>
      </c>
      <c r="D151" s="181" t="s">
        <v>168</v>
      </c>
      <c r="E151" s="182" t="s">
        <v>408</v>
      </c>
      <c r="F151" s="183" t="s">
        <v>409</v>
      </c>
      <c r="G151" s="184" t="s">
        <v>188</v>
      </c>
      <c r="H151" s="185">
        <v>2.4470000000000001</v>
      </c>
      <c r="I151" s="186"/>
      <c r="J151" s="187">
        <f>ROUND(I151*H151,2)</f>
        <v>0</v>
      </c>
      <c r="K151" s="183" t="s">
        <v>172</v>
      </c>
      <c r="L151" s="42"/>
      <c r="M151" s="188" t="s">
        <v>19</v>
      </c>
      <c r="N151" s="189" t="s">
        <v>42</v>
      </c>
      <c r="O151" s="67"/>
      <c r="P151" s="190">
        <f>O151*H151</f>
        <v>0</v>
      </c>
      <c r="Q151" s="190">
        <v>1.2E-4</v>
      </c>
      <c r="R151" s="190">
        <f>Q151*H151</f>
        <v>2.9364000000000001E-4</v>
      </c>
      <c r="S151" s="190">
        <v>0</v>
      </c>
      <c r="T151" s="19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2" t="s">
        <v>315</v>
      </c>
      <c r="AT151" s="192" t="s">
        <v>168</v>
      </c>
      <c r="AU151" s="192" t="s">
        <v>81</v>
      </c>
      <c r="AY151" s="20" t="s">
        <v>166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20" t="s">
        <v>79</v>
      </c>
      <c r="BK151" s="193">
        <f>ROUND(I151*H151,2)</f>
        <v>0</v>
      </c>
      <c r="BL151" s="20" t="s">
        <v>315</v>
      </c>
      <c r="BM151" s="192" t="s">
        <v>410</v>
      </c>
    </row>
    <row r="152" spans="1:65" s="2" customFormat="1" ht="11.25" x14ac:dyDescent="0.2">
      <c r="A152" s="37"/>
      <c r="B152" s="38"/>
      <c r="C152" s="39"/>
      <c r="D152" s="194" t="s">
        <v>175</v>
      </c>
      <c r="E152" s="39"/>
      <c r="F152" s="195" t="s">
        <v>411</v>
      </c>
      <c r="G152" s="39"/>
      <c r="H152" s="39"/>
      <c r="I152" s="196"/>
      <c r="J152" s="39"/>
      <c r="K152" s="39"/>
      <c r="L152" s="42"/>
      <c r="M152" s="197"/>
      <c r="N152" s="198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175</v>
      </c>
      <c r="AU152" s="20" t="s">
        <v>81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360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3" customFormat="1" ht="11.25" x14ac:dyDescent="0.2">
      <c r="B154" s="199"/>
      <c r="C154" s="200"/>
      <c r="D154" s="201" t="s">
        <v>177</v>
      </c>
      <c r="E154" s="202" t="s">
        <v>19</v>
      </c>
      <c r="F154" s="203" t="s">
        <v>388</v>
      </c>
      <c r="G154" s="200"/>
      <c r="H154" s="202" t="s">
        <v>19</v>
      </c>
      <c r="I154" s="204"/>
      <c r="J154" s="200"/>
      <c r="K154" s="200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177</v>
      </c>
      <c r="AU154" s="209" t="s">
        <v>81</v>
      </c>
      <c r="AV154" s="13" t="s">
        <v>79</v>
      </c>
      <c r="AW154" s="13" t="s">
        <v>33</v>
      </c>
      <c r="AX154" s="13" t="s">
        <v>71</v>
      </c>
      <c r="AY154" s="209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412</v>
      </c>
      <c r="G155" s="211"/>
      <c r="H155" s="214">
        <v>2.4470000000000001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5" customFormat="1" ht="11.25" x14ac:dyDescent="0.2">
      <c r="B156" s="221"/>
      <c r="C156" s="222"/>
      <c r="D156" s="201" t="s">
        <v>177</v>
      </c>
      <c r="E156" s="223" t="s">
        <v>19</v>
      </c>
      <c r="F156" s="224" t="s">
        <v>180</v>
      </c>
      <c r="G156" s="222"/>
      <c r="H156" s="225">
        <v>2.4470000000000001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177</v>
      </c>
      <c r="AU156" s="231" t="s">
        <v>81</v>
      </c>
      <c r="AV156" s="15" t="s">
        <v>173</v>
      </c>
      <c r="AW156" s="15" t="s">
        <v>33</v>
      </c>
      <c r="AX156" s="15" t="s">
        <v>79</v>
      </c>
      <c r="AY156" s="231" t="s">
        <v>166</v>
      </c>
    </row>
    <row r="157" spans="1:65" s="12" customFormat="1" ht="22.9" customHeight="1" x14ac:dyDescent="0.2">
      <c r="B157" s="165"/>
      <c r="C157" s="166"/>
      <c r="D157" s="167" t="s">
        <v>70</v>
      </c>
      <c r="E157" s="179" t="s">
        <v>413</v>
      </c>
      <c r="F157" s="179" t="s">
        <v>414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SUM(P158:P175)</f>
        <v>0</v>
      </c>
      <c r="Q157" s="173"/>
      <c r="R157" s="174">
        <f>SUM(R158:R175)</f>
        <v>4.7227100000000006E-3</v>
      </c>
      <c r="S157" s="173"/>
      <c r="T157" s="175">
        <f>SUM(T158:T175)</f>
        <v>0</v>
      </c>
      <c r="AR157" s="176" t="s">
        <v>81</v>
      </c>
      <c r="AT157" s="177" t="s">
        <v>70</v>
      </c>
      <c r="AU157" s="177" t="s">
        <v>79</v>
      </c>
      <c r="AY157" s="176" t="s">
        <v>166</v>
      </c>
      <c r="BK157" s="178">
        <f>SUM(BK158:BK175)</f>
        <v>0</v>
      </c>
    </row>
    <row r="158" spans="1:65" s="2" customFormat="1" ht="24.2" customHeight="1" x14ac:dyDescent="0.2">
      <c r="A158" s="37"/>
      <c r="B158" s="38"/>
      <c r="C158" s="181" t="s">
        <v>243</v>
      </c>
      <c r="D158" s="181" t="s">
        <v>168</v>
      </c>
      <c r="E158" s="182" t="s">
        <v>415</v>
      </c>
      <c r="F158" s="183" t="s">
        <v>416</v>
      </c>
      <c r="G158" s="184" t="s">
        <v>188</v>
      </c>
      <c r="H158" s="185">
        <v>2.4470000000000001</v>
      </c>
      <c r="I158" s="186"/>
      <c r="J158" s="187">
        <f>ROUND(I158*H158,2)</f>
        <v>0</v>
      </c>
      <c r="K158" s="183" t="s">
        <v>172</v>
      </c>
      <c r="L158" s="42"/>
      <c r="M158" s="188" t="s">
        <v>19</v>
      </c>
      <c r="N158" s="189" t="s">
        <v>42</v>
      </c>
      <c r="O158" s="6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315</v>
      </c>
      <c r="AT158" s="192" t="s">
        <v>168</v>
      </c>
      <c r="AU158" s="192" t="s">
        <v>81</v>
      </c>
      <c r="AY158" s="20" t="s">
        <v>166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79</v>
      </c>
      <c r="BK158" s="193">
        <f>ROUND(I158*H158,2)</f>
        <v>0</v>
      </c>
      <c r="BL158" s="20" t="s">
        <v>315</v>
      </c>
      <c r="BM158" s="192" t="s">
        <v>417</v>
      </c>
    </row>
    <row r="159" spans="1:65" s="2" customFormat="1" ht="11.25" x14ac:dyDescent="0.2">
      <c r="A159" s="37"/>
      <c r="B159" s="38"/>
      <c r="C159" s="39"/>
      <c r="D159" s="194" t="s">
        <v>175</v>
      </c>
      <c r="E159" s="39"/>
      <c r="F159" s="195" t="s">
        <v>418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175</v>
      </c>
      <c r="AU159" s="20" t="s">
        <v>81</v>
      </c>
    </row>
    <row r="160" spans="1:65" s="13" customFormat="1" ht="11.25" x14ac:dyDescent="0.2">
      <c r="B160" s="199"/>
      <c r="C160" s="200"/>
      <c r="D160" s="201" t="s">
        <v>177</v>
      </c>
      <c r="E160" s="202" t="s">
        <v>19</v>
      </c>
      <c r="F160" s="203" t="s">
        <v>360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177</v>
      </c>
      <c r="AU160" s="209" t="s">
        <v>81</v>
      </c>
      <c r="AV160" s="13" t="s">
        <v>79</v>
      </c>
      <c r="AW160" s="13" t="s">
        <v>33</v>
      </c>
      <c r="AX160" s="13" t="s">
        <v>71</v>
      </c>
      <c r="AY160" s="209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388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412</v>
      </c>
      <c r="G162" s="211"/>
      <c r="H162" s="214">
        <v>2.4470000000000001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5" customFormat="1" ht="11.25" x14ac:dyDescent="0.2">
      <c r="B163" s="221"/>
      <c r="C163" s="222"/>
      <c r="D163" s="201" t="s">
        <v>177</v>
      </c>
      <c r="E163" s="223" t="s">
        <v>19</v>
      </c>
      <c r="F163" s="224" t="s">
        <v>180</v>
      </c>
      <c r="G163" s="222"/>
      <c r="H163" s="225">
        <v>2.4470000000000001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177</v>
      </c>
      <c r="AU163" s="231" t="s">
        <v>81</v>
      </c>
      <c r="AV163" s="15" t="s">
        <v>173</v>
      </c>
      <c r="AW163" s="15" t="s">
        <v>33</v>
      </c>
      <c r="AX163" s="15" t="s">
        <v>79</v>
      </c>
      <c r="AY163" s="231" t="s">
        <v>166</v>
      </c>
    </row>
    <row r="164" spans="1:65" s="2" customFormat="1" ht="16.5" customHeight="1" x14ac:dyDescent="0.2">
      <c r="A164" s="37"/>
      <c r="B164" s="38"/>
      <c r="C164" s="181" t="s">
        <v>8</v>
      </c>
      <c r="D164" s="181" t="s">
        <v>168</v>
      </c>
      <c r="E164" s="182" t="s">
        <v>419</v>
      </c>
      <c r="F164" s="183" t="s">
        <v>420</v>
      </c>
      <c r="G164" s="184" t="s">
        <v>188</v>
      </c>
      <c r="H164" s="185">
        <v>2.4470000000000001</v>
      </c>
      <c r="I164" s="186"/>
      <c r="J164" s="187">
        <f>ROUND(I164*H164,2)</f>
        <v>0</v>
      </c>
      <c r="K164" s="183" t="s">
        <v>172</v>
      </c>
      <c r="L164" s="42"/>
      <c r="M164" s="188" t="s">
        <v>19</v>
      </c>
      <c r="N164" s="189" t="s">
        <v>42</v>
      </c>
      <c r="O164" s="6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2" t="s">
        <v>315</v>
      </c>
      <c r="AT164" s="192" t="s">
        <v>168</v>
      </c>
      <c r="AU164" s="192" t="s">
        <v>81</v>
      </c>
      <c r="AY164" s="20" t="s">
        <v>166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20" t="s">
        <v>79</v>
      </c>
      <c r="BK164" s="193">
        <f>ROUND(I164*H164,2)</f>
        <v>0</v>
      </c>
      <c r="BL164" s="20" t="s">
        <v>315</v>
      </c>
      <c r="BM164" s="192" t="s">
        <v>421</v>
      </c>
    </row>
    <row r="165" spans="1:65" s="2" customFormat="1" ht="11.25" x14ac:dyDescent="0.2">
      <c r="A165" s="37"/>
      <c r="B165" s="38"/>
      <c r="C165" s="39"/>
      <c r="D165" s="194" t="s">
        <v>175</v>
      </c>
      <c r="E165" s="39"/>
      <c r="F165" s="195" t="s">
        <v>422</v>
      </c>
      <c r="G165" s="39"/>
      <c r="H165" s="39"/>
      <c r="I165" s="196"/>
      <c r="J165" s="39"/>
      <c r="K165" s="39"/>
      <c r="L165" s="42"/>
      <c r="M165" s="197"/>
      <c r="N165" s="198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175</v>
      </c>
      <c r="AU165" s="20" t="s">
        <v>81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360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388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4" customFormat="1" ht="11.25" x14ac:dyDescent="0.2">
      <c r="B168" s="210"/>
      <c r="C168" s="211"/>
      <c r="D168" s="201" t="s">
        <v>177</v>
      </c>
      <c r="E168" s="212" t="s">
        <v>19</v>
      </c>
      <c r="F168" s="213" t="s">
        <v>412</v>
      </c>
      <c r="G168" s="211"/>
      <c r="H168" s="214">
        <v>2.4470000000000001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177</v>
      </c>
      <c r="AU168" s="220" t="s">
        <v>81</v>
      </c>
      <c r="AV168" s="14" t="s">
        <v>81</v>
      </c>
      <c r="AW168" s="14" t="s">
        <v>33</v>
      </c>
      <c r="AX168" s="14" t="s">
        <v>71</v>
      </c>
      <c r="AY168" s="220" t="s">
        <v>166</v>
      </c>
    </row>
    <row r="169" spans="1:65" s="15" customFormat="1" ht="11.25" x14ac:dyDescent="0.2">
      <c r="B169" s="221"/>
      <c r="C169" s="222"/>
      <c r="D169" s="201" t="s">
        <v>177</v>
      </c>
      <c r="E169" s="223" t="s">
        <v>19</v>
      </c>
      <c r="F169" s="224" t="s">
        <v>180</v>
      </c>
      <c r="G169" s="222"/>
      <c r="H169" s="225">
        <v>2.4470000000000001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177</v>
      </c>
      <c r="AU169" s="231" t="s">
        <v>81</v>
      </c>
      <c r="AV169" s="15" t="s">
        <v>173</v>
      </c>
      <c r="AW169" s="15" t="s">
        <v>33</v>
      </c>
      <c r="AX169" s="15" t="s">
        <v>79</v>
      </c>
      <c r="AY169" s="231" t="s">
        <v>166</v>
      </c>
    </row>
    <row r="170" spans="1:65" s="2" customFormat="1" ht="16.5" customHeight="1" x14ac:dyDescent="0.2">
      <c r="A170" s="37"/>
      <c r="B170" s="38"/>
      <c r="C170" s="181" t="s">
        <v>263</v>
      </c>
      <c r="D170" s="181" t="s">
        <v>168</v>
      </c>
      <c r="E170" s="182" t="s">
        <v>423</v>
      </c>
      <c r="F170" s="183" t="s">
        <v>424</v>
      </c>
      <c r="G170" s="184" t="s">
        <v>188</v>
      </c>
      <c r="H170" s="185">
        <v>2.4470000000000001</v>
      </c>
      <c r="I170" s="186"/>
      <c r="J170" s="187">
        <f>ROUND(I170*H170,2)</f>
        <v>0</v>
      </c>
      <c r="K170" s="183" t="s">
        <v>172</v>
      </c>
      <c r="L170" s="42"/>
      <c r="M170" s="188" t="s">
        <v>19</v>
      </c>
      <c r="N170" s="189" t="s">
        <v>42</v>
      </c>
      <c r="O170" s="67"/>
      <c r="P170" s="190">
        <f>O170*H170</f>
        <v>0</v>
      </c>
      <c r="Q170" s="190">
        <v>1.9300000000000001E-3</v>
      </c>
      <c r="R170" s="190">
        <f>Q170*H170</f>
        <v>4.7227100000000006E-3</v>
      </c>
      <c r="S170" s="190">
        <v>0</v>
      </c>
      <c r="T170" s="19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2" t="s">
        <v>315</v>
      </c>
      <c r="AT170" s="192" t="s">
        <v>168</v>
      </c>
      <c r="AU170" s="192" t="s">
        <v>81</v>
      </c>
      <c r="AY170" s="20" t="s">
        <v>166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20" t="s">
        <v>79</v>
      </c>
      <c r="BK170" s="193">
        <f>ROUND(I170*H170,2)</f>
        <v>0</v>
      </c>
      <c r="BL170" s="20" t="s">
        <v>315</v>
      </c>
      <c r="BM170" s="192" t="s">
        <v>425</v>
      </c>
    </row>
    <row r="171" spans="1:65" s="2" customFormat="1" ht="11.25" x14ac:dyDescent="0.2">
      <c r="A171" s="37"/>
      <c r="B171" s="38"/>
      <c r="C171" s="39"/>
      <c r="D171" s="194" t="s">
        <v>175</v>
      </c>
      <c r="E171" s="39"/>
      <c r="F171" s="195" t="s">
        <v>426</v>
      </c>
      <c r="G171" s="39"/>
      <c r="H171" s="39"/>
      <c r="I171" s="196"/>
      <c r="J171" s="39"/>
      <c r="K171" s="39"/>
      <c r="L171" s="42"/>
      <c r="M171" s="197"/>
      <c r="N171" s="198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175</v>
      </c>
      <c r="AU171" s="20" t="s">
        <v>81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360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3" customFormat="1" ht="11.25" x14ac:dyDescent="0.2">
      <c r="B173" s="199"/>
      <c r="C173" s="200"/>
      <c r="D173" s="201" t="s">
        <v>177</v>
      </c>
      <c r="E173" s="202" t="s">
        <v>19</v>
      </c>
      <c r="F173" s="203" t="s">
        <v>388</v>
      </c>
      <c r="G173" s="200"/>
      <c r="H173" s="202" t="s">
        <v>19</v>
      </c>
      <c r="I173" s="204"/>
      <c r="J173" s="200"/>
      <c r="K173" s="200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177</v>
      </c>
      <c r="AU173" s="209" t="s">
        <v>81</v>
      </c>
      <c r="AV173" s="13" t="s">
        <v>79</v>
      </c>
      <c r="AW173" s="13" t="s">
        <v>33</v>
      </c>
      <c r="AX173" s="13" t="s">
        <v>71</v>
      </c>
      <c r="AY173" s="209" t="s">
        <v>166</v>
      </c>
    </row>
    <row r="174" spans="1:65" s="14" customFormat="1" ht="11.25" x14ac:dyDescent="0.2">
      <c r="B174" s="210"/>
      <c r="C174" s="211"/>
      <c r="D174" s="201" t="s">
        <v>177</v>
      </c>
      <c r="E174" s="212" t="s">
        <v>19</v>
      </c>
      <c r="F174" s="213" t="s">
        <v>412</v>
      </c>
      <c r="G174" s="211"/>
      <c r="H174" s="214">
        <v>2.4470000000000001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177</v>
      </c>
      <c r="AU174" s="220" t="s">
        <v>81</v>
      </c>
      <c r="AV174" s="14" t="s">
        <v>81</v>
      </c>
      <c r="AW174" s="14" t="s">
        <v>33</v>
      </c>
      <c r="AX174" s="14" t="s">
        <v>71</v>
      </c>
      <c r="AY174" s="220" t="s">
        <v>166</v>
      </c>
    </row>
    <row r="175" spans="1:65" s="15" customFormat="1" ht="11.25" x14ac:dyDescent="0.2">
      <c r="B175" s="221"/>
      <c r="C175" s="222"/>
      <c r="D175" s="201" t="s">
        <v>177</v>
      </c>
      <c r="E175" s="223" t="s">
        <v>19</v>
      </c>
      <c r="F175" s="224" t="s">
        <v>180</v>
      </c>
      <c r="G175" s="222"/>
      <c r="H175" s="225">
        <v>2.4470000000000001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177</v>
      </c>
      <c r="AU175" s="231" t="s">
        <v>81</v>
      </c>
      <c r="AV175" s="15" t="s">
        <v>173</v>
      </c>
      <c r="AW175" s="15" t="s">
        <v>33</v>
      </c>
      <c r="AX175" s="15" t="s">
        <v>79</v>
      </c>
      <c r="AY175" s="231" t="s">
        <v>166</v>
      </c>
    </row>
    <row r="176" spans="1:65" s="12" customFormat="1" ht="25.9" customHeight="1" x14ac:dyDescent="0.2">
      <c r="B176" s="165"/>
      <c r="C176" s="166"/>
      <c r="D176" s="167" t="s">
        <v>70</v>
      </c>
      <c r="E176" s="168" t="s">
        <v>342</v>
      </c>
      <c r="F176" s="168" t="s">
        <v>343</v>
      </c>
      <c r="G176" s="166"/>
      <c r="H176" s="166"/>
      <c r="I176" s="169"/>
      <c r="J176" s="170">
        <f>BK176</f>
        <v>0</v>
      </c>
      <c r="K176" s="166"/>
      <c r="L176" s="171"/>
      <c r="M176" s="172"/>
      <c r="N176" s="173"/>
      <c r="O176" s="173"/>
      <c r="P176" s="174">
        <f>P177</f>
        <v>0</v>
      </c>
      <c r="Q176" s="173"/>
      <c r="R176" s="174">
        <f>R177</f>
        <v>0</v>
      </c>
      <c r="S176" s="173"/>
      <c r="T176" s="175">
        <f>T177</f>
        <v>0</v>
      </c>
      <c r="AR176" s="176" t="s">
        <v>198</v>
      </c>
      <c r="AT176" s="177" t="s">
        <v>70</v>
      </c>
      <c r="AU176" s="177" t="s">
        <v>71</v>
      </c>
      <c r="AY176" s="176" t="s">
        <v>166</v>
      </c>
      <c r="BK176" s="178">
        <f>BK177</f>
        <v>0</v>
      </c>
    </row>
    <row r="177" spans="1:65" s="2" customFormat="1" ht="16.5" customHeight="1" x14ac:dyDescent="0.2">
      <c r="A177" s="37"/>
      <c r="B177" s="38"/>
      <c r="C177" s="181" t="s">
        <v>274</v>
      </c>
      <c r="D177" s="181" t="s">
        <v>168</v>
      </c>
      <c r="E177" s="182" t="s">
        <v>345</v>
      </c>
      <c r="F177" s="183" t="s">
        <v>346</v>
      </c>
      <c r="G177" s="184" t="s">
        <v>347</v>
      </c>
      <c r="H177" s="243"/>
      <c r="I177" s="186"/>
      <c r="J177" s="187">
        <f>ROUND(I177*H177,2)</f>
        <v>0</v>
      </c>
      <c r="K177" s="183" t="s">
        <v>19</v>
      </c>
      <c r="L177" s="42"/>
      <c r="M177" s="244" t="s">
        <v>19</v>
      </c>
      <c r="N177" s="245" t="s">
        <v>42</v>
      </c>
      <c r="O177" s="246"/>
      <c r="P177" s="247">
        <f>O177*H177</f>
        <v>0</v>
      </c>
      <c r="Q177" s="247">
        <v>0</v>
      </c>
      <c r="R177" s="247">
        <f>Q177*H177</f>
        <v>0</v>
      </c>
      <c r="S177" s="247">
        <v>0</v>
      </c>
      <c r="T177" s="24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2" t="s">
        <v>173</v>
      </c>
      <c r="AT177" s="192" t="s">
        <v>168</v>
      </c>
      <c r="AU177" s="192" t="s">
        <v>79</v>
      </c>
      <c r="AY177" s="20" t="s">
        <v>166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20" t="s">
        <v>79</v>
      </c>
      <c r="BK177" s="193">
        <f>ROUND(I177*H177,2)</f>
        <v>0</v>
      </c>
      <c r="BL177" s="20" t="s">
        <v>173</v>
      </c>
      <c r="BM177" s="192" t="s">
        <v>427</v>
      </c>
    </row>
    <row r="178" spans="1:65" s="2" customFormat="1" ht="6.95" customHeight="1" x14ac:dyDescent="0.2">
      <c r="A178" s="37"/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42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algorithmName="SHA-512" hashValue="zat5yWSSPDzzE80cxhMDSNGN7DoSESOEDHl0i2WajJlZykTuyEtEUyzaV6B8Opx+cKoZCfzM4UN1mSPbvJ6VtQ==" saltValue="EVe+OWRdtWy/CbSXnKt1FeyNkbONimjg4vCgecZk1P/7eL7TXk1Jug6hvaQFh8EORxqHf/H6D8PDEq83lJctEQ==" spinCount="100000" sheet="1" objects="1" scenarios="1" formatColumns="0" formatRows="0" autoFilter="0"/>
  <autoFilter ref="C92:K177" xr:uid="{00000000-0009-0000-0000-000002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200-000000000000}"/>
    <hyperlink ref="F104" r:id="rId2" xr:uid="{00000000-0004-0000-0200-000001000000}"/>
    <hyperlink ref="F111" r:id="rId3" xr:uid="{00000000-0004-0000-0200-000002000000}"/>
    <hyperlink ref="F118" r:id="rId4" xr:uid="{00000000-0004-0000-0200-000003000000}"/>
    <hyperlink ref="F127" r:id="rId5" xr:uid="{00000000-0004-0000-0200-000004000000}"/>
    <hyperlink ref="F131" r:id="rId6" xr:uid="{00000000-0004-0000-0200-000005000000}"/>
    <hyperlink ref="F149" r:id="rId7" xr:uid="{00000000-0004-0000-0200-000006000000}"/>
    <hyperlink ref="F152" r:id="rId8" xr:uid="{00000000-0004-0000-0200-000007000000}"/>
    <hyperlink ref="F159" r:id="rId9" xr:uid="{00000000-0004-0000-0200-000008000000}"/>
    <hyperlink ref="F165" r:id="rId10" xr:uid="{00000000-0004-0000-0200-000009000000}"/>
    <hyperlink ref="F171" r:id="rId11" xr:uid="{00000000-0004-0000-02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64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91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428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ROUND(J92,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ROUND((SUM(BE92:BE263)),  2)</f>
        <v>0</v>
      </c>
      <c r="G35" s="37"/>
      <c r="H35" s="37"/>
      <c r="I35" s="127">
        <v>0.21</v>
      </c>
      <c r="J35" s="126">
        <f>ROUND(((SUM(BE92:BE263))*I35),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ROUND((SUM(BF92:BF263)),  2)</f>
        <v>0</v>
      </c>
      <c r="G36" s="37"/>
      <c r="H36" s="37"/>
      <c r="I36" s="127">
        <v>0.12</v>
      </c>
      <c r="J36" s="126">
        <f>ROUND(((SUM(BF92:BF263))*I36),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ROUND((SUM(BG92:BG263)),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ROUND((SUM(BH92:BH263)),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ROUND((SUM(BI92:BI263)),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0202 - Překážka 2 - Rohový funbox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J92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J93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J94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429</v>
      </c>
      <c r="E66" s="151"/>
      <c r="F66" s="151"/>
      <c r="G66" s="151"/>
      <c r="H66" s="151"/>
      <c r="I66" s="151"/>
      <c r="J66" s="152">
        <f>J113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430</v>
      </c>
      <c r="E67" s="151"/>
      <c r="F67" s="151"/>
      <c r="G67" s="151"/>
      <c r="H67" s="151"/>
      <c r="I67" s="151"/>
      <c r="J67" s="152">
        <f>J130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147</v>
      </c>
      <c r="E68" s="151"/>
      <c r="F68" s="151"/>
      <c r="G68" s="151"/>
      <c r="H68" s="151"/>
      <c r="I68" s="151"/>
      <c r="J68" s="152">
        <f>J232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148</v>
      </c>
      <c r="E69" s="151"/>
      <c r="F69" s="151"/>
      <c r="G69" s="151"/>
      <c r="H69" s="151"/>
      <c r="I69" s="151"/>
      <c r="J69" s="152">
        <f>J259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150</v>
      </c>
      <c r="E70" s="146"/>
      <c r="F70" s="146"/>
      <c r="G70" s="146"/>
      <c r="H70" s="146"/>
      <c r="I70" s="146"/>
      <c r="J70" s="147">
        <f>J262</f>
        <v>0</v>
      </c>
      <c r="K70" s="144"/>
      <c r="L70" s="148"/>
    </row>
    <row r="71" spans="1:31" s="2" customFormat="1" ht="21.75" customHeight="1" x14ac:dyDescent="0.2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16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 x14ac:dyDescent="0.2">
      <c r="A72" s="37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6" spans="1:31" s="2" customFormat="1" ht="6.95" customHeight="1" x14ac:dyDescent="0.2">
      <c r="A76" s="37"/>
      <c r="B76" s="52"/>
      <c r="C76" s="53"/>
      <c r="D76" s="53"/>
      <c r="E76" s="53"/>
      <c r="F76" s="53"/>
      <c r="G76" s="53"/>
      <c r="H76" s="53"/>
      <c r="I76" s="53"/>
      <c r="J76" s="53"/>
      <c r="K76" s="53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4.95" customHeight="1" x14ac:dyDescent="0.2">
      <c r="A77" s="37"/>
      <c r="B77" s="38"/>
      <c r="C77" s="26" t="s">
        <v>151</v>
      </c>
      <c r="D77" s="39"/>
      <c r="E77" s="39"/>
      <c r="F77" s="39"/>
      <c r="G77" s="39"/>
      <c r="H77" s="39"/>
      <c r="I77" s="39"/>
      <c r="J77" s="39"/>
      <c r="K77" s="39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 x14ac:dyDescent="0.2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 x14ac:dyDescent="0.2">
      <c r="A79" s="37"/>
      <c r="B79" s="38"/>
      <c r="C79" s="32" t="s">
        <v>16</v>
      </c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6.5" customHeight="1" x14ac:dyDescent="0.2">
      <c r="A80" s="37"/>
      <c r="B80" s="38"/>
      <c r="C80" s="39"/>
      <c r="D80" s="39"/>
      <c r="E80" s="400" t="str">
        <f>E7</f>
        <v>Novostavba skateparkového hřiště, Bystřice pod Hostýnem</v>
      </c>
      <c r="F80" s="401"/>
      <c r="G80" s="401"/>
      <c r="H80" s="401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" customFormat="1" ht="12" customHeight="1" x14ac:dyDescent="0.2">
      <c r="B81" s="24"/>
      <c r="C81" s="32" t="s">
        <v>138</v>
      </c>
      <c r="D81" s="25"/>
      <c r="E81" s="25"/>
      <c r="F81" s="25"/>
      <c r="G81" s="25"/>
      <c r="H81" s="25"/>
      <c r="I81" s="25"/>
      <c r="J81" s="25"/>
      <c r="K81" s="25"/>
      <c r="L81" s="23"/>
    </row>
    <row r="82" spans="1:65" s="2" customFormat="1" ht="16.5" customHeight="1" x14ac:dyDescent="0.2">
      <c r="A82" s="37"/>
      <c r="B82" s="38"/>
      <c r="C82" s="39"/>
      <c r="D82" s="39"/>
      <c r="E82" s="400" t="s">
        <v>349</v>
      </c>
      <c r="F82" s="402"/>
      <c r="G82" s="402"/>
      <c r="H82" s="402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 x14ac:dyDescent="0.2">
      <c r="A83" s="37"/>
      <c r="B83" s="38"/>
      <c r="C83" s="32" t="s">
        <v>350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 x14ac:dyDescent="0.2">
      <c r="A84" s="37"/>
      <c r="B84" s="38"/>
      <c r="C84" s="39"/>
      <c r="D84" s="39"/>
      <c r="E84" s="354" t="str">
        <f>E11</f>
        <v>0202 - Překážka 2 - Rohový funbox</v>
      </c>
      <c r="F84" s="402"/>
      <c r="G84" s="402"/>
      <c r="H84" s="402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 x14ac:dyDescent="0.2">
      <c r="A86" s="37"/>
      <c r="B86" s="38"/>
      <c r="C86" s="32" t="s">
        <v>21</v>
      </c>
      <c r="D86" s="39"/>
      <c r="E86" s="39"/>
      <c r="F86" s="30" t="str">
        <f>F14</f>
        <v xml:space="preserve"> </v>
      </c>
      <c r="G86" s="39"/>
      <c r="H86" s="39"/>
      <c r="I86" s="32" t="s">
        <v>23</v>
      </c>
      <c r="J86" s="62" t="str">
        <f>IF(J14="","",J14)</f>
        <v>31. 8. 2025</v>
      </c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7" customHeight="1" x14ac:dyDescent="0.2">
      <c r="A88" s="37"/>
      <c r="B88" s="38"/>
      <c r="C88" s="32" t="s">
        <v>25</v>
      </c>
      <c r="D88" s="39"/>
      <c r="E88" s="39"/>
      <c r="F88" s="30" t="str">
        <f>E17</f>
        <v>Město Bystřice pod Hostýnem</v>
      </c>
      <c r="G88" s="39"/>
      <c r="H88" s="39"/>
      <c r="I88" s="32" t="s">
        <v>31</v>
      </c>
      <c r="J88" s="35" t="str">
        <f>E23</f>
        <v>Michal Langoš, Hranice na Moravě</v>
      </c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 x14ac:dyDescent="0.2">
      <c r="A89" s="37"/>
      <c r="B89" s="38"/>
      <c r="C89" s="32" t="s">
        <v>29</v>
      </c>
      <c r="D89" s="39"/>
      <c r="E89" s="39"/>
      <c r="F89" s="30" t="str">
        <f>IF(E20="","",E20)</f>
        <v>Vyplň údaj</v>
      </c>
      <c r="G89" s="39"/>
      <c r="H89" s="39"/>
      <c r="I89" s="32" t="s">
        <v>34</v>
      </c>
      <c r="J89" s="35" t="str">
        <f>E26</f>
        <v xml:space="preserve"> 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 x14ac:dyDescent="0.2">
      <c r="A91" s="154"/>
      <c r="B91" s="155"/>
      <c r="C91" s="156" t="s">
        <v>152</v>
      </c>
      <c r="D91" s="157" t="s">
        <v>56</v>
      </c>
      <c r="E91" s="157" t="s">
        <v>52</v>
      </c>
      <c r="F91" s="157" t="s">
        <v>53</v>
      </c>
      <c r="G91" s="157" t="s">
        <v>153</v>
      </c>
      <c r="H91" s="157" t="s">
        <v>154</v>
      </c>
      <c r="I91" s="157" t="s">
        <v>155</v>
      </c>
      <c r="J91" s="157" t="s">
        <v>142</v>
      </c>
      <c r="K91" s="158" t="s">
        <v>156</v>
      </c>
      <c r="L91" s="159"/>
      <c r="M91" s="71" t="s">
        <v>19</v>
      </c>
      <c r="N91" s="72" t="s">
        <v>41</v>
      </c>
      <c r="O91" s="72" t="s">
        <v>157</v>
      </c>
      <c r="P91" s="72" t="s">
        <v>158</v>
      </c>
      <c r="Q91" s="72" t="s">
        <v>159</v>
      </c>
      <c r="R91" s="72" t="s">
        <v>160</v>
      </c>
      <c r="S91" s="72" t="s">
        <v>161</v>
      </c>
      <c r="T91" s="73" t="s">
        <v>162</v>
      </c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</row>
    <row r="92" spans="1:65" s="2" customFormat="1" ht="22.9" customHeight="1" x14ac:dyDescent="0.25">
      <c r="A92" s="37"/>
      <c r="B92" s="38"/>
      <c r="C92" s="78" t="s">
        <v>163</v>
      </c>
      <c r="D92" s="39"/>
      <c r="E92" s="39"/>
      <c r="F92" s="39"/>
      <c r="G92" s="39"/>
      <c r="H92" s="39"/>
      <c r="I92" s="39"/>
      <c r="J92" s="160">
        <f>BK92</f>
        <v>0</v>
      </c>
      <c r="K92" s="39"/>
      <c r="L92" s="42"/>
      <c r="M92" s="74"/>
      <c r="N92" s="161"/>
      <c r="O92" s="75"/>
      <c r="P92" s="162">
        <f>P93+P262</f>
        <v>0</v>
      </c>
      <c r="Q92" s="75"/>
      <c r="R92" s="162">
        <f>R93+R262</f>
        <v>34.570361390000002</v>
      </c>
      <c r="S92" s="75"/>
      <c r="T92" s="163">
        <f>T93+T262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70</v>
      </c>
      <c r="AU92" s="20" t="s">
        <v>143</v>
      </c>
      <c r="BK92" s="164">
        <f>BK93+BK262</f>
        <v>0</v>
      </c>
    </row>
    <row r="93" spans="1:65" s="12" customFormat="1" ht="25.9" customHeight="1" x14ac:dyDescent="0.2">
      <c r="B93" s="165"/>
      <c r="C93" s="166"/>
      <c r="D93" s="167" t="s">
        <v>70</v>
      </c>
      <c r="E93" s="168" t="s">
        <v>164</v>
      </c>
      <c r="F93" s="168" t="s">
        <v>165</v>
      </c>
      <c r="G93" s="166"/>
      <c r="H93" s="166"/>
      <c r="I93" s="169"/>
      <c r="J93" s="170">
        <f>BK93</f>
        <v>0</v>
      </c>
      <c r="K93" s="166"/>
      <c r="L93" s="171"/>
      <c r="M93" s="172"/>
      <c r="N93" s="173"/>
      <c r="O93" s="173"/>
      <c r="P93" s="174">
        <f>P94+P113+P130+P232+P259</f>
        <v>0</v>
      </c>
      <c r="Q93" s="173"/>
      <c r="R93" s="174">
        <f>R94+R113+R130+R232+R259</f>
        <v>34.570361390000002</v>
      </c>
      <c r="S93" s="173"/>
      <c r="T93" s="175">
        <f>T94+T113+T130+T232+T259</f>
        <v>0</v>
      </c>
      <c r="AR93" s="176" t="s">
        <v>79</v>
      </c>
      <c r="AT93" s="177" t="s">
        <v>70</v>
      </c>
      <c r="AU93" s="177" t="s">
        <v>71</v>
      </c>
      <c r="AY93" s="176" t="s">
        <v>166</v>
      </c>
      <c r="BK93" s="178">
        <f>BK94+BK113+BK130+BK232+BK259</f>
        <v>0</v>
      </c>
    </row>
    <row r="94" spans="1:65" s="12" customFormat="1" ht="22.9" customHeight="1" x14ac:dyDescent="0.2">
      <c r="B94" s="165"/>
      <c r="C94" s="166"/>
      <c r="D94" s="167" t="s">
        <v>70</v>
      </c>
      <c r="E94" s="179" t="s">
        <v>81</v>
      </c>
      <c r="F94" s="179" t="s">
        <v>248</v>
      </c>
      <c r="G94" s="166"/>
      <c r="H94" s="166"/>
      <c r="I94" s="169"/>
      <c r="J94" s="180">
        <f>BK94</f>
        <v>0</v>
      </c>
      <c r="K94" s="166"/>
      <c r="L94" s="171"/>
      <c r="M94" s="172"/>
      <c r="N94" s="173"/>
      <c r="O94" s="173"/>
      <c r="P94" s="174">
        <f>SUM(P95:P112)</f>
        <v>0</v>
      </c>
      <c r="Q94" s="173"/>
      <c r="R94" s="174">
        <f>SUM(R95:R112)</f>
        <v>21.7852827</v>
      </c>
      <c r="S94" s="173"/>
      <c r="T94" s="175">
        <f>SUM(T95:T112)</f>
        <v>0</v>
      </c>
      <c r="AR94" s="176" t="s">
        <v>79</v>
      </c>
      <c r="AT94" s="177" t="s">
        <v>70</v>
      </c>
      <c r="AU94" s="177" t="s">
        <v>79</v>
      </c>
      <c r="AY94" s="176" t="s">
        <v>166</v>
      </c>
      <c r="BK94" s="178">
        <f>SUM(BK95:BK112)</f>
        <v>0</v>
      </c>
    </row>
    <row r="95" spans="1:65" s="2" customFormat="1" ht="24.2" customHeight="1" x14ac:dyDescent="0.2">
      <c r="A95" s="37"/>
      <c r="B95" s="38"/>
      <c r="C95" s="181" t="s">
        <v>79</v>
      </c>
      <c r="D95" s="181" t="s">
        <v>168</v>
      </c>
      <c r="E95" s="182" t="s">
        <v>431</v>
      </c>
      <c r="F95" s="183" t="s">
        <v>432</v>
      </c>
      <c r="G95" s="184" t="s">
        <v>188</v>
      </c>
      <c r="H95" s="185">
        <v>25.2</v>
      </c>
      <c r="I95" s="186"/>
      <c r="J95" s="187">
        <f>ROUND(I95*H95,2)</f>
        <v>0</v>
      </c>
      <c r="K95" s="183" t="s">
        <v>172</v>
      </c>
      <c r="L95" s="42"/>
      <c r="M95" s="188" t="s">
        <v>19</v>
      </c>
      <c r="N95" s="189" t="s">
        <v>42</v>
      </c>
      <c r="O95" s="67"/>
      <c r="P95" s="190">
        <f>O95*H95</f>
        <v>0</v>
      </c>
      <c r="Q95" s="190">
        <v>1.3999999999999999E-4</v>
      </c>
      <c r="R95" s="190">
        <f>Q95*H95</f>
        <v>3.5279999999999995E-3</v>
      </c>
      <c r="S95" s="190">
        <v>0</v>
      </c>
      <c r="T95" s="191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92" t="s">
        <v>173</v>
      </c>
      <c r="AT95" s="192" t="s">
        <v>168</v>
      </c>
      <c r="AU95" s="192" t="s">
        <v>81</v>
      </c>
      <c r="AY95" s="20" t="s">
        <v>166</v>
      </c>
      <c r="BE95" s="193">
        <f>IF(N95="základní",J95,0)</f>
        <v>0</v>
      </c>
      <c r="BF95" s="193">
        <f>IF(N95="snížená",J95,0)</f>
        <v>0</v>
      </c>
      <c r="BG95" s="193">
        <f>IF(N95="zákl. přenesená",J95,0)</f>
        <v>0</v>
      </c>
      <c r="BH95" s="193">
        <f>IF(N95="sníž. přenesená",J95,0)</f>
        <v>0</v>
      </c>
      <c r="BI95" s="193">
        <f>IF(N95="nulová",J95,0)</f>
        <v>0</v>
      </c>
      <c r="BJ95" s="20" t="s">
        <v>79</v>
      </c>
      <c r="BK95" s="193">
        <f>ROUND(I95*H95,2)</f>
        <v>0</v>
      </c>
      <c r="BL95" s="20" t="s">
        <v>173</v>
      </c>
      <c r="BM95" s="192" t="s">
        <v>433</v>
      </c>
    </row>
    <row r="96" spans="1:65" s="2" customFormat="1" ht="11.25" x14ac:dyDescent="0.2">
      <c r="A96" s="37"/>
      <c r="B96" s="38"/>
      <c r="C96" s="39"/>
      <c r="D96" s="194" t="s">
        <v>175</v>
      </c>
      <c r="E96" s="39"/>
      <c r="F96" s="195" t="s">
        <v>434</v>
      </c>
      <c r="G96" s="39"/>
      <c r="H96" s="39"/>
      <c r="I96" s="196"/>
      <c r="J96" s="39"/>
      <c r="K96" s="39"/>
      <c r="L96" s="42"/>
      <c r="M96" s="197"/>
      <c r="N96" s="198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175</v>
      </c>
      <c r="AU96" s="20" t="s">
        <v>81</v>
      </c>
    </row>
    <row r="97" spans="1:65" s="13" customFormat="1" ht="11.25" x14ac:dyDescent="0.2">
      <c r="B97" s="199"/>
      <c r="C97" s="200"/>
      <c r="D97" s="201" t="s">
        <v>177</v>
      </c>
      <c r="E97" s="202" t="s">
        <v>19</v>
      </c>
      <c r="F97" s="203" t="s">
        <v>435</v>
      </c>
      <c r="G97" s="200"/>
      <c r="H97" s="202" t="s">
        <v>19</v>
      </c>
      <c r="I97" s="204"/>
      <c r="J97" s="200"/>
      <c r="K97" s="200"/>
      <c r="L97" s="205"/>
      <c r="M97" s="206"/>
      <c r="N97" s="207"/>
      <c r="O97" s="207"/>
      <c r="P97" s="207"/>
      <c r="Q97" s="207"/>
      <c r="R97" s="207"/>
      <c r="S97" s="207"/>
      <c r="T97" s="208"/>
      <c r="AT97" s="209" t="s">
        <v>177</v>
      </c>
      <c r="AU97" s="209" t="s">
        <v>81</v>
      </c>
      <c r="AV97" s="13" t="s">
        <v>79</v>
      </c>
      <c r="AW97" s="13" t="s">
        <v>33</v>
      </c>
      <c r="AX97" s="13" t="s">
        <v>71</v>
      </c>
      <c r="AY97" s="209" t="s">
        <v>166</v>
      </c>
    </row>
    <row r="98" spans="1:65" s="13" customFormat="1" ht="11.25" x14ac:dyDescent="0.2">
      <c r="B98" s="199"/>
      <c r="C98" s="200"/>
      <c r="D98" s="201" t="s">
        <v>177</v>
      </c>
      <c r="E98" s="202" t="s">
        <v>19</v>
      </c>
      <c r="F98" s="203" t="s">
        <v>436</v>
      </c>
      <c r="G98" s="200"/>
      <c r="H98" s="202" t="s">
        <v>19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177</v>
      </c>
      <c r="AU98" s="209" t="s">
        <v>81</v>
      </c>
      <c r="AV98" s="13" t="s">
        <v>79</v>
      </c>
      <c r="AW98" s="13" t="s">
        <v>33</v>
      </c>
      <c r="AX98" s="13" t="s">
        <v>71</v>
      </c>
      <c r="AY98" s="209" t="s">
        <v>166</v>
      </c>
    </row>
    <row r="99" spans="1:65" s="14" customFormat="1" ht="11.25" x14ac:dyDescent="0.2">
      <c r="B99" s="210"/>
      <c r="C99" s="211"/>
      <c r="D99" s="201" t="s">
        <v>177</v>
      </c>
      <c r="E99" s="212" t="s">
        <v>19</v>
      </c>
      <c r="F99" s="213" t="s">
        <v>437</v>
      </c>
      <c r="G99" s="211"/>
      <c r="H99" s="214">
        <v>25.2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177</v>
      </c>
      <c r="AU99" s="220" t="s">
        <v>81</v>
      </c>
      <c r="AV99" s="14" t="s">
        <v>81</v>
      </c>
      <c r="AW99" s="14" t="s">
        <v>33</v>
      </c>
      <c r="AX99" s="14" t="s">
        <v>71</v>
      </c>
      <c r="AY99" s="220" t="s">
        <v>166</v>
      </c>
    </row>
    <row r="100" spans="1:65" s="15" customFormat="1" ht="11.25" x14ac:dyDescent="0.2">
      <c r="B100" s="221"/>
      <c r="C100" s="222"/>
      <c r="D100" s="201" t="s">
        <v>177</v>
      </c>
      <c r="E100" s="223" t="s">
        <v>19</v>
      </c>
      <c r="F100" s="224" t="s">
        <v>180</v>
      </c>
      <c r="G100" s="222"/>
      <c r="H100" s="225">
        <v>25.2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177</v>
      </c>
      <c r="AU100" s="231" t="s">
        <v>81</v>
      </c>
      <c r="AV100" s="15" t="s">
        <v>173</v>
      </c>
      <c r="AW100" s="15" t="s">
        <v>33</v>
      </c>
      <c r="AX100" s="15" t="s">
        <v>79</v>
      </c>
      <c r="AY100" s="231" t="s">
        <v>166</v>
      </c>
    </row>
    <row r="101" spans="1:65" s="2" customFormat="1" ht="16.5" customHeight="1" x14ac:dyDescent="0.2">
      <c r="A101" s="37"/>
      <c r="B101" s="38"/>
      <c r="C101" s="249" t="s">
        <v>81</v>
      </c>
      <c r="D101" s="249" t="s">
        <v>392</v>
      </c>
      <c r="E101" s="250" t="s">
        <v>438</v>
      </c>
      <c r="F101" s="251" t="s">
        <v>439</v>
      </c>
      <c r="G101" s="252" t="s">
        <v>188</v>
      </c>
      <c r="H101" s="253">
        <v>29.849</v>
      </c>
      <c r="I101" s="254"/>
      <c r="J101" s="255">
        <f>ROUND(I101*H101,2)</f>
        <v>0</v>
      </c>
      <c r="K101" s="251" t="s">
        <v>172</v>
      </c>
      <c r="L101" s="256"/>
      <c r="M101" s="257" t="s">
        <v>19</v>
      </c>
      <c r="N101" s="258" t="s">
        <v>42</v>
      </c>
      <c r="O101" s="67"/>
      <c r="P101" s="190">
        <f>O101*H101</f>
        <v>0</v>
      </c>
      <c r="Q101" s="190">
        <v>2.9999999999999997E-4</v>
      </c>
      <c r="R101" s="190">
        <f>Q101*H101</f>
        <v>8.9546999999999995E-3</v>
      </c>
      <c r="S101" s="190">
        <v>0</v>
      </c>
      <c r="T101" s="191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92" t="s">
        <v>226</v>
      </c>
      <c r="AT101" s="192" t="s">
        <v>392</v>
      </c>
      <c r="AU101" s="192" t="s">
        <v>81</v>
      </c>
      <c r="AY101" s="20" t="s">
        <v>166</v>
      </c>
      <c r="BE101" s="193">
        <f>IF(N101="základní",J101,0)</f>
        <v>0</v>
      </c>
      <c r="BF101" s="193">
        <f>IF(N101="snížená",J101,0)</f>
        <v>0</v>
      </c>
      <c r="BG101" s="193">
        <f>IF(N101="zákl. přenesená",J101,0)</f>
        <v>0</v>
      </c>
      <c r="BH101" s="193">
        <f>IF(N101="sníž. přenesená",J101,0)</f>
        <v>0</v>
      </c>
      <c r="BI101" s="193">
        <f>IF(N101="nulová",J101,0)</f>
        <v>0</v>
      </c>
      <c r="BJ101" s="20" t="s">
        <v>79</v>
      </c>
      <c r="BK101" s="193">
        <f>ROUND(I101*H101,2)</f>
        <v>0</v>
      </c>
      <c r="BL101" s="20" t="s">
        <v>173</v>
      </c>
      <c r="BM101" s="192" t="s">
        <v>440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435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3" customFormat="1" ht="11.25" x14ac:dyDescent="0.2">
      <c r="B103" s="199"/>
      <c r="C103" s="200"/>
      <c r="D103" s="201" t="s">
        <v>177</v>
      </c>
      <c r="E103" s="202" t="s">
        <v>19</v>
      </c>
      <c r="F103" s="203" t="s">
        <v>436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177</v>
      </c>
      <c r="AU103" s="209" t="s">
        <v>81</v>
      </c>
      <c r="AV103" s="13" t="s">
        <v>79</v>
      </c>
      <c r="AW103" s="13" t="s">
        <v>33</v>
      </c>
      <c r="AX103" s="13" t="s">
        <v>71</v>
      </c>
      <c r="AY103" s="209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437</v>
      </c>
      <c r="G104" s="211"/>
      <c r="H104" s="214">
        <v>25.2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5" customFormat="1" ht="11.25" x14ac:dyDescent="0.2">
      <c r="B105" s="221"/>
      <c r="C105" s="222"/>
      <c r="D105" s="201" t="s">
        <v>177</v>
      </c>
      <c r="E105" s="223" t="s">
        <v>19</v>
      </c>
      <c r="F105" s="224" t="s">
        <v>180</v>
      </c>
      <c r="G105" s="222"/>
      <c r="H105" s="225">
        <v>25.2</v>
      </c>
      <c r="I105" s="226"/>
      <c r="J105" s="222"/>
      <c r="K105" s="222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177</v>
      </c>
      <c r="AU105" s="231" t="s">
        <v>81</v>
      </c>
      <c r="AV105" s="15" t="s">
        <v>173</v>
      </c>
      <c r="AW105" s="15" t="s">
        <v>33</v>
      </c>
      <c r="AX105" s="15" t="s">
        <v>79</v>
      </c>
      <c r="AY105" s="231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1"/>
      <c r="F106" s="213" t="s">
        <v>441</v>
      </c>
      <c r="G106" s="211"/>
      <c r="H106" s="214">
        <v>29.849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4</v>
      </c>
      <c r="AX106" s="14" t="s">
        <v>79</v>
      </c>
      <c r="AY106" s="220" t="s">
        <v>166</v>
      </c>
    </row>
    <row r="107" spans="1:65" s="2" customFormat="1" ht="16.5" customHeight="1" x14ac:dyDescent="0.2">
      <c r="A107" s="37"/>
      <c r="B107" s="38"/>
      <c r="C107" s="181" t="s">
        <v>185</v>
      </c>
      <c r="D107" s="181" t="s">
        <v>168</v>
      </c>
      <c r="E107" s="182" t="s">
        <v>442</v>
      </c>
      <c r="F107" s="183" t="s">
        <v>443</v>
      </c>
      <c r="G107" s="184" t="s">
        <v>194</v>
      </c>
      <c r="H107" s="185">
        <v>10.08</v>
      </c>
      <c r="I107" s="186"/>
      <c r="J107" s="187">
        <f>ROUND(I107*H107,2)</f>
        <v>0</v>
      </c>
      <c r="K107" s="183" t="s">
        <v>172</v>
      </c>
      <c r="L107" s="42"/>
      <c r="M107" s="188" t="s">
        <v>19</v>
      </c>
      <c r="N107" s="189" t="s">
        <v>42</v>
      </c>
      <c r="O107" s="67"/>
      <c r="P107" s="190">
        <f>O107*H107</f>
        <v>0</v>
      </c>
      <c r="Q107" s="190">
        <v>2.16</v>
      </c>
      <c r="R107" s="190">
        <f>Q107*H107</f>
        <v>21.7728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173</v>
      </c>
      <c r="AT107" s="192" t="s">
        <v>168</v>
      </c>
      <c r="AU107" s="192" t="s">
        <v>81</v>
      </c>
      <c r="AY107" s="20" t="s">
        <v>166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79</v>
      </c>
      <c r="BK107" s="193">
        <f>ROUND(I107*H107,2)</f>
        <v>0</v>
      </c>
      <c r="BL107" s="20" t="s">
        <v>173</v>
      </c>
      <c r="BM107" s="192" t="s">
        <v>444</v>
      </c>
    </row>
    <row r="108" spans="1:65" s="2" customFormat="1" ht="11.25" x14ac:dyDescent="0.2">
      <c r="A108" s="37"/>
      <c r="B108" s="38"/>
      <c r="C108" s="39"/>
      <c r="D108" s="194" t="s">
        <v>175</v>
      </c>
      <c r="E108" s="39"/>
      <c r="F108" s="195" t="s">
        <v>445</v>
      </c>
      <c r="G108" s="39"/>
      <c r="H108" s="39"/>
      <c r="I108" s="196"/>
      <c r="J108" s="39"/>
      <c r="K108" s="39"/>
      <c r="L108" s="42"/>
      <c r="M108" s="197"/>
      <c r="N108" s="19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175</v>
      </c>
      <c r="AU108" s="20" t="s">
        <v>81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435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3" customFormat="1" ht="11.25" x14ac:dyDescent="0.2">
      <c r="B110" s="199"/>
      <c r="C110" s="200"/>
      <c r="D110" s="201" t="s">
        <v>177</v>
      </c>
      <c r="E110" s="202" t="s">
        <v>19</v>
      </c>
      <c r="F110" s="203" t="s">
        <v>446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177</v>
      </c>
      <c r="AU110" s="209" t="s">
        <v>81</v>
      </c>
      <c r="AV110" s="13" t="s">
        <v>79</v>
      </c>
      <c r="AW110" s="13" t="s">
        <v>33</v>
      </c>
      <c r="AX110" s="13" t="s">
        <v>71</v>
      </c>
      <c r="AY110" s="209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2" t="s">
        <v>19</v>
      </c>
      <c r="F111" s="213" t="s">
        <v>447</v>
      </c>
      <c r="G111" s="211"/>
      <c r="H111" s="214">
        <v>10.08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33</v>
      </c>
      <c r="AX111" s="14" t="s">
        <v>71</v>
      </c>
      <c r="AY111" s="220" t="s">
        <v>166</v>
      </c>
    </row>
    <row r="112" spans="1:65" s="15" customFormat="1" ht="11.25" x14ac:dyDescent="0.2">
      <c r="B112" s="221"/>
      <c r="C112" s="222"/>
      <c r="D112" s="201" t="s">
        <v>177</v>
      </c>
      <c r="E112" s="223" t="s">
        <v>19</v>
      </c>
      <c r="F112" s="224" t="s">
        <v>180</v>
      </c>
      <c r="G112" s="222"/>
      <c r="H112" s="225">
        <v>10.08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177</v>
      </c>
      <c r="AU112" s="231" t="s">
        <v>81</v>
      </c>
      <c r="AV112" s="15" t="s">
        <v>173</v>
      </c>
      <c r="AW112" s="15" t="s">
        <v>33</v>
      </c>
      <c r="AX112" s="15" t="s">
        <v>79</v>
      </c>
      <c r="AY112" s="231" t="s">
        <v>166</v>
      </c>
    </row>
    <row r="113" spans="1:65" s="12" customFormat="1" ht="22.9" customHeight="1" x14ac:dyDescent="0.2">
      <c r="B113" s="165"/>
      <c r="C113" s="166"/>
      <c r="D113" s="167" t="s">
        <v>70</v>
      </c>
      <c r="E113" s="179" t="s">
        <v>185</v>
      </c>
      <c r="F113" s="179" t="s">
        <v>448</v>
      </c>
      <c r="G113" s="166"/>
      <c r="H113" s="166"/>
      <c r="I113" s="169"/>
      <c r="J113" s="180">
        <f>BK113</f>
        <v>0</v>
      </c>
      <c r="K113" s="166"/>
      <c r="L113" s="171"/>
      <c r="M113" s="172"/>
      <c r="N113" s="173"/>
      <c r="O113" s="173"/>
      <c r="P113" s="174">
        <f>SUM(P114:P129)</f>
        <v>0</v>
      </c>
      <c r="Q113" s="173"/>
      <c r="R113" s="174">
        <f>SUM(R114:R129)</f>
        <v>2.0630067599999999</v>
      </c>
      <c r="S113" s="173"/>
      <c r="T113" s="175">
        <f>SUM(T114:T129)</f>
        <v>0</v>
      </c>
      <c r="AR113" s="176" t="s">
        <v>79</v>
      </c>
      <c r="AT113" s="177" t="s">
        <v>70</v>
      </c>
      <c r="AU113" s="177" t="s">
        <v>79</v>
      </c>
      <c r="AY113" s="176" t="s">
        <v>166</v>
      </c>
      <c r="BK113" s="178">
        <f>SUM(BK114:BK129)</f>
        <v>0</v>
      </c>
    </row>
    <row r="114" spans="1:65" s="2" customFormat="1" ht="24.2" customHeight="1" x14ac:dyDescent="0.2">
      <c r="A114" s="37"/>
      <c r="B114" s="38"/>
      <c r="C114" s="181" t="s">
        <v>173</v>
      </c>
      <c r="D114" s="181" t="s">
        <v>168</v>
      </c>
      <c r="E114" s="182" t="s">
        <v>449</v>
      </c>
      <c r="F114" s="183" t="s">
        <v>450</v>
      </c>
      <c r="G114" s="184" t="s">
        <v>188</v>
      </c>
      <c r="H114" s="185">
        <v>4.08</v>
      </c>
      <c r="I114" s="186"/>
      <c r="J114" s="187">
        <f>ROUND(I114*H114,2)</f>
        <v>0</v>
      </c>
      <c r="K114" s="183" t="s">
        <v>172</v>
      </c>
      <c r="L114" s="42"/>
      <c r="M114" s="188" t="s">
        <v>19</v>
      </c>
      <c r="N114" s="189" t="s">
        <v>42</v>
      </c>
      <c r="O114" s="67"/>
      <c r="P114" s="190">
        <f>O114*H114</f>
        <v>0</v>
      </c>
      <c r="Q114" s="190">
        <v>0.50100999999999996</v>
      </c>
      <c r="R114" s="190">
        <f>Q114*H114</f>
        <v>2.0441208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173</v>
      </c>
      <c r="AT114" s="192" t="s">
        <v>168</v>
      </c>
      <c r="AU114" s="192" t="s">
        <v>81</v>
      </c>
      <c r="AY114" s="20" t="s">
        <v>166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79</v>
      </c>
      <c r="BK114" s="193">
        <f>ROUND(I114*H114,2)</f>
        <v>0</v>
      </c>
      <c r="BL114" s="20" t="s">
        <v>173</v>
      </c>
      <c r="BM114" s="192" t="s">
        <v>451</v>
      </c>
    </row>
    <row r="115" spans="1:65" s="2" customFormat="1" ht="11.25" x14ac:dyDescent="0.2">
      <c r="A115" s="37"/>
      <c r="B115" s="38"/>
      <c r="C115" s="39"/>
      <c r="D115" s="194" t="s">
        <v>175</v>
      </c>
      <c r="E115" s="39"/>
      <c r="F115" s="195" t="s">
        <v>452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175</v>
      </c>
      <c r="AU115" s="20" t="s">
        <v>81</v>
      </c>
    </row>
    <row r="116" spans="1:65" s="13" customFormat="1" ht="11.25" x14ac:dyDescent="0.2">
      <c r="B116" s="199"/>
      <c r="C116" s="200"/>
      <c r="D116" s="201" t="s">
        <v>177</v>
      </c>
      <c r="E116" s="202" t="s">
        <v>19</v>
      </c>
      <c r="F116" s="203" t="s">
        <v>435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177</v>
      </c>
      <c r="AU116" s="209" t="s">
        <v>81</v>
      </c>
      <c r="AV116" s="13" t="s">
        <v>79</v>
      </c>
      <c r="AW116" s="13" t="s">
        <v>33</v>
      </c>
      <c r="AX116" s="13" t="s">
        <v>71</v>
      </c>
      <c r="AY116" s="209" t="s">
        <v>166</v>
      </c>
    </row>
    <row r="117" spans="1:65" s="13" customFormat="1" ht="11.25" x14ac:dyDescent="0.2">
      <c r="B117" s="199"/>
      <c r="C117" s="200"/>
      <c r="D117" s="201" t="s">
        <v>177</v>
      </c>
      <c r="E117" s="202" t="s">
        <v>19</v>
      </c>
      <c r="F117" s="203" t="s">
        <v>453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177</v>
      </c>
      <c r="AU117" s="209" t="s">
        <v>81</v>
      </c>
      <c r="AV117" s="13" t="s">
        <v>79</v>
      </c>
      <c r="AW117" s="13" t="s">
        <v>33</v>
      </c>
      <c r="AX117" s="13" t="s">
        <v>71</v>
      </c>
      <c r="AY117" s="209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454</v>
      </c>
      <c r="G118" s="211"/>
      <c r="H118" s="214">
        <v>1.32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455</v>
      </c>
      <c r="G119" s="211"/>
      <c r="H119" s="214">
        <v>1.44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454</v>
      </c>
      <c r="G120" s="211"/>
      <c r="H120" s="214">
        <v>1.32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5" customFormat="1" ht="11.25" x14ac:dyDescent="0.2">
      <c r="B121" s="221"/>
      <c r="C121" s="222"/>
      <c r="D121" s="201" t="s">
        <v>177</v>
      </c>
      <c r="E121" s="223" t="s">
        <v>19</v>
      </c>
      <c r="F121" s="224" t="s">
        <v>180</v>
      </c>
      <c r="G121" s="222"/>
      <c r="H121" s="225">
        <v>4.08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177</v>
      </c>
      <c r="AU121" s="231" t="s">
        <v>81</v>
      </c>
      <c r="AV121" s="15" t="s">
        <v>173</v>
      </c>
      <c r="AW121" s="15" t="s">
        <v>33</v>
      </c>
      <c r="AX121" s="15" t="s">
        <v>79</v>
      </c>
      <c r="AY121" s="231" t="s">
        <v>166</v>
      </c>
    </row>
    <row r="122" spans="1:65" s="2" customFormat="1" ht="24.2" customHeight="1" x14ac:dyDescent="0.2">
      <c r="A122" s="37"/>
      <c r="B122" s="38"/>
      <c r="C122" s="181" t="s">
        <v>198</v>
      </c>
      <c r="D122" s="181" t="s">
        <v>168</v>
      </c>
      <c r="E122" s="182" t="s">
        <v>456</v>
      </c>
      <c r="F122" s="183" t="s">
        <v>457</v>
      </c>
      <c r="G122" s="184" t="s">
        <v>234</v>
      </c>
      <c r="H122" s="185">
        <v>1.7999999999999999E-2</v>
      </c>
      <c r="I122" s="186"/>
      <c r="J122" s="187">
        <f>ROUND(I122*H122,2)</f>
        <v>0</v>
      </c>
      <c r="K122" s="183" t="s">
        <v>172</v>
      </c>
      <c r="L122" s="42"/>
      <c r="M122" s="188" t="s">
        <v>19</v>
      </c>
      <c r="N122" s="189" t="s">
        <v>42</v>
      </c>
      <c r="O122" s="67"/>
      <c r="P122" s="190">
        <f>O122*H122</f>
        <v>0</v>
      </c>
      <c r="Q122" s="190">
        <v>1.04922</v>
      </c>
      <c r="R122" s="190">
        <f>Q122*H122</f>
        <v>1.888596E-2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173</v>
      </c>
      <c r="AT122" s="192" t="s">
        <v>168</v>
      </c>
      <c r="AU122" s="192" t="s">
        <v>81</v>
      </c>
      <c r="AY122" s="20" t="s">
        <v>166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79</v>
      </c>
      <c r="BK122" s="193">
        <f>ROUND(I122*H122,2)</f>
        <v>0</v>
      </c>
      <c r="BL122" s="20" t="s">
        <v>173</v>
      </c>
      <c r="BM122" s="192" t="s">
        <v>458</v>
      </c>
    </row>
    <row r="123" spans="1:65" s="2" customFormat="1" ht="11.25" x14ac:dyDescent="0.2">
      <c r="A123" s="37"/>
      <c r="B123" s="38"/>
      <c r="C123" s="39"/>
      <c r="D123" s="194" t="s">
        <v>175</v>
      </c>
      <c r="E123" s="39"/>
      <c r="F123" s="195" t="s">
        <v>459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175</v>
      </c>
      <c r="AU123" s="20" t="s">
        <v>81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435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453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4" customFormat="1" ht="11.25" x14ac:dyDescent="0.2">
      <c r="B126" s="210"/>
      <c r="C126" s="211"/>
      <c r="D126" s="201" t="s">
        <v>177</v>
      </c>
      <c r="E126" s="212" t="s">
        <v>19</v>
      </c>
      <c r="F126" s="213" t="s">
        <v>460</v>
      </c>
      <c r="G126" s="211"/>
      <c r="H126" s="214">
        <v>6.0000000000000001E-3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81</v>
      </c>
      <c r="AV126" s="14" t="s">
        <v>81</v>
      </c>
      <c r="AW126" s="14" t="s">
        <v>33</v>
      </c>
      <c r="AX126" s="14" t="s">
        <v>71</v>
      </c>
      <c r="AY126" s="220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461</v>
      </c>
      <c r="G127" s="211"/>
      <c r="H127" s="214">
        <v>6.0000000000000001E-3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460</v>
      </c>
      <c r="G128" s="211"/>
      <c r="H128" s="214">
        <v>6.0000000000000001E-3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5" customFormat="1" ht="11.25" x14ac:dyDescent="0.2">
      <c r="B129" s="221"/>
      <c r="C129" s="222"/>
      <c r="D129" s="201" t="s">
        <v>177</v>
      </c>
      <c r="E129" s="223" t="s">
        <v>19</v>
      </c>
      <c r="F129" s="224" t="s">
        <v>180</v>
      </c>
      <c r="G129" s="222"/>
      <c r="H129" s="225">
        <v>1.8000000000000002E-2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177</v>
      </c>
      <c r="AU129" s="231" t="s">
        <v>81</v>
      </c>
      <c r="AV129" s="15" t="s">
        <v>173</v>
      </c>
      <c r="AW129" s="15" t="s">
        <v>33</v>
      </c>
      <c r="AX129" s="15" t="s">
        <v>79</v>
      </c>
      <c r="AY129" s="231" t="s">
        <v>166</v>
      </c>
    </row>
    <row r="130" spans="1:65" s="12" customFormat="1" ht="22.9" customHeight="1" x14ac:dyDescent="0.2">
      <c r="B130" s="165"/>
      <c r="C130" s="166"/>
      <c r="D130" s="167" t="s">
        <v>70</v>
      </c>
      <c r="E130" s="179" t="s">
        <v>213</v>
      </c>
      <c r="F130" s="179" t="s">
        <v>462</v>
      </c>
      <c r="G130" s="166"/>
      <c r="H130" s="166"/>
      <c r="I130" s="169"/>
      <c r="J130" s="180">
        <f>BK130</f>
        <v>0</v>
      </c>
      <c r="K130" s="166"/>
      <c r="L130" s="171"/>
      <c r="M130" s="172"/>
      <c r="N130" s="173"/>
      <c r="O130" s="173"/>
      <c r="P130" s="174">
        <f>SUM(P131:P231)</f>
        <v>0</v>
      </c>
      <c r="Q130" s="173"/>
      <c r="R130" s="174">
        <f>SUM(R131:R231)</f>
        <v>10.720511530000001</v>
      </c>
      <c r="S130" s="173"/>
      <c r="T130" s="175">
        <f>SUM(T131:T231)</f>
        <v>0</v>
      </c>
      <c r="AR130" s="176" t="s">
        <v>79</v>
      </c>
      <c r="AT130" s="177" t="s">
        <v>70</v>
      </c>
      <c r="AU130" s="177" t="s">
        <v>79</v>
      </c>
      <c r="AY130" s="176" t="s">
        <v>166</v>
      </c>
      <c r="BK130" s="178">
        <f>SUM(BK131:BK231)</f>
        <v>0</v>
      </c>
    </row>
    <row r="131" spans="1:65" s="2" customFormat="1" ht="21.75" customHeight="1" x14ac:dyDescent="0.2">
      <c r="A131" s="37"/>
      <c r="B131" s="38"/>
      <c r="C131" s="181" t="s">
        <v>213</v>
      </c>
      <c r="D131" s="181" t="s">
        <v>168</v>
      </c>
      <c r="E131" s="182" t="s">
        <v>463</v>
      </c>
      <c r="F131" s="183" t="s">
        <v>464</v>
      </c>
      <c r="G131" s="184" t="s">
        <v>194</v>
      </c>
      <c r="H131" s="185">
        <v>4.16</v>
      </c>
      <c r="I131" s="186"/>
      <c r="J131" s="187">
        <f>ROUND(I131*H131,2)</f>
        <v>0</v>
      </c>
      <c r="K131" s="183" t="s">
        <v>172</v>
      </c>
      <c r="L131" s="42"/>
      <c r="M131" s="188" t="s">
        <v>19</v>
      </c>
      <c r="N131" s="189" t="s">
        <v>42</v>
      </c>
      <c r="O131" s="67"/>
      <c r="P131" s="190">
        <f>O131*H131</f>
        <v>0</v>
      </c>
      <c r="Q131" s="190">
        <v>2.5018699999999998</v>
      </c>
      <c r="R131" s="190">
        <f>Q131*H131</f>
        <v>10.4077792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173</v>
      </c>
      <c r="AT131" s="192" t="s">
        <v>168</v>
      </c>
      <c r="AU131" s="192" t="s">
        <v>81</v>
      </c>
      <c r="AY131" s="20" t="s">
        <v>166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79</v>
      </c>
      <c r="BK131" s="193">
        <f>ROUND(I131*H131,2)</f>
        <v>0</v>
      </c>
      <c r="BL131" s="20" t="s">
        <v>173</v>
      </c>
      <c r="BM131" s="192" t="s">
        <v>465</v>
      </c>
    </row>
    <row r="132" spans="1:65" s="2" customFormat="1" ht="11.25" x14ac:dyDescent="0.2">
      <c r="A132" s="37"/>
      <c r="B132" s="38"/>
      <c r="C132" s="39"/>
      <c r="D132" s="194" t="s">
        <v>175</v>
      </c>
      <c r="E132" s="39"/>
      <c r="F132" s="195" t="s">
        <v>466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175</v>
      </c>
      <c r="AU132" s="20" t="s">
        <v>81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435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3" customFormat="1" ht="11.25" x14ac:dyDescent="0.2">
      <c r="B134" s="199"/>
      <c r="C134" s="200"/>
      <c r="D134" s="201" t="s">
        <v>177</v>
      </c>
      <c r="E134" s="202" t="s">
        <v>19</v>
      </c>
      <c r="F134" s="203" t="s">
        <v>446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177</v>
      </c>
      <c r="AU134" s="209" t="s">
        <v>81</v>
      </c>
      <c r="AV134" s="13" t="s">
        <v>79</v>
      </c>
      <c r="AW134" s="13" t="s">
        <v>33</v>
      </c>
      <c r="AX134" s="13" t="s">
        <v>71</v>
      </c>
      <c r="AY134" s="209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467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468</v>
      </c>
      <c r="G136" s="211"/>
      <c r="H136" s="214">
        <v>1.1299999999999999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469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468</v>
      </c>
      <c r="G138" s="211"/>
      <c r="H138" s="214">
        <v>1.1299999999999999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470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471</v>
      </c>
      <c r="G140" s="211"/>
      <c r="H140" s="214">
        <v>1.39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3" customFormat="1" ht="11.25" x14ac:dyDescent="0.2">
      <c r="B141" s="199"/>
      <c r="C141" s="200"/>
      <c r="D141" s="201" t="s">
        <v>177</v>
      </c>
      <c r="E141" s="202" t="s">
        <v>19</v>
      </c>
      <c r="F141" s="203" t="s">
        <v>472</v>
      </c>
      <c r="G141" s="200"/>
      <c r="H141" s="202" t="s">
        <v>19</v>
      </c>
      <c r="I141" s="204"/>
      <c r="J141" s="200"/>
      <c r="K141" s="200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177</v>
      </c>
      <c r="AU141" s="209" t="s">
        <v>81</v>
      </c>
      <c r="AV141" s="13" t="s">
        <v>79</v>
      </c>
      <c r="AW141" s="13" t="s">
        <v>33</v>
      </c>
      <c r="AX141" s="13" t="s">
        <v>71</v>
      </c>
      <c r="AY141" s="209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2" t="s">
        <v>19</v>
      </c>
      <c r="F142" s="213" t="s">
        <v>473</v>
      </c>
      <c r="G142" s="211"/>
      <c r="H142" s="214">
        <v>0.51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33</v>
      </c>
      <c r="AX142" s="14" t="s">
        <v>71</v>
      </c>
      <c r="AY142" s="220" t="s">
        <v>166</v>
      </c>
    </row>
    <row r="143" spans="1:65" s="15" customFormat="1" ht="11.25" x14ac:dyDescent="0.2">
      <c r="B143" s="221"/>
      <c r="C143" s="222"/>
      <c r="D143" s="201" t="s">
        <v>177</v>
      </c>
      <c r="E143" s="223" t="s">
        <v>19</v>
      </c>
      <c r="F143" s="224" t="s">
        <v>180</v>
      </c>
      <c r="G143" s="222"/>
      <c r="H143" s="225">
        <v>4.1599999999999993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177</v>
      </c>
      <c r="AU143" s="231" t="s">
        <v>81</v>
      </c>
      <c r="AV143" s="15" t="s">
        <v>173</v>
      </c>
      <c r="AW143" s="15" t="s">
        <v>33</v>
      </c>
      <c r="AX143" s="15" t="s">
        <v>79</v>
      </c>
      <c r="AY143" s="231" t="s">
        <v>166</v>
      </c>
    </row>
    <row r="144" spans="1:65" s="2" customFormat="1" ht="16.5" customHeight="1" x14ac:dyDescent="0.2">
      <c r="A144" s="37"/>
      <c r="B144" s="38"/>
      <c r="C144" s="249" t="s">
        <v>179</v>
      </c>
      <c r="D144" s="249" t="s">
        <v>392</v>
      </c>
      <c r="E144" s="250" t="s">
        <v>474</v>
      </c>
      <c r="F144" s="251" t="s">
        <v>475</v>
      </c>
      <c r="G144" s="252" t="s">
        <v>385</v>
      </c>
      <c r="H144" s="253">
        <v>91.25</v>
      </c>
      <c r="I144" s="254"/>
      <c r="J144" s="255">
        <f>ROUND(I144*H144,2)</f>
        <v>0</v>
      </c>
      <c r="K144" s="251" t="s">
        <v>476</v>
      </c>
      <c r="L144" s="256"/>
      <c r="M144" s="257" t="s">
        <v>19</v>
      </c>
      <c r="N144" s="258" t="s">
        <v>42</v>
      </c>
      <c r="O144" s="67"/>
      <c r="P144" s="190">
        <f>O144*H144</f>
        <v>0</v>
      </c>
      <c r="Q144" s="190">
        <v>1E-3</v>
      </c>
      <c r="R144" s="190">
        <f>Q144*H144</f>
        <v>9.1249999999999998E-2</v>
      </c>
      <c r="S144" s="190">
        <v>0</v>
      </c>
      <c r="T144" s="191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2" t="s">
        <v>226</v>
      </c>
      <c r="AT144" s="192" t="s">
        <v>392</v>
      </c>
      <c r="AU144" s="192" t="s">
        <v>81</v>
      </c>
      <c r="AY144" s="20" t="s">
        <v>166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20" t="s">
        <v>79</v>
      </c>
      <c r="BK144" s="193">
        <f>ROUND(I144*H144,2)</f>
        <v>0</v>
      </c>
      <c r="BL144" s="20" t="s">
        <v>173</v>
      </c>
      <c r="BM144" s="192" t="s">
        <v>477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435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446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467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468</v>
      </c>
      <c r="G148" s="211"/>
      <c r="H148" s="214">
        <v>1.1299999999999999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3" customFormat="1" ht="11.25" x14ac:dyDescent="0.2">
      <c r="B149" s="199"/>
      <c r="C149" s="200"/>
      <c r="D149" s="201" t="s">
        <v>177</v>
      </c>
      <c r="E149" s="202" t="s">
        <v>19</v>
      </c>
      <c r="F149" s="203" t="s">
        <v>469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177</v>
      </c>
      <c r="AU149" s="209" t="s">
        <v>81</v>
      </c>
      <c r="AV149" s="13" t="s">
        <v>79</v>
      </c>
      <c r="AW149" s="13" t="s">
        <v>33</v>
      </c>
      <c r="AX149" s="13" t="s">
        <v>71</v>
      </c>
      <c r="AY149" s="209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2" t="s">
        <v>19</v>
      </c>
      <c r="F150" s="213" t="s">
        <v>468</v>
      </c>
      <c r="G150" s="211"/>
      <c r="H150" s="214">
        <v>1.1299999999999999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33</v>
      </c>
      <c r="AX150" s="14" t="s">
        <v>71</v>
      </c>
      <c r="AY150" s="220" t="s">
        <v>166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470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471</v>
      </c>
      <c r="G152" s="211"/>
      <c r="H152" s="214">
        <v>1.39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5" customFormat="1" ht="11.25" x14ac:dyDescent="0.2">
      <c r="B153" s="221"/>
      <c r="C153" s="222"/>
      <c r="D153" s="201" t="s">
        <v>177</v>
      </c>
      <c r="E153" s="223" t="s">
        <v>19</v>
      </c>
      <c r="F153" s="224" t="s">
        <v>180</v>
      </c>
      <c r="G153" s="222"/>
      <c r="H153" s="225">
        <v>3.6499999999999995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177</v>
      </c>
      <c r="AU153" s="231" t="s">
        <v>81</v>
      </c>
      <c r="AV153" s="15" t="s">
        <v>173</v>
      </c>
      <c r="AW153" s="15" t="s">
        <v>33</v>
      </c>
      <c r="AX153" s="15" t="s">
        <v>79</v>
      </c>
      <c r="AY153" s="231" t="s">
        <v>166</v>
      </c>
    </row>
    <row r="154" spans="1:65" s="14" customFormat="1" ht="11.25" x14ac:dyDescent="0.2">
      <c r="B154" s="210"/>
      <c r="C154" s="211"/>
      <c r="D154" s="201" t="s">
        <v>177</v>
      </c>
      <c r="E154" s="211"/>
      <c r="F154" s="213" t="s">
        <v>478</v>
      </c>
      <c r="G154" s="211"/>
      <c r="H154" s="214">
        <v>91.25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177</v>
      </c>
      <c r="AU154" s="220" t="s">
        <v>81</v>
      </c>
      <c r="AV154" s="14" t="s">
        <v>81</v>
      </c>
      <c r="AW154" s="14" t="s">
        <v>4</v>
      </c>
      <c r="AX154" s="14" t="s">
        <v>79</v>
      </c>
      <c r="AY154" s="220" t="s">
        <v>166</v>
      </c>
    </row>
    <row r="155" spans="1:65" s="2" customFormat="1" ht="24.2" customHeight="1" x14ac:dyDescent="0.2">
      <c r="A155" s="37"/>
      <c r="B155" s="38"/>
      <c r="C155" s="181" t="s">
        <v>226</v>
      </c>
      <c r="D155" s="181" t="s">
        <v>168</v>
      </c>
      <c r="E155" s="182" t="s">
        <v>479</v>
      </c>
      <c r="F155" s="183" t="s">
        <v>480</v>
      </c>
      <c r="G155" s="184" t="s">
        <v>194</v>
      </c>
      <c r="H155" s="185">
        <v>4.16</v>
      </c>
      <c r="I155" s="186"/>
      <c r="J155" s="187">
        <f>ROUND(I155*H155,2)</f>
        <v>0</v>
      </c>
      <c r="K155" s="183" t="s">
        <v>172</v>
      </c>
      <c r="L155" s="42"/>
      <c r="M155" s="188" t="s">
        <v>19</v>
      </c>
      <c r="N155" s="189" t="s">
        <v>42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173</v>
      </c>
      <c r="AT155" s="192" t="s">
        <v>168</v>
      </c>
      <c r="AU155" s="192" t="s">
        <v>81</v>
      </c>
      <c r="AY155" s="20" t="s">
        <v>166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79</v>
      </c>
      <c r="BK155" s="193">
        <f>ROUND(I155*H155,2)</f>
        <v>0</v>
      </c>
      <c r="BL155" s="20" t="s">
        <v>173</v>
      </c>
      <c r="BM155" s="192" t="s">
        <v>481</v>
      </c>
    </row>
    <row r="156" spans="1:65" s="2" customFormat="1" ht="11.25" x14ac:dyDescent="0.2">
      <c r="A156" s="37"/>
      <c r="B156" s="38"/>
      <c r="C156" s="39"/>
      <c r="D156" s="194" t="s">
        <v>175</v>
      </c>
      <c r="E156" s="39"/>
      <c r="F156" s="195" t="s">
        <v>482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175</v>
      </c>
      <c r="AU156" s="20" t="s">
        <v>81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435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446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467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468</v>
      </c>
      <c r="G160" s="211"/>
      <c r="H160" s="214">
        <v>1.1299999999999999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469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468</v>
      </c>
      <c r="G162" s="211"/>
      <c r="H162" s="214">
        <v>1.1299999999999999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470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4" customFormat="1" ht="11.25" x14ac:dyDescent="0.2">
      <c r="B164" s="210"/>
      <c r="C164" s="211"/>
      <c r="D164" s="201" t="s">
        <v>177</v>
      </c>
      <c r="E164" s="212" t="s">
        <v>19</v>
      </c>
      <c r="F164" s="213" t="s">
        <v>471</v>
      </c>
      <c r="G164" s="211"/>
      <c r="H164" s="214">
        <v>1.39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177</v>
      </c>
      <c r="AU164" s="220" t="s">
        <v>81</v>
      </c>
      <c r="AV164" s="14" t="s">
        <v>81</v>
      </c>
      <c r="AW164" s="14" t="s">
        <v>33</v>
      </c>
      <c r="AX164" s="14" t="s">
        <v>71</v>
      </c>
      <c r="AY164" s="220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472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4" customFormat="1" ht="11.25" x14ac:dyDescent="0.2">
      <c r="B166" s="210"/>
      <c r="C166" s="211"/>
      <c r="D166" s="201" t="s">
        <v>177</v>
      </c>
      <c r="E166" s="212" t="s">
        <v>19</v>
      </c>
      <c r="F166" s="213" t="s">
        <v>473</v>
      </c>
      <c r="G166" s="211"/>
      <c r="H166" s="214">
        <v>0.51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177</v>
      </c>
      <c r="AU166" s="220" t="s">
        <v>81</v>
      </c>
      <c r="AV166" s="14" t="s">
        <v>81</v>
      </c>
      <c r="AW166" s="14" t="s">
        <v>33</v>
      </c>
      <c r="AX166" s="14" t="s">
        <v>71</v>
      </c>
      <c r="AY166" s="220" t="s">
        <v>166</v>
      </c>
    </row>
    <row r="167" spans="1:65" s="15" customFormat="1" ht="11.25" x14ac:dyDescent="0.2">
      <c r="B167" s="221"/>
      <c r="C167" s="222"/>
      <c r="D167" s="201" t="s">
        <v>177</v>
      </c>
      <c r="E167" s="223" t="s">
        <v>19</v>
      </c>
      <c r="F167" s="224" t="s">
        <v>180</v>
      </c>
      <c r="G167" s="222"/>
      <c r="H167" s="225">
        <v>4.1599999999999993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177</v>
      </c>
      <c r="AU167" s="231" t="s">
        <v>81</v>
      </c>
      <c r="AV167" s="15" t="s">
        <v>173</v>
      </c>
      <c r="AW167" s="15" t="s">
        <v>33</v>
      </c>
      <c r="AX167" s="15" t="s">
        <v>79</v>
      </c>
      <c r="AY167" s="231" t="s">
        <v>166</v>
      </c>
    </row>
    <row r="168" spans="1:65" s="2" customFormat="1" ht="21.75" customHeight="1" x14ac:dyDescent="0.2">
      <c r="A168" s="37"/>
      <c r="B168" s="38"/>
      <c r="C168" s="181" t="s">
        <v>231</v>
      </c>
      <c r="D168" s="181" t="s">
        <v>168</v>
      </c>
      <c r="E168" s="182" t="s">
        <v>483</v>
      </c>
      <c r="F168" s="183" t="s">
        <v>484</v>
      </c>
      <c r="G168" s="184" t="s">
        <v>194</v>
      </c>
      <c r="H168" s="185">
        <v>4.16</v>
      </c>
      <c r="I168" s="186"/>
      <c r="J168" s="187">
        <f>ROUND(I168*H168,2)</f>
        <v>0</v>
      </c>
      <c r="K168" s="183" t="s">
        <v>172</v>
      </c>
      <c r="L168" s="42"/>
      <c r="M168" s="188" t="s">
        <v>19</v>
      </c>
      <c r="N168" s="189" t="s">
        <v>42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173</v>
      </c>
      <c r="AT168" s="192" t="s">
        <v>168</v>
      </c>
      <c r="AU168" s="192" t="s">
        <v>81</v>
      </c>
      <c r="AY168" s="20" t="s">
        <v>166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79</v>
      </c>
      <c r="BK168" s="193">
        <f>ROUND(I168*H168,2)</f>
        <v>0</v>
      </c>
      <c r="BL168" s="20" t="s">
        <v>173</v>
      </c>
      <c r="BM168" s="192" t="s">
        <v>485</v>
      </c>
    </row>
    <row r="169" spans="1:65" s="2" customFormat="1" ht="11.25" x14ac:dyDescent="0.2">
      <c r="A169" s="37"/>
      <c r="B169" s="38"/>
      <c r="C169" s="39"/>
      <c r="D169" s="194" t="s">
        <v>175</v>
      </c>
      <c r="E169" s="39"/>
      <c r="F169" s="195" t="s">
        <v>486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175</v>
      </c>
      <c r="AU169" s="20" t="s">
        <v>81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435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3" customFormat="1" ht="11.25" x14ac:dyDescent="0.2">
      <c r="B171" s="199"/>
      <c r="C171" s="200"/>
      <c r="D171" s="201" t="s">
        <v>177</v>
      </c>
      <c r="E171" s="202" t="s">
        <v>19</v>
      </c>
      <c r="F171" s="203" t="s">
        <v>446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177</v>
      </c>
      <c r="AU171" s="209" t="s">
        <v>81</v>
      </c>
      <c r="AV171" s="13" t="s">
        <v>79</v>
      </c>
      <c r="AW171" s="13" t="s">
        <v>33</v>
      </c>
      <c r="AX171" s="13" t="s">
        <v>71</v>
      </c>
      <c r="AY171" s="209" t="s">
        <v>166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467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468</v>
      </c>
      <c r="G173" s="211"/>
      <c r="H173" s="214">
        <v>1.1299999999999999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469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468</v>
      </c>
      <c r="G175" s="211"/>
      <c r="H175" s="214">
        <v>1.1299999999999999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470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471</v>
      </c>
      <c r="G177" s="211"/>
      <c r="H177" s="214">
        <v>1.39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472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473</v>
      </c>
      <c r="G179" s="211"/>
      <c r="H179" s="214">
        <v>0.51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5" customFormat="1" ht="11.25" x14ac:dyDescent="0.2">
      <c r="B180" s="221"/>
      <c r="C180" s="222"/>
      <c r="D180" s="201" t="s">
        <v>177</v>
      </c>
      <c r="E180" s="223" t="s">
        <v>19</v>
      </c>
      <c r="F180" s="224" t="s">
        <v>180</v>
      </c>
      <c r="G180" s="222"/>
      <c r="H180" s="225">
        <v>4.1599999999999993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177</v>
      </c>
      <c r="AU180" s="231" t="s">
        <v>81</v>
      </c>
      <c r="AV180" s="15" t="s">
        <v>173</v>
      </c>
      <c r="AW180" s="15" t="s">
        <v>33</v>
      </c>
      <c r="AX180" s="15" t="s">
        <v>79</v>
      </c>
      <c r="AY180" s="231" t="s">
        <v>166</v>
      </c>
    </row>
    <row r="181" spans="1:65" s="2" customFormat="1" ht="16.5" customHeight="1" x14ac:dyDescent="0.2">
      <c r="A181" s="37"/>
      <c r="B181" s="38"/>
      <c r="C181" s="181" t="s">
        <v>238</v>
      </c>
      <c r="D181" s="181" t="s">
        <v>168</v>
      </c>
      <c r="E181" s="182" t="s">
        <v>487</v>
      </c>
      <c r="F181" s="183" t="s">
        <v>488</v>
      </c>
      <c r="G181" s="184" t="s">
        <v>188</v>
      </c>
      <c r="H181" s="185">
        <v>2.3039999999999998</v>
      </c>
      <c r="I181" s="186"/>
      <c r="J181" s="187">
        <f>ROUND(I181*H181,2)</f>
        <v>0</v>
      </c>
      <c r="K181" s="183" t="s">
        <v>172</v>
      </c>
      <c r="L181" s="42"/>
      <c r="M181" s="188" t="s">
        <v>19</v>
      </c>
      <c r="N181" s="189" t="s">
        <v>42</v>
      </c>
      <c r="O181" s="67"/>
      <c r="P181" s="190">
        <f>O181*H181</f>
        <v>0</v>
      </c>
      <c r="Q181" s="190">
        <v>1.6070000000000001E-2</v>
      </c>
      <c r="R181" s="190">
        <f>Q181*H181</f>
        <v>3.7025280000000001E-2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173</v>
      </c>
      <c r="AT181" s="192" t="s">
        <v>168</v>
      </c>
      <c r="AU181" s="192" t="s">
        <v>81</v>
      </c>
      <c r="AY181" s="20" t="s">
        <v>166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79</v>
      </c>
      <c r="BK181" s="193">
        <f>ROUND(I181*H181,2)</f>
        <v>0</v>
      </c>
      <c r="BL181" s="20" t="s">
        <v>173</v>
      </c>
      <c r="BM181" s="192" t="s">
        <v>489</v>
      </c>
    </row>
    <row r="182" spans="1:65" s="2" customFormat="1" ht="11.25" x14ac:dyDescent="0.2">
      <c r="A182" s="37"/>
      <c r="B182" s="38"/>
      <c r="C182" s="39"/>
      <c r="D182" s="194" t="s">
        <v>175</v>
      </c>
      <c r="E182" s="39"/>
      <c r="F182" s="195" t="s">
        <v>490</v>
      </c>
      <c r="G182" s="39"/>
      <c r="H182" s="39"/>
      <c r="I182" s="196"/>
      <c r="J182" s="39"/>
      <c r="K182" s="39"/>
      <c r="L182" s="42"/>
      <c r="M182" s="197"/>
      <c r="N182" s="198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175</v>
      </c>
      <c r="AU182" s="20" t="s">
        <v>81</v>
      </c>
    </row>
    <row r="183" spans="1:65" s="13" customFormat="1" ht="11.25" x14ac:dyDescent="0.2">
      <c r="B183" s="199"/>
      <c r="C183" s="200"/>
      <c r="D183" s="201" t="s">
        <v>177</v>
      </c>
      <c r="E183" s="202" t="s">
        <v>19</v>
      </c>
      <c r="F183" s="203" t="s">
        <v>435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177</v>
      </c>
      <c r="AU183" s="209" t="s">
        <v>81</v>
      </c>
      <c r="AV183" s="13" t="s">
        <v>79</v>
      </c>
      <c r="AW183" s="13" t="s">
        <v>33</v>
      </c>
      <c r="AX183" s="13" t="s">
        <v>71</v>
      </c>
      <c r="AY183" s="209" t="s">
        <v>166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446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4" customFormat="1" ht="11.25" x14ac:dyDescent="0.2">
      <c r="B185" s="210"/>
      <c r="C185" s="211"/>
      <c r="D185" s="201" t="s">
        <v>177</v>
      </c>
      <c r="E185" s="212" t="s">
        <v>19</v>
      </c>
      <c r="F185" s="213" t="s">
        <v>491</v>
      </c>
      <c r="G185" s="211"/>
      <c r="H185" s="214">
        <v>2.3039999999999998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177</v>
      </c>
      <c r="AU185" s="220" t="s">
        <v>81</v>
      </c>
      <c r="AV185" s="14" t="s">
        <v>81</v>
      </c>
      <c r="AW185" s="14" t="s">
        <v>33</v>
      </c>
      <c r="AX185" s="14" t="s">
        <v>71</v>
      </c>
      <c r="AY185" s="220" t="s">
        <v>166</v>
      </c>
    </row>
    <row r="186" spans="1:65" s="15" customFormat="1" ht="11.25" x14ac:dyDescent="0.2">
      <c r="B186" s="221"/>
      <c r="C186" s="222"/>
      <c r="D186" s="201" t="s">
        <v>177</v>
      </c>
      <c r="E186" s="223" t="s">
        <v>19</v>
      </c>
      <c r="F186" s="224" t="s">
        <v>180</v>
      </c>
      <c r="G186" s="222"/>
      <c r="H186" s="225">
        <v>2.3039999999999998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177</v>
      </c>
      <c r="AU186" s="231" t="s">
        <v>81</v>
      </c>
      <c r="AV186" s="15" t="s">
        <v>173</v>
      </c>
      <c r="AW186" s="15" t="s">
        <v>33</v>
      </c>
      <c r="AX186" s="15" t="s">
        <v>79</v>
      </c>
      <c r="AY186" s="231" t="s">
        <v>166</v>
      </c>
    </row>
    <row r="187" spans="1:65" s="2" customFormat="1" ht="16.5" customHeight="1" x14ac:dyDescent="0.2">
      <c r="A187" s="37"/>
      <c r="B187" s="38"/>
      <c r="C187" s="181" t="s">
        <v>243</v>
      </c>
      <c r="D187" s="181" t="s">
        <v>168</v>
      </c>
      <c r="E187" s="182" t="s">
        <v>492</v>
      </c>
      <c r="F187" s="183" t="s">
        <v>493</v>
      </c>
      <c r="G187" s="184" t="s">
        <v>188</v>
      </c>
      <c r="H187" s="185">
        <v>2.3039999999999998</v>
      </c>
      <c r="I187" s="186"/>
      <c r="J187" s="187">
        <f>ROUND(I187*H187,2)</f>
        <v>0</v>
      </c>
      <c r="K187" s="183" t="s">
        <v>172</v>
      </c>
      <c r="L187" s="42"/>
      <c r="M187" s="188" t="s">
        <v>19</v>
      </c>
      <c r="N187" s="189" t="s">
        <v>42</v>
      </c>
      <c r="O187" s="6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2" t="s">
        <v>173</v>
      </c>
      <c r="AT187" s="192" t="s">
        <v>168</v>
      </c>
      <c r="AU187" s="192" t="s">
        <v>81</v>
      </c>
      <c r="AY187" s="20" t="s">
        <v>166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20" t="s">
        <v>79</v>
      </c>
      <c r="BK187" s="193">
        <f>ROUND(I187*H187,2)</f>
        <v>0</v>
      </c>
      <c r="BL187" s="20" t="s">
        <v>173</v>
      </c>
      <c r="BM187" s="192" t="s">
        <v>494</v>
      </c>
    </row>
    <row r="188" spans="1:65" s="2" customFormat="1" ht="11.25" x14ac:dyDescent="0.2">
      <c r="A188" s="37"/>
      <c r="B188" s="38"/>
      <c r="C188" s="39"/>
      <c r="D188" s="194" t="s">
        <v>175</v>
      </c>
      <c r="E188" s="39"/>
      <c r="F188" s="195" t="s">
        <v>495</v>
      </c>
      <c r="G188" s="39"/>
      <c r="H188" s="39"/>
      <c r="I188" s="196"/>
      <c r="J188" s="39"/>
      <c r="K188" s="39"/>
      <c r="L188" s="42"/>
      <c r="M188" s="197"/>
      <c r="N188" s="198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175</v>
      </c>
      <c r="AU188" s="20" t="s">
        <v>81</v>
      </c>
    </row>
    <row r="189" spans="1:65" s="13" customFormat="1" ht="11.25" x14ac:dyDescent="0.2">
      <c r="B189" s="199"/>
      <c r="C189" s="200"/>
      <c r="D189" s="201" t="s">
        <v>177</v>
      </c>
      <c r="E189" s="202" t="s">
        <v>19</v>
      </c>
      <c r="F189" s="203" t="s">
        <v>435</v>
      </c>
      <c r="G189" s="200"/>
      <c r="H189" s="202" t="s">
        <v>19</v>
      </c>
      <c r="I189" s="204"/>
      <c r="J189" s="200"/>
      <c r="K189" s="200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177</v>
      </c>
      <c r="AU189" s="209" t="s">
        <v>81</v>
      </c>
      <c r="AV189" s="13" t="s">
        <v>79</v>
      </c>
      <c r="AW189" s="13" t="s">
        <v>33</v>
      </c>
      <c r="AX189" s="13" t="s">
        <v>71</v>
      </c>
      <c r="AY189" s="209" t="s">
        <v>166</v>
      </c>
    </row>
    <row r="190" spans="1:65" s="13" customFormat="1" ht="11.25" x14ac:dyDescent="0.2">
      <c r="B190" s="199"/>
      <c r="C190" s="200"/>
      <c r="D190" s="201" t="s">
        <v>177</v>
      </c>
      <c r="E190" s="202" t="s">
        <v>19</v>
      </c>
      <c r="F190" s="203" t="s">
        <v>446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177</v>
      </c>
      <c r="AU190" s="209" t="s">
        <v>81</v>
      </c>
      <c r="AV190" s="13" t="s">
        <v>79</v>
      </c>
      <c r="AW190" s="13" t="s">
        <v>33</v>
      </c>
      <c r="AX190" s="13" t="s">
        <v>71</v>
      </c>
      <c r="AY190" s="209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2" t="s">
        <v>19</v>
      </c>
      <c r="F191" s="213" t="s">
        <v>491</v>
      </c>
      <c r="G191" s="211"/>
      <c r="H191" s="214">
        <v>2.3039999999999998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33</v>
      </c>
      <c r="AX191" s="14" t="s">
        <v>71</v>
      </c>
      <c r="AY191" s="220" t="s">
        <v>166</v>
      </c>
    </row>
    <row r="192" spans="1:65" s="15" customFormat="1" ht="11.25" x14ac:dyDescent="0.2">
      <c r="B192" s="221"/>
      <c r="C192" s="222"/>
      <c r="D192" s="201" t="s">
        <v>177</v>
      </c>
      <c r="E192" s="223" t="s">
        <v>19</v>
      </c>
      <c r="F192" s="224" t="s">
        <v>180</v>
      </c>
      <c r="G192" s="222"/>
      <c r="H192" s="225">
        <v>2.3039999999999998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177</v>
      </c>
      <c r="AU192" s="231" t="s">
        <v>81</v>
      </c>
      <c r="AV192" s="15" t="s">
        <v>173</v>
      </c>
      <c r="AW192" s="15" t="s">
        <v>33</v>
      </c>
      <c r="AX192" s="15" t="s">
        <v>79</v>
      </c>
      <c r="AY192" s="231" t="s">
        <v>166</v>
      </c>
    </row>
    <row r="193" spans="1:65" s="2" customFormat="1" ht="16.5" customHeight="1" x14ac:dyDescent="0.2">
      <c r="A193" s="37"/>
      <c r="B193" s="38"/>
      <c r="C193" s="181" t="s">
        <v>8</v>
      </c>
      <c r="D193" s="181" t="s">
        <v>168</v>
      </c>
      <c r="E193" s="182" t="s">
        <v>496</v>
      </c>
      <c r="F193" s="183" t="s">
        <v>497</v>
      </c>
      <c r="G193" s="184" t="s">
        <v>234</v>
      </c>
      <c r="H193" s="185">
        <v>0.16500000000000001</v>
      </c>
      <c r="I193" s="186"/>
      <c r="J193" s="187">
        <f>ROUND(I193*H193,2)</f>
        <v>0</v>
      </c>
      <c r="K193" s="183" t="s">
        <v>172</v>
      </c>
      <c r="L193" s="42"/>
      <c r="M193" s="188" t="s">
        <v>19</v>
      </c>
      <c r="N193" s="189" t="s">
        <v>42</v>
      </c>
      <c r="O193" s="67"/>
      <c r="P193" s="190">
        <f>O193*H193</f>
        <v>0</v>
      </c>
      <c r="Q193" s="190">
        <v>1.06277</v>
      </c>
      <c r="R193" s="190">
        <f>Q193*H193</f>
        <v>0.17535705000000001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173</v>
      </c>
      <c r="AT193" s="192" t="s">
        <v>168</v>
      </c>
      <c r="AU193" s="192" t="s">
        <v>81</v>
      </c>
      <c r="AY193" s="20" t="s">
        <v>166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79</v>
      </c>
      <c r="BK193" s="193">
        <f>ROUND(I193*H193,2)</f>
        <v>0</v>
      </c>
      <c r="BL193" s="20" t="s">
        <v>173</v>
      </c>
      <c r="BM193" s="192" t="s">
        <v>498</v>
      </c>
    </row>
    <row r="194" spans="1:65" s="2" customFormat="1" ht="11.25" x14ac:dyDescent="0.2">
      <c r="A194" s="37"/>
      <c r="B194" s="38"/>
      <c r="C194" s="39"/>
      <c r="D194" s="194" t="s">
        <v>175</v>
      </c>
      <c r="E194" s="39"/>
      <c r="F194" s="195" t="s">
        <v>499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175</v>
      </c>
      <c r="AU194" s="20" t="s">
        <v>81</v>
      </c>
    </row>
    <row r="195" spans="1:65" s="13" customFormat="1" ht="11.25" x14ac:dyDescent="0.2">
      <c r="B195" s="199"/>
      <c r="C195" s="200"/>
      <c r="D195" s="201" t="s">
        <v>177</v>
      </c>
      <c r="E195" s="202" t="s">
        <v>19</v>
      </c>
      <c r="F195" s="203" t="s">
        <v>435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177</v>
      </c>
      <c r="AU195" s="209" t="s">
        <v>81</v>
      </c>
      <c r="AV195" s="13" t="s">
        <v>79</v>
      </c>
      <c r="AW195" s="13" t="s">
        <v>33</v>
      </c>
      <c r="AX195" s="13" t="s">
        <v>71</v>
      </c>
      <c r="AY195" s="209" t="s">
        <v>166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446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3" customFormat="1" ht="11.25" x14ac:dyDescent="0.2">
      <c r="B197" s="199"/>
      <c r="C197" s="200"/>
      <c r="D197" s="201" t="s">
        <v>177</v>
      </c>
      <c r="E197" s="202" t="s">
        <v>19</v>
      </c>
      <c r="F197" s="203" t="s">
        <v>467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177</v>
      </c>
      <c r="AU197" s="209" t="s">
        <v>81</v>
      </c>
      <c r="AV197" s="13" t="s">
        <v>79</v>
      </c>
      <c r="AW197" s="13" t="s">
        <v>33</v>
      </c>
      <c r="AX197" s="13" t="s">
        <v>71</v>
      </c>
      <c r="AY197" s="209" t="s">
        <v>166</v>
      </c>
    </row>
    <row r="198" spans="1:65" s="14" customFormat="1" ht="11.25" x14ac:dyDescent="0.2">
      <c r="B198" s="210"/>
      <c r="C198" s="211"/>
      <c r="D198" s="201" t="s">
        <v>177</v>
      </c>
      <c r="E198" s="212" t="s">
        <v>19</v>
      </c>
      <c r="F198" s="213" t="s">
        <v>500</v>
      </c>
      <c r="G198" s="211"/>
      <c r="H198" s="214">
        <v>4.4999999999999998E-2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81</v>
      </c>
      <c r="AV198" s="14" t="s">
        <v>81</v>
      </c>
      <c r="AW198" s="14" t="s">
        <v>33</v>
      </c>
      <c r="AX198" s="14" t="s">
        <v>71</v>
      </c>
      <c r="AY198" s="220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469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4" customFormat="1" ht="11.25" x14ac:dyDescent="0.2">
      <c r="B200" s="210"/>
      <c r="C200" s="211"/>
      <c r="D200" s="201" t="s">
        <v>177</v>
      </c>
      <c r="E200" s="212" t="s">
        <v>19</v>
      </c>
      <c r="F200" s="213" t="s">
        <v>500</v>
      </c>
      <c r="G200" s="211"/>
      <c r="H200" s="214">
        <v>4.4999999999999998E-2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177</v>
      </c>
      <c r="AU200" s="220" t="s">
        <v>81</v>
      </c>
      <c r="AV200" s="14" t="s">
        <v>81</v>
      </c>
      <c r="AW200" s="14" t="s">
        <v>33</v>
      </c>
      <c r="AX200" s="14" t="s">
        <v>71</v>
      </c>
      <c r="AY200" s="220" t="s">
        <v>166</v>
      </c>
    </row>
    <row r="201" spans="1:65" s="13" customFormat="1" ht="11.25" x14ac:dyDescent="0.2">
      <c r="B201" s="199"/>
      <c r="C201" s="200"/>
      <c r="D201" s="201" t="s">
        <v>177</v>
      </c>
      <c r="E201" s="202" t="s">
        <v>19</v>
      </c>
      <c r="F201" s="203" t="s">
        <v>470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177</v>
      </c>
      <c r="AU201" s="209" t="s">
        <v>81</v>
      </c>
      <c r="AV201" s="13" t="s">
        <v>79</v>
      </c>
      <c r="AW201" s="13" t="s">
        <v>33</v>
      </c>
      <c r="AX201" s="13" t="s">
        <v>71</v>
      </c>
      <c r="AY201" s="209" t="s">
        <v>166</v>
      </c>
    </row>
    <row r="202" spans="1:65" s="14" customFormat="1" ht="11.25" x14ac:dyDescent="0.2">
      <c r="B202" s="210"/>
      <c r="C202" s="211"/>
      <c r="D202" s="201" t="s">
        <v>177</v>
      </c>
      <c r="E202" s="212" t="s">
        <v>19</v>
      </c>
      <c r="F202" s="213" t="s">
        <v>501</v>
      </c>
      <c r="G202" s="211"/>
      <c r="H202" s="214">
        <v>5.5E-2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177</v>
      </c>
      <c r="AU202" s="220" t="s">
        <v>81</v>
      </c>
      <c r="AV202" s="14" t="s">
        <v>81</v>
      </c>
      <c r="AW202" s="14" t="s">
        <v>33</v>
      </c>
      <c r="AX202" s="14" t="s">
        <v>71</v>
      </c>
      <c r="AY202" s="220" t="s">
        <v>166</v>
      </c>
    </row>
    <row r="203" spans="1:65" s="13" customFormat="1" ht="11.25" x14ac:dyDescent="0.2">
      <c r="B203" s="199"/>
      <c r="C203" s="200"/>
      <c r="D203" s="201" t="s">
        <v>177</v>
      </c>
      <c r="E203" s="202" t="s">
        <v>19</v>
      </c>
      <c r="F203" s="203" t="s">
        <v>472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177</v>
      </c>
      <c r="AU203" s="209" t="s">
        <v>81</v>
      </c>
      <c r="AV203" s="13" t="s">
        <v>79</v>
      </c>
      <c r="AW203" s="13" t="s">
        <v>33</v>
      </c>
      <c r="AX203" s="13" t="s">
        <v>71</v>
      </c>
      <c r="AY203" s="209" t="s">
        <v>166</v>
      </c>
    </row>
    <row r="204" spans="1:65" s="14" customFormat="1" ht="11.25" x14ac:dyDescent="0.2">
      <c r="B204" s="210"/>
      <c r="C204" s="211"/>
      <c r="D204" s="201" t="s">
        <v>177</v>
      </c>
      <c r="E204" s="212" t="s">
        <v>19</v>
      </c>
      <c r="F204" s="213" t="s">
        <v>502</v>
      </c>
      <c r="G204" s="211"/>
      <c r="H204" s="214">
        <v>0.02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177</v>
      </c>
      <c r="AU204" s="220" t="s">
        <v>81</v>
      </c>
      <c r="AV204" s="14" t="s">
        <v>81</v>
      </c>
      <c r="AW204" s="14" t="s">
        <v>33</v>
      </c>
      <c r="AX204" s="14" t="s">
        <v>71</v>
      </c>
      <c r="AY204" s="220" t="s">
        <v>166</v>
      </c>
    </row>
    <row r="205" spans="1:65" s="15" customFormat="1" ht="11.25" x14ac:dyDescent="0.2">
      <c r="B205" s="221"/>
      <c r="C205" s="222"/>
      <c r="D205" s="201" t="s">
        <v>177</v>
      </c>
      <c r="E205" s="223" t="s">
        <v>19</v>
      </c>
      <c r="F205" s="224" t="s">
        <v>180</v>
      </c>
      <c r="G205" s="222"/>
      <c r="H205" s="225">
        <v>0.16499999999999998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177</v>
      </c>
      <c r="AU205" s="231" t="s">
        <v>81</v>
      </c>
      <c r="AV205" s="15" t="s">
        <v>173</v>
      </c>
      <c r="AW205" s="15" t="s">
        <v>33</v>
      </c>
      <c r="AX205" s="15" t="s">
        <v>79</v>
      </c>
      <c r="AY205" s="231" t="s">
        <v>166</v>
      </c>
    </row>
    <row r="206" spans="1:65" s="2" customFormat="1" ht="16.5" customHeight="1" x14ac:dyDescent="0.2">
      <c r="A206" s="37"/>
      <c r="B206" s="38"/>
      <c r="C206" s="181" t="s">
        <v>263</v>
      </c>
      <c r="D206" s="181" t="s">
        <v>168</v>
      </c>
      <c r="E206" s="182" t="s">
        <v>503</v>
      </c>
      <c r="F206" s="183" t="s">
        <v>504</v>
      </c>
      <c r="G206" s="184" t="s">
        <v>188</v>
      </c>
      <c r="H206" s="185">
        <v>26</v>
      </c>
      <c r="I206" s="186"/>
      <c r="J206" s="187">
        <f>ROUND(I206*H206,2)</f>
        <v>0</v>
      </c>
      <c r="K206" s="183" t="s">
        <v>172</v>
      </c>
      <c r="L206" s="42"/>
      <c r="M206" s="188" t="s">
        <v>19</v>
      </c>
      <c r="N206" s="189" t="s">
        <v>42</v>
      </c>
      <c r="O206" s="67"/>
      <c r="P206" s="190">
        <f>O206*H206</f>
        <v>0</v>
      </c>
      <c r="Q206" s="190">
        <v>1.2999999999999999E-4</v>
      </c>
      <c r="R206" s="190">
        <f>Q206*H206</f>
        <v>3.3799999999999998E-3</v>
      </c>
      <c r="S206" s="190">
        <v>0</v>
      </c>
      <c r="T206" s="19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2" t="s">
        <v>173</v>
      </c>
      <c r="AT206" s="192" t="s">
        <v>168</v>
      </c>
      <c r="AU206" s="192" t="s">
        <v>81</v>
      </c>
      <c r="AY206" s="20" t="s">
        <v>166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20" t="s">
        <v>79</v>
      </c>
      <c r="BK206" s="193">
        <f>ROUND(I206*H206,2)</f>
        <v>0</v>
      </c>
      <c r="BL206" s="20" t="s">
        <v>173</v>
      </c>
      <c r="BM206" s="192" t="s">
        <v>505</v>
      </c>
    </row>
    <row r="207" spans="1:65" s="2" customFormat="1" ht="11.25" x14ac:dyDescent="0.2">
      <c r="A207" s="37"/>
      <c r="B207" s="38"/>
      <c r="C207" s="39"/>
      <c r="D207" s="194" t="s">
        <v>175</v>
      </c>
      <c r="E207" s="39"/>
      <c r="F207" s="195" t="s">
        <v>506</v>
      </c>
      <c r="G207" s="39"/>
      <c r="H207" s="39"/>
      <c r="I207" s="196"/>
      <c r="J207" s="39"/>
      <c r="K207" s="39"/>
      <c r="L207" s="42"/>
      <c r="M207" s="197"/>
      <c r="N207" s="198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175</v>
      </c>
      <c r="AU207" s="20" t="s">
        <v>81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435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446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467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4" customFormat="1" ht="11.25" x14ac:dyDescent="0.2">
      <c r="B211" s="210"/>
      <c r="C211" s="211"/>
      <c r="D211" s="201" t="s">
        <v>177</v>
      </c>
      <c r="E211" s="212" t="s">
        <v>19</v>
      </c>
      <c r="F211" s="213" t="s">
        <v>507</v>
      </c>
      <c r="G211" s="211"/>
      <c r="H211" s="214">
        <v>7.07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177</v>
      </c>
      <c r="AU211" s="220" t="s">
        <v>81</v>
      </c>
      <c r="AV211" s="14" t="s">
        <v>81</v>
      </c>
      <c r="AW211" s="14" t="s">
        <v>33</v>
      </c>
      <c r="AX211" s="14" t="s">
        <v>71</v>
      </c>
      <c r="AY211" s="220" t="s">
        <v>166</v>
      </c>
    </row>
    <row r="212" spans="1:65" s="13" customFormat="1" ht="11.25" x14ac:dyDescent="0.2">
      <c r="B212" s="199"/>
      <c r="C212" s="200"/>
      <c r="D212" s="201" t="s">
        <v>177</v>
      </c>
      <c r="E212" s="202" t="s">
        <v>19</v>
      </c>
      <c r="F212" s="203" t="s">
        <v>469</v>
      </c>
      <c r="G212" s="200"/>
      <c r="H212" s="202" t="s">
        <v>19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177</v>
      </c>
      <c r="AU212" s="209" t="s">
        <v>81</v>
      </c>
      <c r="AV212" s="13" t="s">
        <v>79</v>
      </c>
      <c r="AW212" s="13" t="s">
        <v>33</v>
      </c>
      <c r="AX212" s="13" t="s">
        <v>71</v>
      </c>
      <c r="AY212" s="209" t="s">
        <v>166</v>
      </c>
    </row>
    <row r="213" spans="1:65" s="14" customFormat="1" ht="11.25" x14ac:dyDescent="0.2">
      <c r="B213" s="210"/>
      <c r="C213" s="211"/>
      <c r="D213" s="201" t="s">
        <v>177</v>
      </c>
      <c r="E213" s="212" t="s">
        <v>19</v>
      </c>
      <c r="F213" s="213" t="s">
        <v>507</v>
      </c>
      <c r="G213" s="211"/>
      <c r="H213" s="214">
        <v>7.07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177</v>
      </c>
      <c r="AU213" s="220" t="s">
        <v>81</v>
      </c>
      <c r="AV213" s="14" t="s">
        <v>81</v>
      </c>
      <c r="AW213" s="14" t="s">
        <v>33</v>
      </c>
      <c r="AX213" s="14" t="s">
        <v>71</v>
      </c>
      <c r="AY213" s="220" t="s">
        <v>166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470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4" customFormat="1" ht="11.25" x14ac:dyDescent="0.2">
      <c r="B215" s="210"/>
      <c r="C215" s="211"/>
      <c r="D215" s="201" t="s">
        <v>177</v>
      </c>
      <c r="E215" s="212" t="s">
        <v>19</v>
      </c>
      <c r="F215" s="213" t="s">
        <v>508</v>
      </c>
      <c r="G215" s="211"/>
      <c r="H215" s="214">
        <v>8.66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81</v>
      </c>
      <c r="AV215" s="14" t="s">
        <v>81</v>
      </c>
      <c r="AW215" s="14" t="s">
        <v>33</v>
      </c>
      <c r="AX215" s="14" t="s">
        <v>71</v>
      </c>
      <c r="AY215" s="220" t="s">
        <v>166</v>
      </c>
    </row>
    <row r="216" spans="1:65" s="13" customFormat="1" ht="11.25" x14ac:dyDescent="0.2">
      <c r="B216" s="199"/>
      <c r="C216" s="200"/>
      <c r="D216" s="201" t="s">
        <v>177</v>
      </c>
      <c r="E216" s="202" t="s">
        <v>19</v>
      </c>
      <c r="F216" s="203" t="s">
        <v>472</v>
      </c>
      <c r="G216" s="200"/>
      <c r="H216" s="202" t="s">
        <v>19</v>
      </c>
      <c r="I216" s="204"/>
      <c r="J216" s="200"/>
      <c r="K216" s="200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177</v>
      </c>
      <c r="AU216" s="209" t="s">
        <v>81</v>
      </c>
      <c r="AV216" s="13" t="s">
        <v>79</v>
      </c>
      <c r="AW216" s="13" t="s">
        <v>33</v>
      </c>
      <c r="AX216" s="13" t="s">
        <v>71</v>
      </c>
      <c r="AY216" s="209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509</v>
      </c>
      <c r="G217" s="211"/>
      <c r="H217" s="214">
        <v>3.2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5" customFormat="1" ht="11.25" x14ac:dyDescent="0.2">
      <c r="B218" s="221"/>
      <c r="C218" s="222"/>
      <c r="D218" s="201" t="s">
        <v>177</v>
      </c>
      <c r="E218" s="223" t="s">
        <v>19</v>
      </c>
      <c r="F218" s="224" t="s">
        <v>180</v>
      </c>
      <c r="G218" s="222"/>
      <c r="H218" s="225">
        <v>26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177</v>
      </c>
      <c r="AU218" s="231" t="s">
        <v>81</v>
      </c>
      <c r="AV218" s="15" t="s">
        <v>173</v>
      </c>
      <c r="AW218" s="15" t="s">
        <v>33</v>
      </c>
      <c r="AX218" s="15" t="s">
        <v>79</v>
      </c>
      <c r="AY218" s="231" t="s">
        <v>166</v>
      </c>
    </row>
    <row r="219" spans="1:65" s="2" customFormat="1" ht="16.5" customHeight="1" x14ac:dyDescent="0.2">
      <c r="A219" s="37"/>
      <c r="B219" s="38"/>
      <c r="C219" s="181" t="s">
        <v>274</v>
      </c>
      <c r="D219" s="181" t="s">
        <v>168</v>
      </c>
      <c r="E219" s="182" t="s">
        <v>510</v>
      </c>
      <c r="F219" s="183" t="s">
        <v>511</v>
      </c>
      <c r="G219" s="184" t="s">
        <v>188</v>
      </c>
      <c r="H219" s="185">
        <v>26</v>
      </c>
      <c r="I219" s="186"/>
      <c r="J219" s="187">
        <f>ROUND(I219*H219,2)</f>
        <v>0</v>
      </c>
      <c r="K219" s="183" t="s">
        <v>172</v>
      </c>
      <c r="L219" s="42"/>
      <c r="M219" s="188" t="s">
        <v>19</v>
      </c>
      <c r="N219" s="189" t="s">
        <v>42</v>
      </c>
      <c r="O219" s="67"/>
      <c r="P219" s="190">
        <f>O219*H219</f>
        <v>0</v>
      </c>
      <c r="Q219" s="190">
        <v>2.2000000000000001E-4</v>
      </c>
      <c r="R219" s="190">
        <f>Q219*H219</f>
        <v>5.7200000000000003E-3</v>
      </c>
      <c r="S219" s="190">
        <v>0</v>
      </c>
      <c r="T219" s="19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2" t="s">
        <v>173</v>
      </c>
      <c r="AT219" s="192" t="s">
        <v>168</v>
      </c>
      <c r="AU219" s="192" t="s">
        <v>81</v>
      </c>
      <c r="AY219" s="20" t="s">
        <v>166</v>
      </c>
      <c r="BE219" s="193">
        <f>IF(N219="základní",J219,0)</f>
        <v>0</v>
      </c>
      <c r="BF219" s="193">
        <f>IF(N219="snížená",J219,0)</f>
        <v>0</v>
      </c>
      <c r="BG219" s="193">
        <f>IF(N219="zákl. přenesená",J219,0)</f>
        <v>0</v>
      </c>
      <c r="BH219" s="193">
        <f>IF(N219="sníž. přenesená",J219,0)</f>
        <v>0</v>
      </c>
      <c r="BI219" s="193">
        <f>IF(N219="nulová",J219,0)</f>
        <v>0</v>
      </c>
      <c r="BJ219" s="20" t="s">
        <v>79</v>
      </c>
      <c r="BK219" s="193">
        <f>ROUND(I219*H219,2)</f>
        <v>0</v>
      </c>
      <c r="BL219" s="20" t="s">
        <v>173</v>
      </c>
      <c r="BM219" s="192" t="s">
        <v>512</v>
      </c>
    </row>
    <row r="220" spans="1:65" s="2" customFormat="1" ht="11.25" x14ac:dyDescent="0.2">
      <c r="A220" s="37"/>
      <c r="B220" s="38"/>
      <c r="C220" s="39"/>
      <c r="D220" s="194" t="s">
        <v>175</v>
      </c>
      <c r="E220" s="39"/>
      <c r="F220" s="195" t="s">
        <v>513</v>
      </c>
      <c r="G220" s="39"/>
      <c r="H220" s="39"/>
      <c r="I220" s="196"/>
      <c r="J220" s="39"/>
      <c r="K220" s="39"/>
      <c r="L220" s="42"/>
      <c r="M220" s="197"/>
      <c r="N220" s="19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175</v>
      </c>
      <c r="AU220" s="20" t="s">
        <v>81</v>
      </c>
    </row>
    <row r="221" spans="1:65" s="13" customFormat="1" ht="11.25" x14ac:dyDescent="0.2">
      <c r="B221" s="199"/>
      <c r="C221" s="200"/>
      <c r="D221" s="201" t="s">
        <v>177</v>
      </c>
      <c r="E221" s="202" t="s">
        <v>19</v>
      </c>
      <c r="F221" s="203" t="s">
        <v>435</v>
      </c>
      <c r="G221" s="200"/>
      <c r="H221" s="202" t="s">
        <v>19</v>
      </c>
      <c r="I221" s="204"/>
      <c r="J221" s="200"/>
      <c r="K221" s="200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177</v>
      </c>
      <c r="AU221" s="209" t="s">
        <v>81</v>
      </c>
      <c r="AV221" s="13" t="s">
        <v>79</v>
      </c>
      <c r="AW221" s="13" t="s">
        <v>33</v>
      </c>
      <c r="AX221" s="13" t="s">
        <v>71</v>
      </c>
      <c r="AY221" s="209" t="s">
        <v>166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446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3" customFormat="1" ht="11.25" x14ac:dyDescent="0.2">
      <c r="B223" s="199"/>
      <c r="C223" s="200"/>
      <c r="D223" s="201" t="s">
        <v>177</v>
      </c>
      <c r="E223" s="202" t="s">
        <v>19</v>
      </c>
      <c r="F223" s="203" t="s">
        <v>467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177</v>
      </c>
      <c r="AU223" s="209" t="s">
        <v>81</v>
      </c>
      <c r="AV223" s="13" t="s">
        <v>79</v>
      </c>
      <c r="AW223" s="13" t="s">
        <v>33</v>
      </c>
      <c r="AX223" s="13" t="s">
        <v>71</v>
      </c>
      <c r="AY223" s="209" t="s">
        <v>166</v>
      </c>
    </row>
    <row r="224" spans="1:65" s="14" customFormat="1" ht="11.25" x14ac:dyDescent="0.2">
      <c r="B224" s="210"/>
      <c r="C224" s="211"/>
      <c r="D224" s="201" t="s">
        <v>177</v>
      </c>
      <c r="E224" s="212" t="s">
        <v>19</v>
      </c>
      <c r="F224" s="213" t="s">
        <v>507</v>
      </c>
      <c r="G224" s="211"/>
      <c r="H224" s="214">
        <v>7.07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177</v>
      </c>
      <c r="AU224" s="220" t="s">
        <v>81</v>
      </c>
      <c r="AV224" s="14" t="s">
        <v>81</v>
      </c>
      <c r="AW224" s="14" t="s">
        <v>33</v>
      </c>
      <c r="AX224" s="14" t="s">
        <v>71</v>
      </c>
      <c r="AY224" s="220" t="s">
        <v>166</v>
      </c>
    </row>
    <row r="225" spans="1:65" s="13" customFormat="1" ht="11.25" x14ac:dyDescent="0.2">
      <c r="B225" s="199"/>
      <c r="C225" s="200"/>
      <c r="D225" s="201" t="s">
        <v>177</v>
      </c>
      <c r="E225" s="202" t="s">
        <v>19</v>
      </c>
      <c r="F225" s="203" t="s">
        <v>469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177</v>
      </c>
      <c r="AU225" s="209" t="s">
        <v>81</v>
      </c>
      <c r="AV225" s="13" t="s">
        <v>79</v>
      </c>
      <c r="AW225" s="13" t="s">
        <v>33</v>
      </c>
      <c r="AX225" s="13" t="s">
        <v>71</v>
      </c>
      <c r="AY225" s="209" t="s">
        <v>166</v>
      </c>
    </row>
    <row r="226" spans="1:65" s="14" customFormat="1" ht="11.25" x14ac:dyDescent="0.2">
      <c r="B226" s="210"/>
      <c r="C226" s="211"/>
      <c r="D226" s="201" t="s">
        <v>177</v>
      </c>
      <c r="E226" s="212" t="s">
        <v>19</v>
      </c>
      <c r="F226" s="213" t="s">
        <v>507</v>
      </c>
      <c r="G226" s="211"/>
      <c r="H226" s="214">
        <v>7.07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177</v>
      </c>
      <c r="AU226" s="220" t="s">
        <v>81</v>
      </c>
      <c r="AV226" s="14" t="s">
        <v>81</v>
      </c>
      <c r="AW226" s="14" t="s">
        <v>33</v>
      </c>
      <c r="AX226" s="14" t="s">
        <v>71</v>
      </c>
      <c r="AY226" s="220" t="s">
        <v>166</v>
      </c>
    </row>
    <row r="227" spans="1:65" s="13" customFormat="1" ht="11.25" x14ac:dyDescent="0.2">
      <c r="B227" s="199"/>
      <c r="C227" s="200"/>
      <c r="D227" s="201" t="s">
        <v>177</v>
      </c>
      <c r="E227" s="202" t="s">
        <v>19</v>
      </c>
      <c r="F227" s="203" t="s">
        <v>470</v>
      </c>
      <c r="G227" s="200"/>
      <c r="H227" s="202" t="s">
        <v>19</v>
      </c>
      <c r="I227" s="204"/>
      <c r="J227" s="200"/>
      <c r="K227" s="200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177</v>
      </c>
      <c r="AU227" s="209" t="s">
        <v>81</v>
      </c>
      <c r="AV227" s="13" t="s">
        <v>79</v>
      </c>
      <c r="AW227" s="13" t="s">
        <v>33</v>
      </c>
      <c r="AX227" s="13" t="s">
        <v>71</v>
      </c>
      <c r="AY227" s="209" t="s">
        <v>166</v>
      </c>
    </row>
    <row r="228" spans="1:65" s="14" customFormat="1" ht="11.25" x14ac:dyDescent="0.2">
      <c r="B228" s="210"/>
      <c r="C228" s="211"/>
      <c r="D228" s="201" t="s">
        <v>177</v>
      </c>
      <c r="E228" s="212" t="s">
        <v>19</v>
      </c>
      <c r="F228" s="213" t="s">
        <v>508</v>
      </c>
      <c r="G228" s="211"/>
      <c r="H228" s="214">
        <v>8.66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177</v>
      </c>
      <c r="AU228" s="220" t="s">
        <v>81</v>
      </c>
      <c r="AV228" s="14" t="s">
        <v>81</v>
      </c>
      <c r="AW228" s="14" t="s">
        <v>33</v>
      </c>
      <c r="AX228" s="14" t="s">
        <v>71</v>
      </c>
      <c r="AY228" s="220" t="s">
        <v>166</v>
      </c>
    </row>
    <row r="229" spans="1:65" s="13" customFormat="1" ht="11.25" x14ac:dyDescent="0.2">
      <c r="B229" s="199"/>
      <c r="C229" s="200"/>
      <c r="D229" s="201" t="s">
        <v>177</v>
      </c>
      <c r="E229" s="202" t="s">
        <v>19</v>
      </c>
      <c r="F229" s="203" t="s">
        <v>472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177</v>
      </c>
      <c r="AU229" s="209" t="s">
        <v>81</v>
      </c>
      <c r="AV229" s="13" t="s">
        <v>79</v>
      </c>
      <c r="AW229" s="13" t="s">
        <v>33</v>
      </c>
      <c r="AX229" s="13" t="s">
        <v>71</v>
      </c>
      <c r="AY229" s="209" t="s">
        <v>166</v>
      </c>
    </row>
    <row r="230" spans="1:65" s="14" customFormat="1" ht="11.25" x14ac:dyDescent="0.2">
      <c r="B230" s="210"/>
      <c r="C230" s="211"/>
      <c r="D230" s="201" t="s">
        <v>177</v>
      </c>
      <c r="E230" s="212" t="s">
        <v>19</v>
      </c>
      <c r="F230" s="213" t="s">
        <v>509</v>
      </c>
      <c r="G230" s="211"/>
      <c r="H230" s="214">
        <v>3.2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177</v>
      </c>
      <c r="AU230" s="220" t="s">
        <v>81</v>
      </c>
      <c r="AV230" s="14" t="s">
        <v>81</v>
      </c>
      <c r="AW230" s="14" t="s">
        <v>33</v>
      </c>
      <c r="AX230" s="14" t="s">
        <v>71</v>
      </c>
      <c r="AY230" s="220" t="s">
        <v>166</v>
      </c>
    </row>
    <row r="231" spans="1:65" s="15" customFormat="1" ht="11.25" x14ac:dyDescent="0.2">
      <c r="B231" s="221"/>
      <c r="C231" s="222"/>
      <c r="D231" s="201" t="s">
        <v>177</v>
      </c>
      <c r="E231" s="223" t="s">
        <v>19</v>
      </c>
      <c r="F231" s="224" t="s">
        <v>180</v>
      </c>
      <c r="G231" s="222"/>
      <c r="H231" s="225">
        <v>26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177</v>
      </c>
      <c r="AU231" s="231" t="s">
        <v>81</v>
      </c>
      <c r="AV231" s="15" t="s">
        <v>173</v>
      </c>
      <c r="AW231" s="15" t="s">
        <v>33</v>
      </c>
      <c r="AX231" s="15" t="s">
        <v>79</v>
      </c>
      <c r="AY231" s="231" t="s">
        <v>166</v>
      </c>
    </row>
    <row r="232" spans="1:65" s="12" customFormat="1" ht="22.9" customHeight="1" x14ac:dyDescent="0.2">
      <c r="B232" s="165"/>
      <c r="C232" s="166"/>
      <c r="D232" s="167" t="s">
        <v>70</v>
      </c>
      <c r="E232" s="179" t="s">
        <v>231</v>
      </c>
      <c r="F232" s="179" t="s">
        <v>314</v>
      </c>
      <c r="G232" s="166"/>
      <c r="H232" s="166"/>
      <c r="I232" s="169"/>
      <c r="J232" s="180">
        <f>BK232</f>
        <v>0</v>
      </c>
      <c r="K232" s="166"/>
      <c r="L232" s="171"/>
      <c r="M232" s="172"/>
      <c r="N232" s="173"/>
      <c r="O232" s="173"/>
      <c r="P232" s="174">
        <f>SUM(P233:P258)</f>
        <v>0</v>
      </c>
      <c r="Q232" s="173"/>
      <c r="R232" s="174">
        <f>SUM(R233:R258)</f>
        <v>1.5604E-3</v>
      </c>
      <c r="S232" s="173"/>
      <c r="T232" s="175">
        <f>SUM(T233:T258)</f>
        <v>0</v>
      </c>
      <c r="AR232" s="176" t="s">
        <v>79</v>
      </c>
      <c r="AT232" s="177" t="s">
        <v>70</v>
      </c>
      <c r="AU232" s="177" t="s">
        <v>79</v>
      </c>
      <c r="AY232" s="176" t="s">
        <v>166</v>
      </c>
      <c r="BK232" s="178">
        <f>SUM(BK233:BK258)</f>
        <v>0</v>
      </c>
    </row>
    <row r="233" spans="1:65" s="2" customFormat="1" ht="24.2" customHeight="1" x14ac:dyDescent="0.2">
      <c r="A233" s="37"/>
      <c r="B233" s="38"/>
      <c r="C233" s="181" t="s">
        <v>299</v>
      </c>
      <c r="D233" s="181" t="s">
        <v>168</v>
      </c>
      <c r="E233" s="182" t="s">
        <v>514</v>
      </c>
      <c r="F233" s="183" t="s">
        <v>515</v>
      </c>
      <c r="G233" s="184" t="s">
        <v>171</v>
      </c>
      <c r="H233" s="185">
        <v>19.504999999999999</v>
      </c>
      <c r="I233" s="186"/>
      <c r="J233" s="187">
        <f>ROUND(I233*H233,2)</f>
        <v>0</v>
      </c>
      <c r="K233" s="183" t="s">
        <v>172</v>
      </c>
      <c r="L233" s="42"/>
      <c r="M233" s="188" t="s">
        <v>19</v>
      </c>
      <c r="N233" s="189" t="s">
        <v>42</v>
      </c>
      <c r="O233" s="67"/>
      <c r="P233" s="190">
        <f>O233*H233</f>
        <v>0</v>
      </c>
      <c r="Q233" s="190">
        <v>8.0000000000000007E-5</v>
      </c>
      <c r="R233" s="190">
        <f>Q233*H233</f>
        <v>1.5604E-3</v>
      </c>
      <c r="S233" s="190">
        <v>0</v>
      </c>
      <c r="T233" s="19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2" t="s">
        <v>173</v>
      </c>
      <c r="AT233" s="192" t="s">
        <v>168</v>
      </c>
      <c r="AU233" s="192" t="s">
        <v>81</v>
      </c>
      <c r="AY233" s="20" t="s">
        <v>166</v>
      </c>
      <c r="BE233" s="193">
        <f>IF(N233="základní",J233,0)</f>
        <v>0</v>
      </c>
      <c r="BF233" s="193">
        <f>IF(N233="snížená",J233,0)</f>
        <v>0</v>
      </c>
      <c r="BG233" s="193">
        <f>IF(N233="zákl. přenesená",J233,0)</f>
        <v>0</v>
      </c>
      <c r="BH233" s="193">
        <f>IF(N233="sníž. přenesená",J233,0)</f>
        <v>0</v>
      </c>
      <c r="BI233" s="193">
        <f>IF(N233="nulová",J233,0)</f>
        <v>0</v>
      </c>
      <c r="BJ233" s="20" t="s">
        <v>79</v>
      </c>
      <c r="BK233" s="193">
        <f>ROUND(I233*H233,2)</f>
        <v>0</v>
      </c>
      <c r="BL233" s="20" t="s">
        <v>173</v>
      </c>
      <c r="BM233" s="192" t="s">
        <v>516</v>
      </c>
    </row>
    <row r="234" spans="1:65" s="2" customFormat="1" ht="11.25" x14ac:dyDescent="0.2">
      <c r="A234" s="37"/>
      <c r="B234" s="38"/>
      <c r="C234" s="39"/>
      <c r="D234" s="194" t="s">
        <v>175</v>
      </c>
      <c r="E234" s="39"/>
      <c r="F234" s="195" t="s">
        <v>517</v>
      </c>
      <c r="G234" s="39"/>
      <c r="H234" s="39"/>
      <c r="I234" s="196"/>
      <c r="J234" s="39"/>
      <c r="K234" s="39"/>
      <c r="L234" s="42"/>
      <c r="M234" s="197"/>
      <c r="N234" s="19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175</v>
      </c>
      <c r="AU234" s="20" t="s">
        <v>81</v>
      </c>
    </row>
    <row r="235" spans="1:65" s="13" customFormat="1" ht="11.25" x14ac:dyDescent="0.2">
      <c r="B235" s="199"/>
      <c r="C235" s="200"/>
      <c r="D235" s="201" t="s">
        <v>177</v>
      </c>
      <c r="E235" s="202" t="s">
        <v>19</v>
      </c>
      <c r="F235" s="203" t="s">
        <v>435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177</v>
      </c>
      <c r="AU235" s="209" t="s">
        <v>81</v>
      </c>
      <c r="AV235" s="13" t="s">
        <v>79</v>
      </c>
      <c r="AW235" s="13" t="s">
        <v>33</v>
      </c>
      <c r="AX235" s="13" t="s">
        <v>71</v>
      </c>
      <c r="AY235" s="209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518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3" customFormat="1" ht="11.25" x14ac:dyDescent="0.2">
      <c r="B237" s="199"/>
      <c r="C237" s="200"/>
      <c r="D237" s="201" t="s">
        <v>177</v>
      </c>
      <c r="E237" s="202" t="s">
        <v>19</v>
      </c>
      <c r="F237" s="203" t="s">
        <v>467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177</v>
      </c>
      <c r="AU237" s="209" t="s">
        <v>81</v>
      </c>
      <c r="AV237" s="13" t="s">
        <v>79</v>
      </c>
      <c r="AW237" s="13" t="s">
        <v>33</v>
      </c>
      <c r="AX237" s="13" t="s">
        <v>71</v>
      </c>
      <c r="AY237" s="209" t="s">
        <v>166</v>
      </c>
    </row>
    <row r="238" spans="1:65" s="14" customFormat="1" ht="11.25" x14ac:dyDescent="0.2">
      <c r="B238" s="210"/>
      <c r="C238" s="211"/>
      <c r="D238" s="201" t="s">
        <v>177</v>
      </c>
      <c r="E238" s="212" t="s">
        <v>19</v>
      </c>
      <c r="F238" s="213" t="s">
        <v>519</v>
      </c>
      <c r="G238" s="211"/>
      <c r="H238" s="214">
        <v>5.3049999999999997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177</v>
      </c>
      <c r="AU238" s="220" t="s">
        <v>81</v>
      </c>
      <c r="AV238" s="14" t="s">
        <v>81</v>
      </c>
      <c r="AW238" s="14" t="s">
        <v>33</v>
      </c>
      <c r="AX238" s="14" t="s">
        <v>71</v>
      </c>
      <c r="AY238" s="220" t="s">
        <v>166</v>
      </c>
    </row>
    <row r="239" spans="1:65" s="13" customFormat="1" ht="11.25" x14ac:dyDescent="0.2">
      <c r="B239" s="199"/>
      <c r="C239" s="200"/>
      <c r="D239" s="201" t="s">
        <v>177</v>
      </c>
      <c r="E239" s="202" t="s">
        <v>19</v>
      </c>
      <c r="F239" s="203" t="s">
        <v>469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177</v>
      </c>
      <c r="AU239" s="209" t="s">
        <v>81</v>
      </c>
      <c r="AV239" s="13" t="s">
        <v>79</v>
      </c>
      <c r="AW239" s="13" t="s">
        <v>33</v>
      </c>
      <c r="AX239" s="13" t="s">
        <v>71</v>
      </c>
      <c r="AY239" s="209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519</v>
      </c>
      <c r="G240" s="211"/>
      <c r="H240" s="214">
        <v>5.3049999999999997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1:65" s="13" customFormat="1" ht="11.25" x14ac:dyDescent="0.2">
      <c r="B241" s="199"/>
      <c r="C241" s="200"/>
      <c r="D241" s="201" t="s">
        <v>177</v>
      </c>
      <c r="E241" s="202" t="s">
        <v>19</v>
      </c>
      <c r="F241" s="203" t="s">
        <v>470</v>
      </c>
      <c r="G241" s="200"/>
      <c r="H241" s="202" t="s">
        <v>19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177</v>
      </c>
      <c r="AU241" s="209" t="s">
        <v>81</v>
      </c>
      <c r="AV241" s="13" t="s">
        <v>79</v>
      </c>
      <c r="AW241" s="13" t="s">
        <v>33</v>
      </c>
      <c r="AX241" s="13" t="s">
        <v>71</v>
      </c>
      <c r="AY241" s="209" t="s">
        <v>166</v>
      </c>
    </row>
    <row r="242" spans="1:65" s="14" customFormat="1" ht="11.25" x14ac:dyDescent="0.2">
      <c r="B242" s="210"/>
      <c r="C242" s="211"/>
      <c r="D242" s="201" t="s">
        <v>177</v>
      </c>
      <c r="E242" s="212" t="s">
        <v>19</v>
      </c>
      <c r="F242" s="213" t="s">
        <v>520</v>
      </c>
      <c r="G242" s="211"/>
      <c r="H242" s="214">
        <v>6.4950000000000001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177</v>
      </c>
      <c r="AU242" s="220" t="s">
        <v>81</v>
      </c>
      <c r="AV242" s="14" t="s">
        <v>81</v>
      </c>
      <c r="AW242" s="14" t="s">
        <v>33</v>
      </c>
      <c r="AX242" s="14" t="s">
        <v>71</v>
      </c>
      <c r="AY242" s="220" t="s">
        <v>166</v>
      </c>
    </row>
    <row r="243" spans="1:65" s="13" customFormat="1" ht="11.25" x14ac:dyDescent="0.2">
      <c r="B243" s="199"/>
      <c r="C243" s="200"/>
      <c r="D243" s="201" t="s">
        <v>177</v>
      </c>
      <c r="E243" s="202" t="s">
        <v>19</v>
      </c>
      <c r="F243" s="203" t="s">
        <v>472</v>
      </c>
      <c r="G243" s="200"/>
      <c r="H243" s="202" t="s">
        <v>19</v>
      </c>
      <c r="I243" s="204"/>
      <c r="J243" s="200"/>
      <c r="K243" s="200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177</v>
      </c>
      <c r="AU243" s="209" t="s">
        <v>81</v>
      </c>
      <c r="AV243" s="13" t="s">
        <v>79</v>
      </c>
      <c r="AW243" s="13" t="s">
        <v>33</v>
      </c>
      <c r="AX243" s="13" t="s">
        <v>71</v>
      </c>
      <c r="AY243" s="209" t="s">
        <v>166</v>
      </c>
    </row>
    <row r="244" spans="1:65" s="14" customFormat="1" ht="11.25" x14ac:dyDescent="0.2">
      <c r="B244" s="210"/>
      <c r="C244" s="211"/>
      <c r="D244" s="201" t="s">
        <v>177</v>
      </c>
      <c r="E244" s="212" t="s">
        <v>19</v>
      </c>
      <c r="F244" s="213" t="s">
        <v>521</v>
      </c>
      <c r="G244" s="211"/>
      <c r="H244" s="214">
        <v>2.4</v>
      </c>
      <c r="I244" s="215"/>
      <c r="J244" s="211"/>
      <c r="K244" s="211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177</v>
      </c>
      <c r="AU244" s="220" t="s">
        <v>81</v>
      </c>
      <c r="AV244" s="14" t="s">
        <v>81</v>
      </c>
      <c r="AW244" s="14" t="s">
        <v>33</v>
      </c>
      <c r="AX244" s="14" t="s">
        <v>71</v>
      </c>
      <c r="AY244" s="220" t="s">
        <v>166</v>
      </c>
    </row>
    <row r="245" spans="1:65" s="15" customFormat="1" ht="11.25" x14ac:dyDescent="0.2">
      <c r="B245" s="221"/>
      <c r="C245" s="222"/>
      <c r="D245" s="201" t="s">
        <v>177</v>
      </c>
      <c r="E245" s="223" t="s">
        <v>19</v>
      </c>
      <c r="F245" s="224" t="s">
        <v>180</v>
      </c>
      <c r="G245" s="222"/>
      <c r="H245" s="225">
        <v>19.504999999999999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177</v>
      </c>
      <c r="AU245" s="231" t="s">
        <v>81</v>
      </c>
      <c r="AV245" s="15" t="s">
        <v>173</v>
      </c>
      <c r="AW245" s="15" t="s">
        <v>33</v>
      </c>
      <c r="AX245" s="15" t="s">
        <v>79</v>
      </c>
      <c r="AY245" s="231" t="s">
        <v>166</v>
      </c>
    </row>
    <row r="246" spans="1:65" s="2" customFormat="1" ht="16.5" customHeight="1" x14ac:dyDescent="0.2">
      <c r="A246" s="37"/>
      <c r="B246" s="38"/>
      <c r="C246" s="249" t="s">
        <v>315</v>
      </c>
      <c r="D246" s="249" t="s">
        <v>392</v>
      </c>
      <c r="E246" s="250" t="s">
        <v>522</v>
      </c>
      <c r="F246" s="251" t="s">
        <v>523</v>
      </c>
      <c r="G246" s="252" t="s">
        <v>524</v>
      </c>
      <c r="H246" s="253">
        <v>42.911000000000001</v>
      </c>
      <c r="I246" s="254"/>
      <c r="J246" s="255">
        <f>ROUND(I246*H246,2)</f>
        <v>0</v>
      </c>
      <c r="K246" s="251" t="s">
        <v>476</v>
      </c>
      <c r="L246" s="256"/>
      <c r="M246" s="257" t="s">
        <v>19</v>
      </c>
      <c r="N246" s="258" t="s">
        <v>42</v>
      </c>
      <c r="O246" s="67"/>
      <c r="P246" s="190">
        <f>O246*H246</f>
        <v>0</v>
      </c>
      <c r="Q246" s="190">
        <v>0</v>
      </c>
      <c r="R246" s="190">
        <f>Q246*H246</f>
        <v>0</v>
      </c>
      <c r="S246" s="190">
        <v>0</v>
      </c>
      <c r="T246" s="19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2" t="s">
        <v>226</v>
      </c>
      <c r="AT246" s="192" t="s">
        <v>392</v>
      </c>
      <c r="AU246" s="192" t="s">
        <v>81</v>
      </c>
      <c r="AY246" s="20" t="s">
        <v>166</v>
      </c>
      <c r="BE246" s="193">
        <f>IF(N246="základní",J246,0)</f>
        <v>0</v>
      </c>
      <c r="BF246" s="193">
        <f>IF(N246="snížená",J246,0)</f>
        <v>0</v>
      </c>
      <c r="BG246" s="193">
        <f>IF(N246="zákl. přenesená",J246,0)</f>
        <v>0</v>
      </c>
      <c r="BH246" s="193">
        <f>IF(N246="sníž. přenesená",J246,0)</f>
        <v>0</v>
      </c>
      <c r="BI246" s="193">
        <f>IF(N246="nulová",J246,0)</f>
        <v>0</v>
      </c>
      <c r="BJ246" s="20" t="s">
        <v>79</v>
      </c>
      <c r="BK246" s="193">
        <f>ROUND(I246*H246,2)</f>
        <v>0</v>
      </c>
      <c r="BL246" s="20" t="s">
        <v>173</v>
      </c>
      <c r="BM246" s="192" t="s">
        <v>525</v>
      </c>
    </row>
    <row r="247" spans="1:65" s="13" customFormat="1" ht="11.25" x14ac:dyDescent="0.2">
      <c r="B247" s="199"/>
      <c r="C247" s="200"/>
      <c r="D247" s="201" t="s">
        <v>177</v>
      </c>
      <c r="E247" s="202" t="s">
        <v>19</v>
      </c>
      <c r="F247" s="203" t="s">
        <v>435</v>
      </c>
      <c r="G247" s="200"/>
      <c r="H247" s="202" t="s">
        <v>19</v>
      </c>
      <c r="I247" s="204"/>
      <c r="J247" s="200"/>
      <c r="K247" s="200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177</v>
      </c>
      <c r="AU247" s="209" t="s">
        <v>81</v>
      </c>
      <c r="AV247" s="13" t="s">
        <v>79</v>
      </c>
      <c r="AW247" s="13" t="s">
        <v>33</v>
      </c>
      <c r="AX247" s="13" t="s">
        <v>71</v>
      </c>
      <c r="AY247" s="209" t="s">
        <v>166</v>
      </c>
    </row>
    <row r="248" spans="1:65" s="13" customFormat="1" ht="11.25" x14ac:dyDescent="0.2">
      <c r="B248" s="199"/>
      <c r="C248" s="200"/>
      <c r="D248" s="201" t="s">
        <v>177</v>
      </c>
      <c r="E248" s="202" t="s">
        <v>19</v>
      </c>
      <c r="F248" s="203" t="s">
        <v>526</v>
      </c>
      <c r="G248" s="200"/>
      <c r="H248" s="202" t="s">
        <v>19</v>
      </c>
      <c r="I248" s="204"/>
      <c r="J248" s="200"/>
      <c r="K248" s="200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177</v>
      </c>
      <c r="AU248" s="209" t="s">
        <v>81</v>
      </c>
      <c r="AV248" s="13" t="s">
        <v>79</v>
      </c>
      <c r="AW248" s="13" t="s">
        <v>33</v>
      </c>
      <c r="AX248" s="13" t="s">
        <v>71</v>
      </c>
      <c r="AY248" s="209" t="s">
        <v>166</v>
      </c>
    </row>
    <row r="249" spans="1:65" s="13" customFormat="1" ht="11.25" x14ac:dyDescent="0.2">
      <c r="B249" s="199"/>
      <c r="C249" s="200"/>
      <c r="D249" s="201" t="s">
        <v>177</v>
      </c>
      <c r="E249" s="202" t="s">
        <v>19</v>
      </c>
      <c r="F249" s="203" t="s">
        <v>467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177</v>
      </c>
      <c r="AU249" s="209" t="s">
        <v>81</v>
      </c>
      <c r="AV249" s="13" t="s">
        <v>79</v>
      </c>
      <c r="AW249" s="13" t="s">
        <v>33</v>
      </c>
      <c r="AX249" s="13" t="s">
        <v>71</v>
      </c>
      <c r="AY249" s="209" t="s">
        <v>166</v>
      </c>
    </row>
    <row r="250" spans="1:65" s="14" customFormat="1" ht="11.25" x14ac:dyDescent="0.2">
      <c r="B250" s="210"/>
      <c r="C250" s="211"/>
      <c r="D250" s="201" t="s">
        <v>177</v>
      </c>
      <c r="E250" s="212" t="s">
        <v>19</v>
      </c>
      <c r="F250" s="213" t="s">
        <v>527</v>
      </c>
      <c r="G250" s="211"/>
      <c r="H250" s="214">
        <v>10.61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177</v>
      </c>
      <c r="AU250" s="220" t="s">
        <v>81</v>
      </c>
      <c r="AV250" s="14" t="s">
        <v>81</v>
      </c>
      <c r="AW250" s="14" t="s">
        <v>33</v>
      </c>
      <c r="AX250" s="14" t="s">
        <v>71</v>
      </c>
      <c r="AY250" s="220" t="s">
        <v>166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469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4" customFormat="1" ht="11.25" x14ac:dyDescent="0.2">
      <c r="B252" s="210"/>
      <c r="C252" s="211"/>
      <c r="D252" s="201" t="s">
        <v>177</v>
      </c>
      <c r="E252" s="212" t="s">
        <v>19</v>
      </c>
      <c r="F252" s="213" t="s">
        <v>527</v>
      </c>
      <c r="G252" s="211"/>
      <c r="H252" s="214">
        <v>10.61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177</v>
      </c>
      <c r="AU252" s="220" t="s">
        <v>81</v>
      </c>
      <c r="AV252" s="14" t="s">
        <v>81</v>
      </c>
      <c r="AW252" s="14" t="s">
        <v>33</v>
      </c>
      <c r="AX252" s="14" t="s">
        <v>71</v>
      </c>
      <c r="AY252" s="220" t="s">
        <v>166</v>
      </c>
    </row>
    <row r="253" spans="1:65" s="13" customFormat="1" ht="11.25" x14ac:dyDescent="0.2">
      <c r="B253" s="199"/>
      <c r="C253" s="200"/>
      <c r="D253" s="201" t="s">
        <v>177</v>
      </c>
      <c r="E253" s="202" t="s">
        <v>19</v>
      </c>
      <c r="F253" s="203" t="s">
        <v>470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177</v>
      </c>
      <c r="AU253" s="209" t="s">
        <v>81</v>
      </c>
      <c r="AV253" s="13" t="s">
        <v>79</v>
      </c>
      <c r="AW253" s="13" t="s">
        <v>33</v>
      </c>
      <c r="AX253" s="13" t="s">
        <v>71</v>
      </c>
      <c r="AY253" s="209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528</v>
      </c>
      <c r="G254" s="211"/>
      <c r="H254" s="214">
        <v>12.99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3" customFormat="1" ht="11.25" x14ac:dyDescent="0.2">
      <c r="B255" s="199"/>
      <c r="C255" s="200"/>
      <c r="D255" s="201" t="s">
        <v>177</v>
      </c>
      <c r="E255" s="202" t="s">
        <v>19</v>
      </c>
      <c r="F255" s="203" t="s">
        <v>472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177</v>
      </c>
      <c r="AU255" s="209" t="s">
        <v>81</v>
      </c>
      <c r="AV255" s="13" t="s">
        <v>79</v>
      </c>
      <c r="AW255" s="13" t="s">
        <v>33</v>
      </c>
      <c r="AX255" s="13" t="s">
        <v>71</v>
      </c>
      <c r="AY255" s="209" t="s">
        <v>166</v>
      </c>
    </row>
    <row r="256" spans="1:65" s="14" customFormat="1" ht="11.25" x14ac:dyDescent="0.2">
      <c r="B256" s="210"/>
      <c r="C256" s="211"/>
      <c r="D256" s="201" t="s">
        <v>177</v>
      </c>
      <c r="E256" s="212" t="s">
        <v>19</v>
      </c>
      <c r="F256" s="213" t="s">
        <v>529</v>
      </c>
      <c r="G256" s="211"/>
      <c r="H256" s="214">
        <v>4.8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81</v>
      </c>
      <c r="AV256" s="14" t="s">
        <v>81</v>
      </c>
      <c r="AW256" s="14" t="s">
        <v>33</v>
      </c>
      <c r="AX256" s="14" t="s">
        <v>71</v>
      </c>
      <c r="AY256" s="220" t="s">
        <v>166</v>
      </c>
    </row>
    <row r="257" spans="1:65" s="15" customFormat="1" ht="11.25" x14ac:dyDescent="0.2">
      <c r="B257" s="221"/>
      <c r="C257" s="222"/>
      <c r="D257" s="201" t="s">
        <v>177</v>
      </c>
      <c r="E257" s="223" t="s">
        <v>19</v>
      </c>
      <c r="F257" s="224" t="s">
        <v>180</v>
      </c>
      <c r="G257" s="222"/>
      <c r="H257" s="225">
        <v>39.01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177</v>
      </c>
      <c r="AU257" s="231" t="s">
        <v>81</v>
      </c>
      <c r="AV257" s="15" t="s">
        <v>173</v>
      </c>
      <c r="AW257" s="15" t="s">
        <v>33</v>
      </c>
      <c r="AX257" s="15" t="s">
        <v>79</v>
      </c>
      <c r="AY257" s="231" t="s">
        <v>166</v>
      </c>
    </row>
    <row r="258" spans="1:65" s="14" customFormat="1" ht="11.25" x14ac:dyDescent="0.2">
      <c r="B258" s="210"/>
      <c r="C258" s="211"/>
      <c r="D258" s="201" t="s">
        <v>177</v>
      </c>
      <c r="E258" s="211"/>
      <c r="F258" s="213" t="s">
        <v>530</v>
      </c>
      <c r="G258" s="211"/>
      <c r="H258" s="214">
        <v>42.911000000000001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177</v>
      </c>
      <c r="AU258" s="220" t="s">
        <v>81</v>
      </c>
      <c r="AV258" s="14" t="s">
        <v>81</v>
      </c>
      <c r="AW258" s="14" t="s">
        <v>4</v>
      </c>
      <c r="AX258" s="14" t="s">
        <v>79</v>
      </c>
      <c r="AY258" s="220" t="s">
        <v>166</v>
      </c>
    </row>
    <row r="259" spans="1:65" s="12" customFormat="1" ht="22.9" customHeight="1" x14ac:dyDescent="0.2">
      <c r="B259" s="165"/>
      <c r="C259" s="166"/>
      <c r="D259" s="167" t="s">
        <v>70</v>
      </c>
      <c r="E259" s="179" t="s">
        <v>323</v>
      </c>
      <c r="F259" s="179" t="s">
        <v>324</v>
      </c>
      <c r="G259" s="166"/>
      <c r="H259" s="166"/>
      <c r="I259" s="169"/>
      <c r="J259" s="180">
        <f>BK259</f>
        <v>0</v>
      </c>
      <c r="K259" s="166"/>
      <c r="L259" s="171"/>
      <c r="M259" s="172"/>
      <c r="N259" s="173"/>
      <c r="O259" s="173"/>
      <c r="P259" s="174">
        <f>SUM(P260:P261)</f>
        <v>0</v>
      </c>
      <c r="Q259" s="173"/>
      <c r="R259" s="174">
        <f>SUM(R260:R261)</f>
        <v>0</v>
      </c>
      <c r="S259" s="173"/>
      <c r="T259" s="175">
        <f>SUM(T260:T261)</f>
        <v>0</v>
      </c>
      <c r="AR259" s="176" t="s">
        <v>79</v>
      </c>
      <c r="AT259" s="177" t="s">
        <v>70</v>
      </c>
      <c r="AU259" s="177" t="s">
        <v>79</v>
      </c>
      <c r="AY259" s="176" t="s">
        <v>166</v>
      </c>
      <c r="BK259" s="178">
        <f>SUM(BK260:BK261)</f>
        <v>0</v>
      </c>
    </row>
    <row r="260" spans="1:65" s="2" customFormat="1" ht="37.9" customHeight="1" x14ac:dyDescent="0.2">
      <c r="A260" s="37"/>
      <c r="B260" s="38"/>
      <c r="C260" s="181" t="s">
        <v>325</v>
      </c>
      <c r="D260" s="181" t="s">
        <v>168</v>
      </c>
      <c r="E260" s="182" t="s">
        <v>326</v>
      </c>
      <c r="F260" s="183" t="s">
        <v>327</v>
      </c>
      <c r="G260" s="184" t="s">
        <v>234</v>
      </c>
      <c r="H260" s="185">
        <v>34.57</v>
      </c>
      <c r="I260" s="186"/>
      <c r="J260" s="187">
        <f>ROUND(I260*H260,2)</f>
        <v>0</v>
      </c>
      <c r="K260" s="183" t="s">
        <v>172</v>
      </c>
      <c r="L260" s="42"/>
      <c r="M260" s="188" t="s">
        <v>19</v>
      </c>
      <c r="N260" s="189" t="s">
        <v>42</v>
      </c>
      <c r="O260" s="67"/>
      <c r="P260" s="190">
        <f>O260*H260</f>
        <v>0</v>
      </c>
      <c r="Q260" s="190">
        <v>0</v>
      </c>
      <c r="R260" s="190">
        <f>Q260*H260</f>
        <v>0</v>
      </c>
      <c r="S260" s="190">
        <v>0</v>
      </c>
      <c r="T260" s="19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2" t="s">
        <v>173</v>
      </c>
      <c r="AT260" s="192" t="s">
        <v>168</v>
      </c>
      <c r="AU260" s="192" t="s">
        <v>81</v>
      </c>
      <c r="AY260" s="20" t="s">
        <v>166</v>
      </c>
      <c r="BE260" s="193">
        <f>IF(N260="základní",J260,0)</f>
        <v>0</v>
      </c>
      <c r="BF260" s="193">
        <f>IF(N260="snížená",J260,0)</f>
        <v>0</v>
      </c>
      <c r="BG260" s="193">
        <f>IF(N260="zákl. přenesená",J260,0)</f>
        <v>0</v>
      </c>
      <c r="BH260" s="193">
        <f>IF(N260="sníž. přenesená",J260,0)</f>
        <v>0</v>
      </c>
      <c r="BI260" s="193">
        <f>IF(N260="nulová",J260,0)</f>
        <v>0</v>
      </c>
      <c r="BJ260" s="20" t="s">
        <v>79</v>
      </c>
      <c r="BK260" s="193">
        <f>ROUND(I260*H260,2)</f>
        <v>0</v>
      </c>
      <c r="BL260" s="20" t="s">
        <v>173</v>
      </c>
      <c r="BM260" s="192" t="s">
        <v>531</v>
      </c>
    </row>
    <row r="261" spans="1:65" s="2" customFormat="1" ht="11.25" x14ac:dyDescent="0.2">
      <c r="A261" s="37"/>
      <c r="B261" s="38"/>
      <c r="C261" s="39"/>
      <c r="D261" s="194" t="s">
        <v>175</v>
      </c>
      <c r="E261" s="39"/>
      <c r="F261" s="195" t="s">
        <v>329</v>
      </c>
      <c r="G261" s="39"/>
      <c r="H261" s="39"/>
      <c r="I261" s="196"/>
      <c r="J261" s="39"/>
      <c r="K261" s="39"/>
      <c r="L261" s="42"/>
      <c r="M261" s="197"/>
      <c r="N261" s="19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175</v>
      </c>
      <c r="AU261" s="20" t="s">
        <v>81</v>
      </c>
    </row>
    <row r="262" spans="1:65" s="12" customFormat="1" ht="25.9" customHeight="1" x14ac:dyDescent="0.2">
      <c r="B262" s="165"/>
      <c r="C262" s="166"/>
      <c r="D262" s="167" t="s">
        <v>70</v>
      </c>
      <c r="E262" s="168" t="s">
        <v>342</v>
      </c>
      <c r="F262" s="168" t="s">
        <v>343</v>
      </c>
      <c r="G262" s="166"/>
      <c r="H262" s="166"/>
      <c r="I262" s="169"/>
      <c r="J262" s="170">
        <f>BK262</f>
        <v>0</v>
      </c>
      <c r="K262" s="166"/>
      <c r="L262" s="171"/>
      <c r="M262" s="172"/>
      <c r="N262" s="173"/>
      <c r="O262" s="173"/>
      <c r="P262" s="174">
        <f>P263</f>
        <v>0</v>
      </c>
      <c r="Q262" s="173"/>
      <c r="R262" s="174">
        <f>R263</f>
        <v>0</v>
      </c>
      <c r="S262" s="173"/>
      <c r="T262" s="175">
        <f>T263</f>
        <v>0</v>
      </c>
      <c r="AR262" s="176" t="s">
        <v>198</v>
      </c>
      <c r="AT262" s="177" t="s">
        <v>70</v>
      </c>
      <c r="AU262" s="177" t="s">
        <v>71</v>
      </c>
      <c r="AY262" s="176" t="s">
        <v>166</v>
      </c>
      <c r="BK262" s="178">
        <f>BK263</f>
        <v>0</v>
      </c>
    </row>
    <row r="263" spans="1:65" s="2" customFormat="1" ht="16.5" customHeight="1" x14ac:dyDescent="0.2">
      <c r="A263" s="37"/>
      <c r="B263" s="38"/>
      <c r="C263" s="181" t="s">
        <v>332</v>
      </c>
      <c r="D263" s="181" t="s">
        <v>168</v>
      </c>
      <c r="E263" s="182" t="s">
        <v>345</v>
      </c>
      <c r="F263" s="183" t="s">
        <v>346</v>
      </c>
      <c r="G263" s="184" t="s">
        <v>347</v>
      </c>
      <c r="H263" s="243"/>
      <c r="I263" s="186"/>
      <c r="J263" s="187">
        <f>ROUND(I263*H263,2)</f>
        <v>0</v>
      </c>
      <c r="K263" s="183" t="s">
        <v>19</v>
      </c>
      <c r="L263" s="42"/>
      <c r="M263" s="244" t="s">
        <v>19</v>
      </c>
      <c r="N263" s="245" t="s">
        <v>42</v>
      </c>
      <c r="O263" s="246"/>
      <c r="P263" s="247">
        <f>O263*H263</f>
        <v>0</v>
      </c>
      <c r="Q263" s="247">
        <v>0</v>
      </c>
      <c r="R263" s="247">
        <f>Q263*H263</f>
        <v>0</v>
      </c>
      <c r="S263" s="247">
        <v>0</v>
      </c>
      <c r="T263" s="248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173</v>
      </c>
      <c r="AT263" s="192" t="s">
        <v>168</v>
      </c>
      <c r="AU263" s="192" t="s">
        <v>79</v>
      </c>
      <c r="AY263" s="20" t="s">
        <v>166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20" t="s">
        <v>79</v>
      </c>
      <c r="BK263" s="193">
        <f>ROUND(I263*H263,2)</f>
        <v>0</v>
      </c>
      <c r="BL263" s="20" t="s">
        <v>173</v>
      </c>
      <c r="BM263" s="192" t="s">
        <v>532</v>
      </c>
    </row>
    <row r="264" spans="1:65" s="2" customFormat="1" ht="6.95" customHeight="1" x14ac:dyDescent="0.2">
      <c r="A264" s="37"/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42"/>
      <c r="M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</row>
  </sheetData>
  <sheetProtection algorithmName="SHA-512" hashValue="XrN3UvSjNj0O1QNL7bcjbqo8h0WtG12zZ8db/9qsyR7nx1e5YOl8ZDcJTbR61Bl9X7UL3fLFySYR04YZpy4Ziw==" saltValue="e79qtEpxQHQPT2UyZtA/W5sr6ydBIMqkInfeaz9djkdirjGULFpIWzStK0NwlnmM3mD0tQJf2UCg/sc7i8qa8A==" spinCount="100000" sheet="1" objects="1" scenarios="1" formatColumns="0" formatRows="0" autoFilter="0"/>
  <autoFilter ref="C91:K263" xr:uid="{00000000-0009-0000-0000-000003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hyperlinks>
    <hyperlink ref="F96" r:id="rId1" xr:uid="{00000000-0004-0000-0300-000000000000}"/>
    <hyperlink ref="F108" r:id="rId2" xr:uid="{00000000-0004-0000-0300-000001000000}"/>
    <hyperlink ref="F115" r:id="rId3" xr:uid="{00000000-0004-0000-0300-000002000000}"/>
    <hyperlink ref="F123" r:id="rId4" xr:uid="{00000000-0004-0000-0300-000003000000}"/>
    <hyperlink ref="F132" r:id="rId5" xr:uid="{00000000-0004-0000-0300-000004000000}"/>
    <hyperlink ref="F156" r:id="rId6" xr:uid="{00000000-0004-0000-0300-000005000000}"/>
    <hyperlink ref="F169" r:id="rId7" xr:uid="{00000000-0004-0000-0300-000006000000}"/>
    <hyperlink ref="F182" r:id="rId8" xr:uid="{00000000-0004-0000-0300-000007000000}"/>
    <hyperlink ref="F188" r:id="rId9" xr:uid="{00000000-0004-0000-0300-000008000000}"/>
    <hyperlink ref="F194" r:id="rId10" xr:uid="{00000000-0004-0000-0300-000009000000}"/>
    <hyperlink ref="F207" r:id="rId11" xr:uid="{00000000-0004-0000-0300-00000A000000}"/>
    <hyperlink ref="F220" r:id="rId12" xr:uid="{00000000-0004-0000-0300-00000B000000}"/>
    <hyperlink ref="F234" r:id="rId13" xr:uid="{00000000-0004-0000-0300-00000C000000}"/>
    <hyperlink ref="F261" r:id="rId14" xr:uid="{00000000-0004-0000-03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417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94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533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ROUND(J96,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ROUND((SUM(BE96:BE416)),  2)</f>
        <v>0</v>
      </c>
      <c r="G35" s="37"/>
      <c r="H35" s="37"/>
      <c r="I35" s="127">
        <v>0.21</v>
      </c>
      <c r="J35" s="126">
        <f>ROUND(((SUM(BE96:BE416))*I35),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ROUND((SUM(BF96:BF416)),  2)</f>
        <v>0</v>
      </c>
      <c r="G36" s="37"/>
      <c r="H36" s="37"/>
      <c r="I36" s="127">
        <v>0.12</v>
      </c>
      <c r="J36" s="126">
        <f>ROUND(((SUM(BF96:BF416))*I36),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ROUND((SUM(BG96:BG416)),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ROUND((SUM(BH96:BH416)),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ROUND((SUM(BI96:BI416)),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0203 - Překážka 3 - Rozjezdová banková sestava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J96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J97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J98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429</v>
      </c>
      <c r="E66" s="151"/>
      <c r="F66" s="151"/>
      <c r="G66" s="151"/>
      <c r="H66" s="151"/>
      <c r="I66" s="151"/>
      <c r="J66" s="152">
        <f>J122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430</v>
      </c>
      <c r="E67" s="151"/>
      <c r="F67" s="151"/>
      <c r="G67" s="151"/>
      <c r="H67" s="151"/>
      <c r="I67" s="151"/>
      <c r="J67" s="152">
        <f>J165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147</v>
      </c>
      <c r="E68" s="151"/>
      <c r="F68" s="151"/>
      <c r="G68" s="151"/>
      <c r="H68" s="151"/>
      <c r="I68" s="151"/>
      <c r="J68" s="152">
        <f>J279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148</v>
      </c>
      <c r="E69" s="151"/>
      <c r="F69" s="151"/>
      <c r="G69" s="151"/>
      <c r="H69" s="151"/>
      <c r="I69" s="151"/>
      <c r="J69" s="152">
        <f>J338</f>
        <v>0</v>
      </c>
      <c r="K69" s="100"/>
      <c r="L69" s="153"/>
    </row>
    <row r="70" spans="1:31" s="9" customFormat="1" ht="24.95" customHeight="1" x14ac:dyDescent="0.2">
      <c r="B70" s="143"/>
      <c r="C70" s="144"/>
      <c r="D70" s="145" t="s">
        <v>352</v>
      </c>
      <c r="E70" s="146"/>
      <c r="F70" s="146"/>
      <c r="G70" s="146"/>
      <c r="H70" s="146"/>
      <c r="I70" s="146"/>
      <c r="J70" s="147">
        <f>J341</f>
        <v>0</v>
      </c>
      <c r="K70" s="144"/>
      <c r="L70" s="148"/>
    </row>
    <row r="71" spans="1:31" s="10" customFormat="1" ht="19.899999999999999" customHeight="1" x14ac:dyDescent="0.2">
      <c r="B71" s="149"/>
      <c r="C71" s="100"/>
      <c r="D71" s="150" t="s">
        <v>353</v>
      </c>
      <c r="E71" s="151"/>
      <c r="F71" s="151"/>
      <c r="G71" s="151"/>
      <c r="H71" s="151"/>
      <c r="I71" s="151"/>
      <c r="J71" s="152">
        <f>J342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354</v>
      </c>
      <c r="E72" s="151"/>
      <c r="F72" s="151"/>
      <c r="G72" s="151"/>
      <c r="H72" s="151"/>
      <c r="I72" s="151"/>
      <c r="J72" s="152">
        <f>J369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355</v>
      </c>
      <c r="E73" s="151"/>
      <c r="F73" s="151"/>
      <c r="G73" s="151"/>
      <c r="H73" s="151"/>
      <c r="I73" s="151"/>
      <c r="J73" s="152">
        <f>J381</f>
        <v>0</v>
      </c>
      <c r="K73" s="100"/>
      <c r="L73" s="153"/>
    </row>
    <row r="74" spans="1:31" s="9" customFormat="1" ht="24.95" customHeight="1" x14ac:dyDescent="0.2">
      <c r="B74" s="143"/>
      <c r="C74" s="144"/>
      <c r="D74" s="145" t="s">
        <v>150</v>
      </c>
      <c r="E74" s="146"/>
      <c r="F74" s="146"/>
      <c r="G74" s="146"/>
      <c r="H74" s="146"/>
      <c r="I74" s="146"/>
      <c r="J74" s="147">
        <f>J415</f>
        <v>0</v>
      </c>
      <c r="K74" s="144"/>
      <c r="L74" s="148"/>
    </row>
    <row r="75" spans="1:31" s="2" customFormat="1" ht="21.7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 x14ac:dyDescent="0.2">
      <c r="A76" s="37"/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pans="1:31" s="2" customFormat="1" ht="6.95" customHeight="1" x14ac:dyDescent="0.2">
      <c r="A80" s="37"/>
      <c r="B80" s="52"/>
      <c r="C80" s="53"/>
      <c r="D80" s="53"/>
      <c r="E80" s="53"/>
      <c r="F80" s="53"/>
      <c r="G80" s="53"/>
      <c r="H80" s="53"/>
      <c r="I80" s="53"/>
      <c r="J80" s="53"/>
      <c r="K80" s="53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24.95" customHeight="1" x14ac:dyDescent="0.2">
      <c r="A81" s="37"/>
      <c r="B81" s="38"/>
      <c r="C81" s="26" t="s">
        <v>151</v>
      </c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6.95" customHeight="1" x14ac:dyDescent="0.2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2" customHeight="1" x14ac:dyDescent="0.2">
      <c r="A83" s="37"/>
      <c r="B83" s="38"/>
      <c r="C83" s="32" t="s">
        <v>16</v>
      </c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6.5" customHeight="1" x14ac:dyDescent="0.2">
      <c r="A84" s="37"/>
      <c r="B84" s="38"/>
      <c r="C84" s="39"/>
      <c r="D84" s="39"/>
      <c r="E84" s="400" t="str">
        <f>E7</f>
        <v>Novostavba skateparkového hřiště, Bystřice pod Hostýnem</v>
      </c>
      <c r="F84" s="401"/>
      <c r="G84" s="401"/>
      <c r="H84" s="401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1" customFormat="1" ht="12" customHeight="1" x14ac:dyDescent="0.2">
      <c r="B85" s="24"/>
      <c r="C85" s="32" t="s">
        <v>138</v>
      </c>
      <c r="D85" s="25"/>
      <c r="E85" s="25"/>
      <c r="F85" s="25"/>
      <c r="G85" s="25"/>
      <c r="H85" s="25"/>
      <c r="I85" s="25"/>
      <c r="J85" s="25"/>
      <c r="K85" s="25"/>
      <c r="L85" s="23"/>
    </row>
    <row r="86" spans="1:63" s="2" customFormat="1" ht="16.5" customHeight="1" x14ac:dyDescent="0.2">
      <c r="A86" s="37"/>
      <c r="B86" s="38"/>
      <c r="C86" s="39"/>
      <c r="D86" s="39"/>
      <c r="E86" s="400" t="s">
        <v>349</v>
      </c>
      <c r="F86" s="402"/>
      <c r="G86" s="402"/>
      <c r="H86" s="402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2" customHeight="1" x14ac:dyDescent="0.2">
      <c r="A87" s="37"/>
      <c r="B87" s="38"/>
      <c r="C87" s="32" t="s">
        <v>350</v>
      </c>
      <c r="D87" s="39"/>
      <c r="E87" s="39"/>
      <c r="F87" s="39"/>
      <c r="G87" s="39"/>
      <c r="H87" s="39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6.5" customHeight="1" x14ac:dyDescent="0.2">
      <c r="A88" s="37"/>
      <c r="B88" s="38"/>
      <c r="C88" s="39"/>
      <c r="D88" s="39"/>
      <c r="E88" s="354" t="str">
        <f>E11</f>
        <v>0203 - Překážka 3 - Rozjezdová banková sestava</v>
      </c>
      <c r="F88" s="402"/>
      <c r="G88" s="402"/>
      <c r="H88" s="402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 x14ac:dyDescent="0.2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12" customHeight="1" x14ac:dyDescent="0.2">
      <c r="A90" s="37"/>
      <c r="B90" s="38"/>
      <c r="C90" s="32" t="s">
        <v>21</v>
      </c>
      <c r="D90" s="39"/>
      <c r="E90" s="39"/>
      <c r="F90" s="30" t="str">
        <f>F14</f>
        <v xml:space="preserve"> </v>
      </c>
      <c r="G90" s="39"/>
      <c r="H90" s="39"/>
      <c r="I90" s="32" t="s">
        <v>23</v>
      </c>
      <c r="J90" s="62" t="str">
        <f>IF(J14="","",J14)</f>
        <v>31. 8. 2025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6.9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25.7" customHeight="1" x14ac:dyDescent="0.2">
      <c r="A92" s="37"/>
      <c r="B92" s="38"/>
      <c r="C92" s="32" t="s">
        <v>25</v>
      </c>
      <c r="D92" s="39"/>
      <c r="E92" s="39"/>
      <c r="F92" s="30" t="str">
        <f>E17</f>
        <v>Město Bystřice pod Hostýnem</v>
      </c>
      <c r="G92" s="39"/>
      <c r="H92" s="39"/>
      <c r="I92" s="32" t="s">
        <v>31</v>
      </c>
      <c r="J92" s="35" t="str">
        <f>E23</f>
        <v>Michal Langoš, Hranice na Moravě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5.2" customHeight="1" x14ac:dyDescent="0.2">
      <c r="A93" s="37"/>
      <c r="B93" s="38"/>
      <c r="C93" s="32" t="s">
        <v>29</v>
      </c>
      <c r="D93" s="39"/>
      <c r="E93" s="39"/>
      <c r="F93" s="30" t="str">
        <f>IF(E20="","",E20)</f>
        <v>Vyplň údaj</v>
      </c>
      <c r="G93" s="39"/>
      <c r="H93" s="39"/>
      <c r="I93" s="32" t="s">
        <v>34</v>
      </c>
      <c r="J93" s="35" t="str">
        <f>E26</f>
        <v xml:space="preserve"> 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2" customFormat="1" ht="10.35" customHeight="1" x14ac:dyDescent="0.2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63" s="11" customFormat="1" ht="29.25" customHeight="1" x14ac:dyDescent="0.2">
      <c r="A95" s="154"/>
      <c r="B95" s="155"/>
      <c r="C95" s="156" t="s">
        <v>152</v>
      </c>
      <c r="D95" s="157" t="s">
        <v>56</v>
      </c>
      <c r="E95" s="157" t="s">
        <v>52</v>
      </c>
      <c r="F95" s="157" t="s">
        <v>53</v>
      </c>
      <c r="G95" s="157" t="s">
        <v>153</v>
      </c>
      <c r="H95" s="157" t="s">
        <v>154</v>
      </c>
      <c r="I95" s="157" t="s">
        <v>155</v>
      </c>
      <c r="J95" s="157" t="s">
        <v>142</v>
      </c>
      <c r="K95" s="158" t="s">
        <v>156</v>
      </c>
      <c r="L95" s="159"/>
      <c r="M95" s="71" t="s">
        <v>19</v>
      </c>
      <c r="N95" s="72" t="s">
        <v>41</v>
      </c>
      <c r="O95" s="72" t="s">
        <v>157</v>
      </c>
      <c r="P95" s="72" t="s">
        <v>158</v>
      </c>
      <c r="Q95" s="72" t="s">
        <v>159</v>
      </c>
      <c r="R95" s="72" t="s">
        <v>160</v>
      </c>
      <c r="S95" s="72" t="s">
        <v>161</v>
      </c>
      <c r="T95" s="73" t="s">
        <v>162</v>
      </c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</row>
    <row r="96" spans="1:63" s="2" customFormat="1" ht="22.9" customHeight="1" x14ac:dyDescent="0.25">
      <c r="A96" s="37"/>
      <c r="B96" s="38"/>
      <c r="C96" s="78" t="s">
        <v>163</v>
      </c>
      <c r="D96" s="39"/>
      <c r="E96" s="39"/>
      <c r="F96" s="39"/>
      <c r="G96" s="39"/>
      <c r="H96" s="39"/>
      <c r="I96" s="39"/>
      <c r="J96" s="160">
        <f>BK96</f>
        <v>0</v>
      </c>
      <c r="K96" s="39"/>
      <c r="L96" s="42"/>
      <c r="M96" s="74"/>
      <c r="N96" s="161"/>
      <c r="O96" s="75"/>
      <c r="P96" s="162">
        <f>P97+P341+P415</f>
        <v>0</v>
      </c>
      <c r="Q96" s="75"/>
      <c r="R96" s="162">
        <f>R97+R341+R415</f>
        <v>122.39802972</v>
      </c>
      <c r="S96" s="75"/>
      <c r="T96" s="163">
        <f>T97+T341+T415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70</v>
      </c>
      <c r="AU96" s="20" t="s">
        <v>143</v>
      </c>
      <c r="BK96" s="164">
        <f>BK97+BK341+BK415</f>
        <v>0</v>
      </c>
    </row>
    <row r="97" spans="1:65" s="12" customFormat="1" ht="25.9" customHeight="1" x14ac:dyDescent="0.2">
      <c r="B97" s="165"/>
      <c r="C97" s="166"/>
      <c r="D97" s="167" t="s">
        <v>70</v>
      </c>
      <c r="E97" s="168" t="s">
        <v>164</v>
      </c>
      <c r="F97" s="168" t="s">
        <v>165</v>
      </c>
      <c r="G97" s="166"/>
      <c r="H97" s="166"/>
      <c r="I97" s="169"/>
      <c r="J97" s="170">
        <f>BK97</f>
        <v>0</v>
      </c>
      <c r="K97" s="166"/>
      <c r="L97" s="171"/>
      <c r="M97" s="172"/>
      <c r="N97" s="173"/>
      <c r="O97" s="173"/>
      <c r="P97" s="174">
        <f>P98+P122+P165+P279+P338</f>
        <v>0</v>
      </c>
      <c r="Q97" s="173"/>
      <c r="R97" s="174">
        <f>R98+R122+R165+R279+R338</f>
        <v>122.34130777</v>
      </c>
      <c r="S97" s="173"/>
      <c r="T97" s="175">
        <f>T98+T122+T165+T279+T338</f>
        <v>0</v>
      </c>
      <c r="AR97" s="176" t="s">
        <v>79</v>
      </c>
      <c r="AT97" s="177" t="s">
        <v>70</v>
      </c>
      <c r="AU97" s="177" t="s">
        <v>71</v>
      </c>
      <c r="AY97" s="176" t="s">
        <v>166</v>
      </c>
      <c r="BK97" s="178">
        <f>BK98+BK122+BK165+BK279+BK338</f>
        <v>0</v>
      </c>
    </row>
    <row r="98" spans="1:65" s="12" customFormat="1" ht="22.9" customHeight="1" x14ac:dyDescent="0.2">
      <c r="B98" s="165"/>
      <c r="C98" s="166"/>
      <c r="D98" s="167" t="s">
        <v>70</v>
      </c>
      <c r="E98" s="179" t="s">
        <v>81</v>
      </c>
      <c r="F98" s="179" t="s">
        <v>248</v>
      </c>
      <c r="G98" s="166"/>
      <c r="H98" s="166"/>
      <c r="I98" s="169"/>
      <c r="J98" s="180">
        <f>BK98</f>
        <v>0</v>
      </c>
      <c r="K98" s="166"/>
      <c r="L98" s="171"/>
      <c r="M98" s="172"/>
      <c r="N98" s="173"/>
      <c r="O98" s="173"/>
      <c r="P98" s="174">
        <f>SUM(P99:P121)</f>
        <v>0</v>
      </c>
      <c r="Q98" s="173"/>
      <c r="R98" s="174">
        <f>SUM(R99:R121)</f>
        <v>99.431037200000006</v>
      </c>
      <c r="S98" s="173"/>
      <c r="T98" s="175">
        <f>SUM(T99:T121)</f>
        <v>0</v>
      </c>
      <c r="AR98" s="176" t="s">
        <v>79</v>
      </c>
      <c r="AT98" s="177" t="s">
        <v>70</v>
      </c>
      <c r="AU98" s="177" t="s">
        <v>79</v>
      </c>
      <c r="AY98" s="176" t="s">
        <v>166</v>
      </c>
      <c r="BK98" s="178">
        <f>SUM(BK99:BK121)</f>
        <v>0</v>
      </c>
    </row>
    <row r="99" spans="1:65" s="2" customFormat="1" ht="24.2" customHeight="1" x14ac:dyDescent="0.2">
      <c r="A99" s="37"/>
      <c r="B99" s="38"/>
      <c r="C99" s="181" t="s">
        <v>79</v>
      </c>
      <c r="D99" s="181" t="s">
        <v>168</v>
      </c>
      <c r="E99" s="182" t="s">
        <v>431</v>
      </c>
      <c r="F99" s="183" t="s">
        <v>432</v>
      </c>
      <c r="G99" s="184" t="s">
        <v>188</v>
      </c>
      <c r="H99" s="185">
        <v>38.755000000000003</v>
      </c>
      <c r="I99" s="186"/>
      <c r="J99" s="187">
        <f>ROUND(I99*H99,2)</f>
        <v>0</v>
      </c>
      <c r="K99" s="183" t="s">
        <v>172</v>
      </c>
      <c r="L99" s="42"/>
      <c r="M99" s="188" t="s">
        <v>19</v>
      </c>
      <c r="N99" s="189" t="s">
        <v>42</v>
      </c>
      <c r="O99" s="67"/>
      <c r="P99" s="190">
        <f>O99*H99</f>
        <v>0</v>
      </c>
      <c r="Q99" s="190">
        <v>1.3999999999999999E-4</v>
      </c>
      <c r="R99" s="190">
        <f>Q99*H99</f>
        <v>5.4257000000000003E-3</v>
      </c>
      <c r="S99" s="190">
        <v>0</v>
      </c>
      <c r="T99" s="191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92" t="s">
        <v>173</v>
      </c>
      <c r="AT99" s="192" t="s">
        <v>168</v>
      </c>
      <c r="AU99" s="192" t="s">
        <v>81</v>
      </c>
      <c r="AY99" s="20" t="s">
        <v>166</v>
      </c>
      <c r="BE99" s="193">
        <f>IF(N99="základní",J99,0)</f>
        <v>0</v>
      </c>
      <c r="BF99" s="193">
        <f>IF(N99="snížená",J99,0)</f>
        <v>0</v>
      </c>
      <c r="BG99" s="193">
        <f>IF(N99="zákl. přenesená",J99,0)</f>
        <v>0</v>
      </c>
      <c r="BH99" s="193">
        <f>IF(N99="sníž. přenesená",J99,0)</f>
        <v>0</v>
      </c>
      <c r="BI99" s="193">
        <f>IF(N99="nulová",J99,0)</f>
        <v>0</v>
      </c>
      <c r="BJ99" s="20" t="s">
        <v>79</v>
      </c>
      <c r="BK99" s="193">
        <f>ROUND(I99*H99,2)</f>
        <v>0</v>
      </c>
      <c r="BL99" s="20" t="s">
        <v>173</v>
      </c>
      <c r="BM99" s="192" t="s">
        <v>433</v>
      </c>
    </row>
    <row r="100" spans="1:65" s="2" customFormat="1" ht="11.25" x14ac:dyDescent="0.2">
      <c r="A100" s="37"/>
      <c r="B100" s="38"/>
      <c r="C100" s="39"/>
      <c r="D100" s="194" t="s">
        <v>175</v>
      </c>
      <c r="E100" s="39"/>
      <c r="F100" s="195" t="s">
        <v>434</v>
      </c>
      <c r="G100" s="39"/>
      <c r="H100" s="39"/>
      <c r="I100" s="196"/>
      <c r="J100" s="39"/>
      <c r="K100" s="39"/>
      <c r="L100" s="42"/>
      <c r="M100" s="197"/>
      <c r="N100" s="198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175</v>
      </c>
      <c r="AU100" s="20" t="s">
        <v>81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534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436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535</v>
      </c>
      <c r="G103" s="211"/>
      <c r="H103" s="214">
        <v>38.755000000000003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5" customFormat="1" ht="11.25" x14ac:dyDescent="0.2">
      <c r="B104" s="221"/>
      <c r="C104" s="222"/>
      <c r="D104" s="201" t="s">
        <v>177</v>
      </c>
      <c r="E104" s="223" t="s">
        <v>19</v>
      </c>
      <c r="F104" s="224" t="s">
        <v>180</v>
      </c>
      <c r="G104" s="222"/>
      <c r="H104" s="225">
        <v>38.755000000000003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177</v>
      </c>
      <c r="AU104" s="231" t="s">
        <v>81</v>
      </c>
      <c r="AV104" s="15" t="s">
        <v>173</v>
      </c>
      <c r="AW104" s="15" t="s">
        <v>33</v>
      </c>
      <c r="AX104" s="15" t="s">
        <v>79</v>
      </c>
      <c r="AY104" s="231" t="s">
        <v>166</v>
      </c>
    </row>
    <row r="105" spans="1:65" s="2" customFormat="1" ht="16.5" customHeight="1" x14ac:dyDescent="0.2">
      <c r="A105" s="37"/>
      <c r="B105" s="38"/>
      <c r="C105" s="249" t="s">
        <v>81</v>
      </c>
      <c r="D105" s="249" t="s">
        <v>392</v>
      </c>
      <c r="E105" s="250" t="s">
        <v>438</v>
      </c>
      <c r="F105" s="251" t="s">
        <v>439</v>
      </c>
      <c r="G105" s="252" t="s">
        <v>188</v>
      </c>
      <c r="H105" s="253">
        <v>45.905000000000001</v>
      </c>
      <c r="I105" s="254"/>
      <c r="J105" s="255">
        <f>ROUND(I105*H105,2)</f>
        <v>0</v>
      </c>
      <c r="K105" s="251" t="s">
        <v>172</v>
      </c>
      <c r="L105" s="256"/>
      <c r="M105" s="257" t="s">
        <v>19</v>
      </c>
      <c r="N105" s="258" t="s">
        <v>42</v>
      </c>
      <c r="O105" s="67"/>
      <c r="P105" s="190">
        <f>O105*H105</f>
        <v>0</v>
      </c>
      <c r="Q105" s="190">
        <v>2.9999999999999997E-4</v>
      </c>
      <c r="R105" s="190">
        <f>Q105*H105</f>
        <v>1.3771499999999999E-2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226</v>
      </c>
      <c r="AT105" s="192" t="s">
        <v>392</v>
      </c>
      <c r="AU105" s="192" t="s">
        <v>81</v>
      </c>
      <c r="AY105" s="20" t="s">
        <v>166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79</v>
      </c>
      <c r="BK105" s="193">
        <f>ROUND(I105*H105,2)</f>
        <v>0</v>
      </c>
      <c r="BL105" s="20" t="s">
        <v>173</v>
      </c>
      <c r="BM105" s="192" t="s">
        <v>440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534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3" customFormat="1" ht="11.25" x14ac:dyDescent="0.2">
      <c r="B107" s="199"/>
      <c r="C107" s="200"/>
      <c r="D107" s="201" t="s">
        <v>177</v>
      </c>
      <c r="E107" s="202" t="s">
        <v>19</v>
      </c>
      <c r="F107" s="203" t="s">
        <v>436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177</v>
      </c>
      <c r="AU107" s="209" t="s">
        <v>81</v>
      </c>
      <c r="AV107" s="13" t="s">
        <v>79</v>
      </c>
      <c r="AW107" s="13" t="s">
        <v>33</v>
      </c>
      <c r="AX107" s="13" t="s">
        <v>71</v>
      </c>
      <c r="AY107" s="209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535</v>
      </c>
      <c r="G108" s="211"/>
      <c r="H108" s="214">
        <v>38.755000000000003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5" customFormat="1" ht="11.25" x14ac:dyDescent="0.2">
      <c r="B109" s="221"/>
      <c r="C109" s="222"/>
      <c r="D109" s="201" t="s">
        <v>177</v>
      </c>
      <c r="E109" s="223" t="s">
        <v>19</v>
      </c>
      <c r="F109" s="224" t="s">
        <v>180</v>
      </c>
      <c r="G109" s="222"/>
      <c r="H109" s="225">
        <v>38.755000000000003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177</v>
      </c>
      <c r="AU109" s="231" t="s">
        <v>81</v>
      </c>
      <c r="AV109" s="15" t="s">
        <v>173</v>
      </c>
      <c r="AW109" s="15" t="s">
        <v>33</v>
      </c>
      <c r="AX109" s="15" t="s">
        <v>79</v>
      </c>
      <c r="AY109" s="231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1"/>
      <c r="F110" s="213" t="s">
        <v>536</v>
      </c>
      <c r="G110" s="211"/>
      <c r="H110" s="214">
        <v>45.905000000000001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4</v>
      </c>
      <c r="AX110" s="14" t="s">
        <v>79</v>
      </c>
      <c r="AY110" s="220" t="s">
        <v>166</v>
      </c>
    </row>
    <row r="111" spans="1:65" s="2" customFormat="1" ht="16.5" customHeight="1" x14ac:dyDescent="0.2">
      <c r="A111" s="37"/>
      <c r="B111" s="38"/>
      <c r="C111" s="181" t="s">
        <v>185</v>
      </c>
      <c r="D111" s="181" t="s">
        <v>168</v>
      </c>
      <c r="E111" s="182" t="s">
        <v>442</v>
      </c>
      <c r="F111" s="183" t="s">
        <v>443</v>
      </c>
      <c r="G111" s="184" t="s">
        <v>194</v>
      </c>
      <c r="H111" s="185">
        <v>46.024000000000001</v>
      </c>
      <c r="I111" s="186"/>
      <c r="J111" s="187">
        <f>ROUND(I111*H111,2)</f>
        <v>0</v>
      </c>
      <c r="K111" s="183" t="s">
        <v>172</v>
      </c>
      <c r="L111" s="42"/>
      <c r="M111" s="188" t="s">
        <v>19</v>
      </c>
      <c r="N111" s="189" t="s">
        <v>42</v>
      </c>
      <c r="O111" s="67"/>
      <c r="P111" s="190">
        <f>O111*H111</f>
        <v>0</v>
      </c>
      <c r="Q111" s="190">
        <v>2.16</v>
      </c>
      <c r="R111" s="190">
        <f>Q111*H111</f>
        <v>99.411840000000012</v>
      </c>
      <c r="S111" s="190">
        <v>0</v>
      </c>
      <c r="T111" s="191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92" t="s">
        <v>173</v>
      </c>
      <c r="AT111" s="192" t="s">
        <v>168</v>
      </c>
      <c r="AU111" s="192" t="s">
        <v>81</v>
      </c>
      <c r="AY111" s="20" t="s">
        <v>166</v>
      </c>
      <c r="BE111" s="193">
        <f>IF(N111="základní",J111,0)</f>
        <v>0</v>
      </c>
      <c r="BF111" s="193">
        <f>IF(N111="snížená",J111,0)</f>
        <v>0</v>
      </c>
      <c r="BG111" s="193">
        <f>IF(N111="zákl. přenesená",J111,0)</f>
        <v>0</v>
      </c>
      <c r="BH111" s="193">
        <f>IF(N111="sníž. přenesená",J111,0)</f>
        <v>0</v>
      </c>
      <c r="BI111" s="193">
        <f>IF(N111="nulová",J111,0)</f>
        <v>0</v>
      </c>
      <c r="BJ111" s="20" t="s">
        <v>79</v>
      </c>
      <c r="BK111" s="193">
        <f>ROUND(I111*H111,2)</f>
        <v>0</v>
      </c>
      <c r="BL111" s="20" t="s">
        <v>173</v>
      </c>
      <c r="BM111" s="192" t="s">
        <v>444</v>
      </c>
    </row>
    <row r="112" spans="1:65" s="2" customFormat="1" ht="11.25" x14ac:dyDescent="0.2">
      <c r="A112" s="37"/>
      <c r="B112" s="38"/>
      <c r="C112" s="39"/>
      <c r="D112" s="194" t="s">
        <v>175</v>
      </c>
      <c r="E112" s="39"/>
      <c r="F112" s="195" t="s">
        <v>445</v>
      </c>
      <c r="G112" s="39"/>
      <c r="H112" s="39"/>
      <c r="I112" s="196"/>
      <c r="J112" s="39"/>
      <c r="K112" s="39"/>
      <c r="L112" s="42"/>
      <c r="M112" s="197"/>
      <c r="N112" s="198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175</v>
      </c>
      <c r="AU112" s="20" t="s">
        <v>81</v>
      </c>
    </row>
    <row r="113" spans="1:65" s="13" customFormat="1" ht="11.25" x14ac:dyDescent="0.2">
      <c r="B113" s="199"/>
      <c r="C113" s="200"/>
      <c r="D113" s="201" t="s">
        <v>177</v>
      </c>
      <c r="E113" s="202" t="s">
        <v>19</v>
      </c>
      <c r="F113" s="203" t="s">
        <v>534</v>
      </c>
      <c r="G113" s="200"/>
      <c r="H113" s="202" t="s">
        <v>19</v>
      </c>
      <c r="I113" s="204"/>
      <c r="J113" s="200"/>
      <c r="K113" s="200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177</v>
      </c>
      <c r="AU113" s="209" t="s">
        <v>81</v>
      </c>
      <c r="AV113" s="13" t="s">
        <v>79</v>
      </c>
      <c r="AW113" s="13" t="s">
        <v>33</v>
      </c>
      <c r="AX113" s="13" t="s">
        <v>71</v>
      </c>
      <c r="AY113" s="209" t="s">
        <v>166</v>
      </c>
    </row>
    <row r="114" spans="1:65" s="13" customFormat="1" ht="11.25" x14ac:dyDescent="0.2">
      <c r="B114" s="199"/>
      <c r="C114" s="200"/>
      <c r="D114" s="201" t="s">
        <v>177</v>
      </c>
      <c r="E114" s="202" t="s">
        <v>19</v>
      </c>
      <c r="F114" s="203" t="s">
        <v>436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177</v>
      </c>
      <c r="AU114" s="209" t="s">
        <v>81</v>
      </c>
      <c r="AV114" s="13" t="s">
        <v>79</v>
      </c>
      <c r="AW114" s="13" t="s">
        <v>33</v>
      </c>
      <c r="AX114" s="13" t="s">
        <v>71</v>
      </c>
      <c r="AY114" s="209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537</v>
      </c>
      <c r="G115" s="211"/>
      <c r="H115" s="214">
        <v>5.1840000000000002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538</v>
      </c>
      <c r="G116" s="211"/>
      <c r="H116" s="214">
        <v>5.4089999999999998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539</v>
      </c>
      <c r="G117" s="211"/>
      <c r="H117" s="214">
        <v>9.7880000000000003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540</v>
      </c>
      <c r="G118" s="211"/>
      <c r="H118" s="214">
        <v>11.063000000000001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537</v>
      </c>
      <c r="G119" s="211"/>
      <c r="H119" s="214">
        <v>5.1840000000000002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4" customFormat="1" ht="11.25" x14ac:dyDescent="0.2">
      <c r="B120" s="210"/>
      <c r="C120" s="211"/>
      <c r="D120" s="201" t="s">
        <v>177</v>
      </c>
      <c r="E120" s="212" t="s">
        <v>19</v>
      </c>
      <c r="F120" s="213" t="s">
        <v>541</v>
      </c>
      <c r="G120" s="211"/>
      <c r="H120" s="214">
        <v>9.3960000000000008</v>
      </c>
      <c r="I120" s="215"/>
      <c r="J120" s="211"/>
      <c r="K120" s="211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177</v>
      </c>
      <c r="AU120" s="220" t="s">
        <v>81</v>
      </c>
      <c r="AV120" s="14" t="s">
        <v>81</v>
      </c>
      <c r="AW120" s="14" t="s">
        <v>33</v>
      </c>
      <c r="AX120" s="14" t="s">
        <v>71</v>
      </c>
      <c r="AY120" s="220" t="s">
        <v>166</v>
      </c>
    </row>
    <row r="121" spans="1:65" s="15" customFormat="1" ht="11.25" x14ac:dyDescent="0.2">
      <c r="B121" s="221"/>
      <c r="C121" s="222"/>
      <c r="D121" s="201" t="s">
        <v>177</v>
      </c>
      <c r="E121" s="223" t="s">
        <v>19</v>
      </c>
      <c r="F121" s="224" t="s">
        <v>180</v>
      </c>
      <c r="G121" s="222"/>
      <c r="H121" s="225">
        <v>46.024000000000001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177</v>
      </c>
      <c r="AU121" s="231" t="s">
        <v>81</v>
      </c>
      <c r="AV121" s="15" t="s">
        <v>173</v>
      </c>
      <c r="AW121" s="15" t="s">
        <v>33</v>
      </c>
      <c r="AX121" s="15" t="s">
        <v>79</v>
      </c>
      <c r="AY121" s="231" t="s">
        <v>166</v>
      </c>
    </row>
    <row r="122" spans="1:65" s="12" customFormat="1" ht="22.9" customHeight="1" x14ac:dyDescent="0.2">
      <c r="B122" s="165"/>
      <c r="C122" s="166"/>
      <c r="D122" s="167" t="s">
        <v>70</v>
      </c>
      <c r="E122" s="179" t="s">
        <v>185</v>
      </c>
      <c r="F122" s="179" t="s">
        <v>448</v>
      </c>
      <c r="G122" s="166"/>
      <c r="H122" s="166"/>
      <c r="I122" s="169"/>
      <c r="J122" s="180">
        <f>BK122</f>
        <v>0</v>
      </c>
      <c r="K122" s="166"/>
      <c r="L122" s="171"/>
      <c r="M122" s="172"/>
      <c r="N122" s="173"/>
      <c r="O122" s="173"/>
      <c r="P122" s="174">
        <f>SUM(P123:P164)</f>
        <v>0</v>
      </c>
      <c r="Q122" s="173"/>
      <c r="R122" s="174">
        <f>SUM(R123:R164)</f>
        <v>4.28744719</v>
      </c>
      <c r="S122" s="173"/>
      <c r="T122" s="175">
        <f>SUM(T123:T164)</f>
        <v>0</v>
      </c>
      <c r="AR122" s="176" t="s">
        <v>79</v>
      </c>
      <c r="AT122" s="177" t="s">
        <v>70</v>
      </c>
      <c r="AU122" s="177" t="s">
        <v>79</v>
      </c>
      <c r="AY122" s="176" t="s">
        <v>166</v>
      </c>
      <c r="BK122" s="178">
        <f>SUM(BK123:BK164)</f>
        <v>0</v>
      </c>
    </row>
    <row r="123" spans="1:65" s="2" customFormat="1" ht="24.2" customHeight="1" x14ac:dyDescent="0.2">
      <c r="A123" s="37"/>
      <c r="B123" s="38"/>
      <c r="C123" s="181" t="s">
        <v>173</v>
      </c>
      <c r="D123" s="181" t="s">
        <v>168</v>
      </c>
      <c r="E123" s="182" t="s">
        <v>449</v>
      </c>
      <c r="F123" s="183" t="s">
        <v>450</v>
      </c>
      <c r="G123" s="184" t="s">
        <v>188</v>
      </c>
      <c r="H123" s="185">
        <v>6.03</v>
      </c>
      <c r="I123" s="186"/>
      <c r="J123" s="187">
        <f>ROUND(I123*H123,2)</f>
        <v>0</v>
      </c>
      <c r="K123" s="183" t="s">
        <v>172</v>
      </c>
      <c r="L123" s="42"/>
      <c r="M123" s="188" t="s">
        <v>19</v>
      </c>
      <c r="N123" s="189" t="s">
        <v>42</v>
      </c>
      <c r="O123" s="67"/>
      <c r="P123" s="190">
        <f>O123*H123</f>
        <v>0</v>
      </c>
      <c r="Q123" s="190">
        <v>0.50100999999999996</v>
      </c>
      <c r="R123" s="190">
        <f>Q123*H123</f>
        <v>3.0210903</v>
      </c>
      <c r="S123" s="190">
        <v>0</v>
      </c>
      <c r="T123" s="19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2" t="s">
        <v>173</v>
      </c>
      <c r="AT123" s="192" t="s">
        <v>168</v>
      </c>
      <c r="AU123" s="192" t="s">
        <v>81</v>
      </c>
      <c r="AY123" s="20" t="s">
        <v>166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20" t="s">
        <v>79</v>
      </c>
      <c r="BK123" s="193">
        <f>ROUND(I123*H123,2)</f>
        <v>0</v>
      </c>
      <c r="BL123" s="20" t="s">
        <v>173</v>
      </c>
      <c r="BM123" s="192" t="s">
        <v>542</v>
      </c>
    </row>
    <row r="124" spans="1:65" s="2" customFormat="1" ht="11.25" x14ac:dyDescent="0.2">
      <c r="A124" s="37"/>
      <c r="B124" s="38"/>
      <c r="C124" s="39"/>
      <c r="D124" s="194" t="s">
        <v>175</v>
      </c>
      <c r="E124" s="39"/>
      <c r="F124" s="195" t="s">
        <v>452</v>
      </c>
      <c r="G124" s="39"/>
      <c r="H124" s="39"/>
      <c r="I124" s="196"/>
      <c r="J124" s="39"/>
      <c r="K124" s="39"/>
      <c r="L124" s="42"/>
      <c r="M124" s="197"/>
      <c r="N124" s="19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175</v>
      </c>
      <c r="AU124" s="20" t="s">
        <v>81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534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453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543</v>
      </c>
      <c r="G127" s="211"/>
      <c r="H127" s="214">
        <v>2.1150000000000002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544</v>
      </c>
      <c r="G128" s="211"/>
      <c r="H128" s="214">
        <v>3.915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5" customFormat="1" ht="11.25" x14ac:dyDescent="0.2">
      <c r="B129" s="221"/>
      <c r="C129" s="222"/>
      <c r="D129" s="201" t="s">
        <v>177</v>
      </c>
      <c r="E129" s="223" t="s">
        <v>19</v>
      </c>
      <c r="F129" s="224" t="s">
        <v>180</v>
      </c>
      <c r="G129" s="222"/>
      <c r="H129" s="225">
        <v>6.03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177</v>
      </c>
      <c r="AU129" s="231" t="s">
        <v>81</v>
      </c>
      <c r="AV129" s="15" t="s">
        <v>173</v>
      </c>
      <c r="AW129" s="15" t="s">
        <v>33</v>
      </c>
      <c r="AX129" s="15" t="s">
        <v>79</v>
      </c>
      <c r="AY129" s="231" t="s">
        <v>166</v>
      </c>
    </row>
    <row r="130" spans="1:65" s="2" customFormat="1" ht="24.2" customHeight="1" x14ac:dyDescent="0.2">
      <c r="A130" s="37"/>
      <c r="B130" s="38"/>
      <c r="C130" s="181" t="s">
        <v>198</v>
      </c>
      <c r="D130" s="181" t="s">
        <v>168</v>
      </c>
      <c r="E130" s="182" t="s">
        <v>545</v>
      </c>
      <c r="F130" s="183" t="s">
        <v>546</v>
      </c>
      <c r="G130" s="184" t="s">
        <v>194</v>
      </c>
      <c r="H130" s="185">
        <v>0.46100000000000002</v>
      </c>
      <c r="I130" s="186"/>
      <c r="J130" s="187">
        <f>ROUND(I130*H130,2)</f>
        <v>0</v>
      </c>
      <c r="K130" s="183" t="s">
        <v>172</v>
      </c>
      <c r="L130" s="42"/>
      <c r="M130" s="188" t="s">
        <v>19</v>
      </c>
      <c r="N130" s="189" t="s">
        <v>42</v>
      </c>
      <c r="O130" s="67"/>
      <c r="P130" s="190">
        <f>O130*H130</f>
        <v>0</v>
      </c>
      <c r="Q130" s="190">
        <v>2.5018699999999998</v>
      </c>
      <c r="R130" s="190">
        <f>Q130*H130</f>
        <v>1.15336207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173</v>
      </c>
      <c r="AT130" s="192" t="s">
        <v>168</v>
      </c>
      <c r="AU130" s="192" t="s">
        <v>81</v>
      </c>
      <c r="AY130" s="20" t="s">
        <v>166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79</v>
      </c>
      <c r="BK130" s="193">
        <f>ROUND(I130*H130,2)</f>
        <v>0</v>
      </c>
      <c r="BL130" s="20" t="s">
        <v>173</v>
      </c>
      <c r="BM130" s="192" t="s">
        <v>547</v>
      </c>
    </row>
    <row r="131" spans="1:65" s="2" customFormat="1" ht="11.25" x14ac:dyDescent="0.2">
      <c r="A131" s="37"/>
      <c r="B131" s="38"/>
      <c r="C131" s="39"/>
      <c r="D131" s="194" t="s">
        <v>175</v>
      </c>
      <c r="E131" s="39"/>
      <c r="F131" s="195" t="s">
        <v>548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175</v>
      </c>
      <c r="AU131" s="20" t="s">
        <v>81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534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453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549</v>
      </c>
      <c r="G134" s="211"/>
      <c r="H134" s="214">
        <v>0.46100000000000002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5" customFormat="1" ht="11.25" x14ac:dyDescent="0.2">
      <c r="B135" s="221"/>
      <c r="C135" s="222"/>
      <c r="D135" s="201" t="s">
        <v>177</v>
      </c>
      <c r="E135" s="223" t="s">
        <v>19</v>
      </c>
      <c r="F135" s="224" t="s">
        <v>180</v>
      </c>
      <c r="G135" s="222"/>
      <c r="H135" s="225">
        <v>0.46100000000000002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177</v>
      </c>
      <c r="AU135" s="231" t="s">
        <v>81</v>
      </c>
      <c r="AV135" s="15" t="s">
        <v>173</v>
      </c>
      <c r="AW135" s="15" t="s">
        <v>33</v>
      </c>
      <c r="AX135" s="15" t="s">
        <v>79</v>
      </c>
      <c r="AY135" s="231" t="s">
        <v>166</v>
      </c>
    </row>
    <row r="136" spans="1:65" s="2" customFormat="1" ht="24.2" customHeight="1" x14ac:dyDescent="0.2">
      <c r="A136" s="37"/>
      <c r="B136" s="38"/>
      <c r="C136" s="181" t="s">
        <v>213</v>
      </c>
      <c r="D136" s="181" t="s">
        <v>168</v>
      </c>
      <c r="E136" s="182" t="s">
        <v>550</v>
      </c>
      <c r="F136" s="183" t="s">
        <v>551</v>
      </c>
      <c r="G136" s="184" t="s">
        <v>188</v>
      </c>
      <c r="H136" s="185">
        <v>5.0999999999999996</v>
      </c>
      <c r="I136" s="186"/>
      <c r="J136" s="187">
        <f>ROUND(I136*H136,2)</f>
        <v>0</v>
      </c>
      <c r="K136" s="183" t="s">
        <v>172</v>
      </c>
      <c r="L136" s="42"/>
      <c r="M136" s="188" t="s">
        <v>19</v>
      </c>
      <c r="N136" s="189" t="s">
        <v>42</v>
      </c>
      <c r="O136" s="67"/>
      <c r="P136" s="190">
        <f>O136*H136</f>
        <v>0</v>
      </c>
      <c r="Q136" s="190">
        <v>4.0800000000000003E-3</v>
      </c>
      <c r="R136" s="190">
        <f>Q136*H136</f>
        <v>2.0808E-2</v>
      </c>
      <c r="S136" s="190">
        <v>0</v>
      </c>
      <c r="T136" s="19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2" t="s">
        <v>173</v>
      </c>
      <c r="AT136" s="192" t="s">
        <v>168</v>
      </c>
      <c r="AU136" s="192" t="s">
        <v>81</v>
      </c>
      <c r="AY136" s="20" t="s">
        <v>166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20" t="s">
        <v>79</v>
      </c>
      <c r="BK136" s="193">
        <f>ROUND(I136*H136,2)</f>
        <v>0</v>
      </c>
      <c r="BL136" s="20" t="s">
        <v>173</v>
      </c>
      <c r="BM136" s="192" t="s">
        <v>552</v>
      </c>
    </row>
    <row r="137" spans="1:65" s="2" customFormat="1" ht="11.25" x14ac:dyDescent="0.2">
      <c r="A137" s="37"/>
      <c r="B137" s="38"/>
      <c r="C137" s="39"/>
      <c r="D137" s="194" t="s">
        <v>175</v>
      </c>
      <c r="E137" s="39"/>
      <c r="F137" s="195" t="s">
        <v>553</v>
      </c>
      <c r="G137" s="39"/>
      <c r="H137" s="39"/>
      <c r="I137" s="196"/>
      <c r="J137" s="39"/>
      <c r="K137" s="39"/>
      <c r="L137" s="42"/>
      <c r="M137" s="197"/>
      <c r="N137" s="198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175</v>
      </c>
      <c r="AU137" s="20" t="s">
        <v>81</v>
      </c>
    </row>
    <row r="138" spans="1:65" s="13" customFormat="1" ht="11.25" x14ac:dyDescent="0.2">
      <c r="B138" s="199"/>
      <c r="C138" s="200"/>
      <c r="D138" s="201" t="s">
        <v>177</v>
      </c>
      <c r="E138" s="202" t="s">
        <v>19</v>
      </c>
      <c r="F138" s="203" t="s">
        <v>534</v>
      </c>
      <c r="G138" s="200"/>
      <c r="H138" s="202" t="s">
        <v>19</v>
      </c>
      <c r="I138" s="204"/>
      <c r="J138" s="200"/>
      <c r="K138" s="200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177</v>
      </c>
      <c r="AU138" s="209" t="s">
        <v>81</v>
      </c>
      <c r="AV138" s="13" t="s">
        <v>79</v>
      </c>
      <c r="AW138" s="13" t="s">
        <v>33</v>
      </c>
      <c r="AX138" s="13" t="s">
        <v>71</v>
      </c>
      <c r="AY138" s="209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453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554</v>
      </c>
      <c r="G140" s="211"/>
      <c r="H140" s="214">
        <v>2.88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555</v>
      </c>
      <c r="G141" s="211"/>
      <c r="H141" s="214">
        <v>2.2200000000000002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5" customFormat="1" ht="11.25" x14ac:dyDescent="0.2">
      <c r="B142" s="221"/>
      <c r="C142" s="222"/>
      <c r="D142" s="201" t="s">
        <v>177</v>
      </c>
      <c r="E142" s="223" t="s">
        <v>19</v>
      </c>
      <c r="F142" s="224" t="s">
        <v>180</v>
      </c>
      <c r="G142" s="222"/>
      <c r="H142" s="225">
        <v>5.0999999999999996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177</v>
      </c>
      <c r="AU142" s="231" t="s">
        <v>81</v>
      </c>
      <c r="AV142" s="15" t="s">
        <v>173</v>
      </c>
      <c r="AW142" s="15" t="s">
        <v>33</v>
      </c>
      <c r="AX142" s="15" t="s">
        <v>79</v>
      </c>
      <c r="AY142" s="231" t="s">
        <v>166</v>
      </c>
    </row>
    <row r="143" spans="1:65" s="2" customFormat="1" ht="24.2" customHeight="1" x14ac:dyDescent="0.2">
      <c r="A143" s="37"/>
      <c r="B143" s="38"/>
      <c r="C143" s="181" t="s">
        <v>179</v>
      </c>
      <c r="D143" s="181" t="s">
        <v>168</v>
      </c>
      <c r="E143" s="182" t="s">
        <v>556</v>
      </c>
      <c r="F143" s="183" t="s">
        <v>557</v>
      </c>
      <c r="G143" s="184" t="s">
        <v>188</v>
      </c>
      <c r="H143" s="185">
        <v>5.0999999999999996</v>
      </c>
      <c r="I143" s="186"/>
      <c r="J143" s="187">
        <f>ROUND(I143*H143,2)</f>
        <v>0</v>
      </c>
      <c r="K143" s="183" t="s">
        <v>172</v>
      </c>
      <c r="L143" s="42"/>
      <c r="M143" s="188" t="s">
        <v>19</v>
      </c>
      <c r="N143" s="189" t="s">
        <v>42</v>
      </c>
      <c r="O143" s="6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2" t="s">
        <v>173</v>
      </c>
      <c r="AT143" s="192" t="s">
        <v>168</v>
      </c>
      <c r="AU143" s="192" t="s">
        <v>81</v>
      </c>
      <c r="AY143" s="20" t="s">
        <v>166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20" t="s">
        <v>79</v>
      </c>
      <c r="BK143" s="193">
        <f>ROUND(I143*H143,2)</f>
        <v>0</v>
      </c>
      <c r="BL143" s="20" t="s">
        <v>173</v>
      </c>
      <c r="BM143" s="192" t="s">
        <v>558</v>
      </c>
    </row>
    <row r="144" spans="1:65" s="2" customFormat="1" ht="11.25" x14ac:dyDescent="0.2">
      <c r="A144" s="37"/>
      <c r="B144" s="38"/>
      <c r="C144" s="39"/>
      <c r="D144" s="194" t="s">
        <v>175</v>
      </c>
      <c r="E144" s="39"/>
      <c r="F144" s="195" t="s">
        <v>559</v>
      </c>
      <c r="G144" s="39"/>
      <c r="H144" s="39"/>
      <c r="I144" s="196"/>
      <c r="J144" s="39"/>
      <c r="K144" s="39"/>
      <c r="L144" s="42"/>
      <c r="M144" s="197"/>
      <c r="N144" s="198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175</v>
      </c>
      <c r="AU144" s="20" t="s">
        <v>81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534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453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4" customFormat="1" ht="11.25" x14ac:dyDescent="0.2">
      <c r="B147" s="210"/>
      <c r="C147" s="211"/>
      <c r="D147" s="201" t="s">
        <v>177</v>
      </c>
      <c r="E147" s="212" t="s">
        <v>19</v>
      </c>
      <c r="F147" s="213" t="s">
        <v>554</v>
      </c>
      <c r="G147" s="211"/>
      <c r="H147" s="214">
        <v>2.88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177</v>
      </c>
      <c r="AU147" s="220" t="s">
        <v>81</v>
      </c>
      <c r="AV147" s="14" t="s">
        <v>81</v>
      </c>
      <c r="AW147" s="14" t="s">
        <v>33</v>
      </c>
      <c r="AX147" s="14" t="s">
        <v>71</v>
      </c>
      <c r="AY147" s="220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555</v>
      </c>
      <c r="G148" s="211"/>
      <c r="H148" s="214">
        <v>2.2200000000000002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5" customFormat="1" ht="11.25" x14ac:dyDescent="0.2">
      <c r="B149" s="221"/>
      <c r="C149" s="222"/>
      <c r="D149" s="201" t="s">
        <v>177</v>
      </c>
      <c r="E149" s="223" t="s">
        <v>19</v>
      </c>
      <c r="F149" s="224" t="s">
        <v>180</v>
      </c>
      <c r="G149" s="222"/>
      <c r="H149" s="225">
        <v>5.0999999999999996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177</v>
      </c>
      <c r="AU149" s="231" t="s">
        <v>81</v>
      </c>
      <c r="AV149" s="15" t="s">
        <v>173</v>
      </c>
      <c r="AW149" s="15" t="s">
        <v>33</v>
      </c>
      <c r="AX149" s="15" t="s">
        <v>79</v>
      </c>
      <c r="AY149" s="231" t="s">
        <v>166</v>
      </c>
    </row>
    <row r="150" spans="1:65" s="2" customFormat="1" ht="16.5" customHeight="1" x14ac:dyDescent="0.2">
      <c r="A150" s="37"/>
      <c r="B150" s="38"/>
      <c r="C150" s="181" t="s">
        <v>226</v>
      </c>
      <c r="D150" s="181" t="s">
        <v>168</v>
      </c>
      <c r="E150" s="182" t="s">
        <v>560</v>
      </c>
      <c r="F150" s="183" t="s">
        <v>561</v>
      </c>
      <c r="G150" s="184" t="s">
        <v>188</v>
      </c>
      <c r="H150" s="185">
        <v>2.88</v>
      </c>
      <c r="I150" s="186"/>
      <c r="J150" s="187">
        <f>ROUND(I150*H150,2)</f>
        <v>0</v>
      </c>
      <c r="K150" s="183" t="s">
        <v>172</v>
      </c>
      <c r="L150" s="42"/>
      <c r="M150" s="188" t="s">
        <v>19</v>
      </c>
      <c r="N150" s="189" t="s">
        <v>42</v>
      </c>
      <c r="O150" s="67"/>
      <c r="P150" s="190">
        <f>O150*H150</f>
        <v>0</v>
      </c>
      <c r="Q150" s="190">
        <v>2.5000000000000001E-3</v>
      </c>
      <c r="R150" s="190">
        <f>Q150*H150</f>
        <v>7.1999999999999998E-3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173</v>
      </c>
      <c r="AT150" s="192" t="s">
        <v>168</v>
      </c>
      <c r="AU150" s="192" t="s">
        <v>81</v>
      </c>
      <c r="AY150" s="20" t="s">
        <v>166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79</v>
      </c>
      <c r="BK150" s="193">
        <f>ROUND(I150*H150,2)</f>
        <v>0</v>
      </c>
      <c r="BL150" s="20" t="s">
        <v>173</v>
      </c>
      <c r="BM150" s="192" t="s">
        <v>562</v>
      </c>
    </row>
    <row r="151" spans="1:65" s="2" customFormat="1" ht="11.25" x14ac:dyDescent="0.2">
      <c r="A151" s="37"/>
      <c r="B151" s="38"/>
      <c r="C151" s="39"/>
      <c r="D151" s="194" t="s">
        <v>175</v>
      </c>
      <c r="E151" s="39"/>
      <c r="F151" s="195" t="s">
        <v>563</v>
      </c>
      <c r="G151" s="39"/>
      <c r="H151" s="39"/>
      <c r="I151" s="196"/>
      <c r="J151" s="39"/>
      <c r="K151" s="39"/>
      <c r="L151" s="42"/>
      <c r="M151" s="197"/>
      <c r="N151" s="19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175</v>
      </c>
      <c r="AU151" s="20" t="s">
        <v>81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534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453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4" customFormat="1" ht="11.25" x14ac:dyDescent="0.2">
      <c r="B154" s="210"/>
      <c r="C154" s="211"/>
      <c r="D154" s="201" t="s">
        <v>177</v>
      </c>
      <c r="E154" s="212" t="s">
        <v>19</v>
      </c>
      <c r="F154" s="213" t="s">
        <v>554</v>
      </c>
      <c r="G154" s="211"/>
      <c r="H154" s="214">
        <v>2.88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177</v>
      </c>
      <c r="AU154" s="220" t="s">
        <v>81</v>
      </c>
      <c r="AV154" s="14" t="s">
        <v>81</v>
      </c>
      <c r="AW154" s="14" t="s">
        <v>33</v>
      </c>
      <c r="AX154" s="14" t="s">
        <v>71</v>
      </c>
      <c r="AY154" s="220" t="s">
        <v>166</v>
      </c>
    </row>
    <row r="155" spans="1:65" s="15" customFormat="1" ht="11.25" x14ac:dyDescent="0.2">
      <c r="B155" s="221"/>
      <c r="C155" s="222"/>
      <c r="D155" s="201" t="s">
        <v>177</v>
      </c>
      <c r="E155" s="223" t="s">
        <v>19</v>
      </c>
      <c r="F155" s="224" t="s">
        <v>180</v>
      </c>
      <c r="G155" s="222"/>
      <c r="H155" s="225">
        <v>2.88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177</v>
      </c>
      <c r="AU155" s="231" t="s">
        <v>81</v>
      </c>
      <c r="AV155" s="15" t="s">
        <v>173</v>
      </c>
      <c r="AW155" s="15" t="s">
        <v>33</v>
      </c>
      <c r="AX155" s="15" t="s">
        <v>79</v>
      </c>
      <c r="AY155" s="231" t="s">
        <v>166</v>
      </c>
    </row>
    <row r="156" spans="1:65" s="2" customFormat="1" ht="24.2" customHeight="1" x14ac:dyDescent="0.2">
      <c r="A156" s="37"/>
      <c r="B156" s="38"/>
      <c r="C156" s="181" t="s">
        <v>231</v>
      </c>
      <c r="D156" s="181" t="s">
        <v>168</v>
      </c>
      <c r="E156" s="182" t="s">
        <v>456</v>
      </c>
      <c r="F156" s="183" t="s">
        <v>457</v>
      </c>
      <c r="G156" s="184" t="s">
        <v>234</v>
      </c>
      <c r="H156" s="185">
        <v>8.1000000000000003E-2</v>
      </c>
      <c r="I156" s="186"/>
      <c r="J156" s="187">
        <f>ROUND(I156*H156,2)</f>
        <v>0</v>
      </c>
      <c r="K156" s="183" t="s">
        <v>172</v>
      </c>
      <c r="L156" s="42"/>
      <c r="M156" s="188" t="s">
        <v>19</v>
      </c>
      <c r="N156" s="189" t="s">
        <v>42</v>
      </c>
      <c r="O156" s="67"/>
      <c r="P156" s="190">
        <f>O156*H156</f>
        <v>0</v>
      </c>
      <c r="Q156" s="190">
        <v>1.04922</v>
      </c>
      <c r="R156" s="190">
        <f>Q156*H156</f>
        <v>8.4986820000000005E-2</v>
      </c>
      <c r="S156" s="190">
        <v>0</v>
      </c>
      <c r="T156" s="19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2" t="s">
        <v>173</v>
      </c>
      <c r="AT156" s="192" t="s">
        <v>168</v>
      </c>
      <c r="AU156" s="192" t="s">
        <v>81</v>
      </c>
      <c r="AY156" s="20" t="s">
        <v>166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20" t="s">
        <v>79</v>
      </c>
      <c r="BK156" s="193">
        <f>ROUND(I156*H156,2)</f>
        <v>0</v>
      </c>
      <c r="BL156" s="20" t="s">
        <v>173</v>
      </c>
      <c r="BM156" s="192" t="s">
        <v>564</v>
      </c>
    </row>
    <row r="157" spans="1:65" s="2" customFormat="1" ht="11.25" x14ac:dyDescent="0.2">
      <c r="A157" s="37"/>
      <c r="B157" s="38"/>
      <c r="C157" s="39"/>
      <c r="D157" s="194" t="s">
        <v>175</v>
      </c>
      <c r="E157" s="39"/>
      <c r="F157" s="195" t="s">
        <v>459</v>
      </c>
      <c r="G157" s="39"/>
      <c r="H157" s="39"/>
      <c r="I157" s="196"/>
      <c r="J157" s="39"/>
      <c r="K157" s="39"/>
      <c r="L157" s="42"/>
      <c r="M157" s="197"/>
      <c r="N157" s="198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175</v>
      </c>
      <c r="AU157" s="20" t="s">
        <v>81</v>
      </c>
    </row>
    <row r="158" spans="1:65" s="13" customFormat="1" ht="11.25" x14ac:dyDescent="0.2">
      <c r="B158" s="199"/>
      <c r="C158" s="200"/>
      <c r="D158" s="201" t="s">
        <v>177</v>
      </c>
      <c r="E158" s="202" t="s">
        <v>19</v>
      </c>
      <c r="F158" s="203" t="s">
        <v>534</v>
      </c>
      <c r="G158" s="200"/>
      <c r="H158" s="202" t="s">
        <v>19</v>
      </c>
      <c r="I158" s="204"/>
      <c r="J158" s="200"/>
      <c r="K158" s="200"/>
      <c r="L158" s="205"/>
      <c r="M158" s="206"/>
      <c r="N158" s="207"/>
      <c r="O158" s="207"/>
      <c r="P158" s="207"/>
      <c r="Q158" s="207"/>
      <c r="R158" s="207"/>
      <c r="S158" s="207"/>
      <c r="T158" s="208"/>
      <c r="AT158" s="209" t="s">
        <v>177</v>
      </c>
      <c r="AU158" s="209" t="s">
        <v>81</v>
      </c>
      <c r="AV158" s="13" t="s">
        <v>79</v>
      </c>
      <c r="AW158" s="13" t="s">
        <v>33</v>
      </c>
      <c r="AX158" s="13" t="s">
        <v>71</v>
      </c>
      <c r="AY158" s="209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453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565</v>
      </c>
      <c r="G160" s="211"/>
      <c r="H160" s="214">
        <v>8.9999999999999993E-3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4" customFormat="1" ht="11.25" x14ac:dyDescent="0.2">
      <c r="B161" s="210"/>
      <c r="C161" s="211"/>
      <c r="D161" s="201" t="s">
        <v>177</v>
      </c>
      <c r="E161" s="212" t="s">
        <v>19</v>
      </c>
      <c r="F161" s="213" t="s">
        <v>566</v>
      </c>
      <c r="G161" s="211"/>
      <c r="H161" s="214">
        <v>1.7000000000000001E-2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177</v>
      </c>
      <c r="AU161" s="220" t="s">
        <v>81</v>
      </c>
      <c r="AV161" s="14" t="s">
        <v>81</v>
      </c>
      <c r="AW161" s="14" t="s">
        <v>33</v>
      </c>
      <c r="AX161" s="14" t="s">
        <v>71</v>
      </c>
      <c r="AY161" s="220" t="s">
        <v>166</v>
      </c>
    </row>
    <row r="162" spans="1:65" s="16" customFormat="1" ht="11.25" x14ac:dyDescent="0.2">
      <c r="B162" s="232"/>
      <c r="C162" s="233"/>
      <c r="D162" s="201" t="s">
        <v>177</v>
      </c>
      <c r="E162" s="234" t="s">
        <v>19</v>
      </c>
      <c r="F162" s="235" t="s">
        <v>218</v>
      </c>
      <c r="G162" s="233"/>
      <c r="H162" s="236">
        <v>2.6000000000000002E-2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177</v>
      </c>
      <c r="AU162" s="242" t="s">
        <v>81</v>
      </c>
      <c r="AV162" s="16" t="s">
        <v>185</v>
      </c>
      <c r="AW162" s="16" t="s">
        <v>33</v>
      </c>
      <c r="AX162" s="16" t="s">
        <v>71</v>
      </c>
      <c r="AY162" s="242" t="s">
        <v>166</v>
      </c>
    </row>
    <row r="163" spans="1:65" s="14" customFormat="1" ht="11.25" x14ac:dyDescent="0.2">
      <c r="B163" s="210"/>
      <c r="C163" s="211"/>
      <c r="D163" s="201" t="s">
        <v>177</v>
      </c>
      <c r="E163" s="212" t="s">
        <v>19</v>
      </c>
      <c r="F163" s="213" t="s">
        <v>567</v>
      </c>
      <c r="G163" s="211"/>
      <c r="H163" s="214">
        <v>5.5E-2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177</v>
      </c>
      <c r="AU163" s="220" t="s">
        <v>81</v>
      </c>
      <c r="AV163" s="14" t="s">
        <v>81</v>
      </c>
      <c r="AW163" s="14" t="s">
        <v>33</v>
      </c>
      <c r="AX163" s="14" t="s">
        <v>71</v>
      </c>
      <c r="AY163" s="220" t="s">
        <v>166</v>
      </c>
    </row>
    <row r="164" spans="1:65" s="15" customFormat="1" ht="11.25" x14ac:dyDescent="0.2">
      <c r="B164" s="221"/>
      <c r="C164" s="222"/>
      <c r="D164" s="201" t="s">
        <v>177</v>
      </c>
      <c r="E164" s="223" t="s">
        <v>19</v>
      </c>
      <c r="F164" s="224" t="s">
        <v>180</v>
      </c>
      <c r="G164" s="222"/>
      <c r="H164" s="225">
        <v>8.1000000000000003E-2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177</v>
      </c>
      <c r="AU164" s="231" t="s">
        <v>81</v>
      </c>
      <c r="AV164" s="15" t="s">
        <v>173</v>
      </c>
      <c r="AW164" s="15" t="s">
        <v>33</v>
      </c>
      <c r="AX164" s="15" t="s">
        <v>79</v>
      </c>
      <c r="AY164" s="231" t="s">
        <v>166</v>
      </c>
    </row>
    <row r="165" spans="1:65" s="12" customFormat="1" ht="22.9" customHeight="1" x14ac:dyDescent="0.2">
      <c r="B165" s="165"/>
      <c r="C165" s="166"/>
      <c r="D165" s="167" t="s">
        <v>70</v>
      </c>
      <c r="E165" s="179" t="s">
        <v>213</v>
      </c>
      <c r="F165" s="179" t="s">
        <v>462</v>
      </c>
      <c r="G165" s="166"/>
      <c r="H165" s="166"/>
      <c r="I165" s="169"/>
      <c r="J165" s="180">
        <f>BK165</f>
        <v>0</v>
      </c>
      <c r="K165" s="166"/>
      <c r="L165" s="171"/>
      <c r="M165" s="172"/>
      <c r="N165" s="173"/>
      <c r="O165" s="173"/>
      <c r="P165" s="174">
        <f>SUM(P166:P278)</f>
        <v>0</v>
      </c>
      <c r="Q165" s="173"/>
      <c r="R165" s="174">
        <f>SUM(R166:R278)</f>
        <v>18.618656979999997</v>
      </c>
      <c r="S165" s="173"/>
      <c r="T165" s="175">
        <f>SUM(T166:T278)</f>
        <v>0</v>
      </c>
      <c r="AR165" s="176" t="s">
        <v>79</v>
      </c>
      <c r="AT165" s="177" t="s">
        <v>70</v>
      </c>
      <c r="AU165" s="177" t="s">
        <v>79</v>
      </c>
      <c r="AY165" s="176" t="s">
        <v>166</v>
      </c>
      <c r="BK165" s="178">
        <f>SUM(BK166:BK278)</f>
        <v>0</v>
      </c>
    </row>
    <row r="166" spans="1:65" s="2" customFormat="1" ht="21.75" customHeight="1" x14ac:dyDescent="0.2">
      <c r="A166" s="37"/>
      <c r="B166" s="38"/>
      <c r="C166" s="181" t="s">
        <v>238</v>
      </c>
      <c r="D166" s="181" t="s">
        <v>168</v>
      </c>
      <c r="E166" s="182" t="s">
        <v>463</v>
      </c>
      <c r="F166" s="183" t="s">
        <v>464</v>
      </c>
      <c r="G166" s="184" t="s">
        <v>194</v>
      </c>
      <c r="H166" s="185">
        <v>7.25</v>
      </c>
      <c r="I166" s="186"/>
      <c r="J166" s="187">
        <f>ROUND(I166*H166,2)</f>
        <v>0</v>
      </c>
      <c r="K166" s="183" t="s">
        <v>172</v>
      </c>
      <c r="L166" s="42"/>
      <c r="M166" s="188" t="s">
        <v>19</v>
      </c>
      <c r="N166" s="189" t="s">
        <v>42</v>
      </c>
      <c r="O166" s="67"/>
      <c r="P166" s="190">
        <f>O166*H166</f>
        <v>0</v>
      </c>
      <c r="Q166" s="190">
        <v>2.5018699999999998</v>
      </c>
      <c r="R166" s="190">
        <f>Q166*H166</f>
        <v>18.138557499999997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173</v>
      </c>
      <c r="AT166" s="192" t="s">
        <v>168</v>
      </c>
      <c r="AU166" s="192" t="s">
        <v>81</v>
      </c>
      <c r="AY166" s="20" t="s">
        <v>166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79</v>
      </c>
      <c r="BK166" s="193">
        <f>ROUND(I166*H166,2)</f>
        <v>0</v>
      </c>
      <c r="BL166" s="20" t="s">
        <v>173</v>
      </c>
      <c r="BM166" s="192" t="s">
        <v>465</v>
      </c>
    </row>
    <row r="167" spans="1:65" s="2" customFormat="1" ht="11.25" x14ac:dyDescent="0.2">
      <c r="A167" s="37"/>
      <c r="B167" s="38"/>
      <c r="C167" s="39"/>
      <c r="D167" s="194" t="s">
        <v>175</v>
      </c>
      <c r="E167" s="39"/>
      <c r="F167" s="195" t="s">
        <v>466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175</v>
      </c>
      <c r="AU167" s="20" t="s">
        <v>81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534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446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568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569</v>
      </c>
      <c r="G171" s="211"/>
      <c r="H171" s="214">
        <v>1.17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570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569</v>
      </c>
      <c r="G173" s="211"/>
      <c r="H173" s="214">
        <v>1.17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571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572</v>
      </c>
      <c r="G175" s="211"/>
      <c r="H175" s="214">
        <v>1.98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573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574</v>
      </c>
      <c r="G177" s="211"/>
      <c r="H177" s="214">
        <v>0.69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575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576</v>
      </c>
      <c r="G179" s="211"/>
      <c r="H179" s="214">
        <v>2.2400000000000002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5" customFormat="1" ht="11.25" x14ac:dyDescent="0.2">
      <c r="B180" s="221"/>
      <c r="C180" s="222"/>
      <c r="D180" s="201" t="s">
        <v>177</v>
      </c>
      <c r="E180" s="223" t="s">
        <v>19</v>
      </c>
      <c r="F180" s="224" t="s">
        <v>180</v>
      </c>
      <c r="G180" s="222"/>
      <c r="H180" s="225">
        <v>7.25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177</v>
      </c>
      <c r="AU180" s="231" t="s">
        <v>81</v>
      </c>
      <c r="AV180" s="15" t="s">
        <v>173</v>
      </c>
      <c r="AW180" s="15" t="s">
        <v>33</v>
      </c>
      <c r="AX180" s="15" t="s">
        <v>79</v>
      </c>
      <c r="AY180" s="231" t="s">
        <v>166</v>
      </c>
    </row>
    <row r="181" spans="1:65" s="2" customFormat="1" ht="16.5" customHeight="1" x14ac:dyDescent="0.2">
      <c r="A181" s="37"/>
      <c r="B181" s="38"/>
      <c r="C181" s="249" t="s">
        <v>243</v>
      </c>
      <c r="D181" s="249" t="s">
        <v>392</v>
      </c>
      <c r="E181" s="250" t="s">
        <v>474</v>
      </c>
      <c r="F181" s="251" t="s">
        <v>475</v>
      </c>
      <c r="G181" s="252" t="s">
        <v>385</v>
      </c>
      <c r="H181" s="253">
        <v>108</v>
      </c>
      <c r="I181" s="254"/>
      <c r="J181" s="255">
        <f>ROUND(I181*H181,2)</f>
        <v>0</v>
      </c>
      <c r="K181" s="251" t="s">
        <v>476</v>
      </c>
      <c r="L181" s="256"/>
      <c r="M181" s="257" t="s">
        <v>19</v>
      </c>
      <c r="N181" s="258" t="s">
        <v>42</v>
      </c>
      <c r="O181" s="67"/>
      <c r="P181" s="190">
        <f>O181*H181</f>
        <v>0</v>
      </c>
      <c r="Q181" s="190">
        <v>1E-3</v>
      </c>
      <c r="R181" s="190">
        <f>Q181*H181</f>
        <v>0.108</v>
      </c>
      <c r="S181" s="190">
        <v>0</v>
      </c>
      <c r="T181" s="19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2" t="s">
        <v>226</v>
      </c>
      <c r="AT181" s="192" t="s">
        <v>392</v>
      </c>
      <c r="AU181" s="192" t="s">
        <v>81</v>
      </c>
      <c r="AY181" s="20" t="s">
        <v>166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20" t="s">
        <v>79</v>
      </c>
      <c r="BK181" s="193">
        <f>ROUND(I181*H181,2)</f>
        <v>0</v>
      </c>
      <c r="BL181" s="20" t="s">
        <v>173</v>
      </c>
      <c r="BM181" s="192" t="s">
        <v>577</v>
      </c>
    </row>
    <row r="182" spans="1:65" s="13" customFormat="1" ht="11.25" x14ac:dyDescent="0.2">
      <c r="B182" s="199"/>
      <c r="C182" s="200"/>
      <c r="D182" s="201" t="s">
        <v>177</v>
      </c>
      <c r="E182" s="202" t="s">
        <v>19</v>
      </c>
      <c r="F182" s="203" t="s">
        <v>534</v>
      </c>
      <c r="G182" s="200"/>
      <c r="H182" s="202" t="s">
        <v>19</v>
      </c>
      <c r="I182" s="204"/>
      <c r="J182" s="200"/>
      <c r="K182" s="200"/>
      <c r="L182" s="205"/>
      <c r="M182" s="206"/>
      <c r="N182" s="207"/>
      <c r="O182" s="207"/>
      <c r="P182" s="207"/>
      <c r="Q182" s="207"/>
      <c r="R182" s="207"/>
      <c r="S182" s="207"/>
      <c r="T182" s="208"/>
      <c r="AT182" s="209" t="s">
        <v>177</v>
      </c>
      <c r="AU182" s="209" t="s">
        <v>81</v>
      </c>
      <c r="AV182" s="13" t="s">
        <v>79</v>
      </c>
      <c r="AW182" s="13" t="s">
        <v>33</v>
      </c>
      <c r="AX182" s="13" t="s">
        <v>71</v>
      </c>
      <c r="AY182" s="209" t="s">
        <v>166</v>
      </c>
    </row>
    <row r="183" spans="1:65" s="13" customFormat="1" ht="11.25" x14ac:dyDescent="0.2">
      <c r="B183" s="199"/>
      <c r="C183" s="200"/>
      <c r="D183" s="201" t="s">
        <v>177</v>
      </c>
      <c r="E183" s="202" t="s">
        <v>19</v>
      </c>
      <c r="F183" s="203" t="s">
        <v>446</v>
      </c>
      <c r="G183" s="200"/>
      <c r="H183" s="202" t="s">
        <v>19</v>
      </c>
      <c r="I183" s="204"/>
      <c r="J183" s="200"/>
      <c r="K183" s="200"/>
      <c r="L183" s="205"/>
      <c r="M183" s="206"/>
      <c r="N183" s="207"/>
      <c r="O183" s="207"/>
      <c r="P183" s="207"/>
      <c r="Q183" s="207"/>
      <c r="R183" s="207"/>
      <c r="S183" s="207"/>
      <c r="T183" s="208"/>
      <c r="AT183" s="209" t="s">
        <v>177</v>
      </c>
      <c r="AU183" s="209" t="s">
        <v>81</v>
      </c>
      <c r="AV183" s="13" t="s">
        <v>79</v>
      </c>
      <c r="AW183" s="13" t="s">
        <v>33</v>
      </c>
      <c r="AX183" s="13" t="s">
        <v>71</v>
      </c>
      <c r="AY183" s="209" t="s">
        <v>166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568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4" customFormat="1" ht="11.25" x14ac:dyDescent="0.2">
      <c r="B185" s="210"/>
      <c r="C185" s="211"/>
      <c r="D185" s="201" t="s">
        <v>177</v>
      </c>
      <c r="E185" s="212" t="s">
        <v>19</v>
      </c>
      <c r="F185" s="213" t="s">
        <v>569</v>
      </c>
      <c r="G185" s="211"/>
      <c r="H185" s="214">
        <v>1.17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177</v>
      </c>
      <c r="AU185" s="220" t="s">
        <v>81</v>
      </c>
      <c r="AV185" s="14" t="s">
        <v>81</v>
      </c>
      <c r="AW185" s="14" t="s">
        <v>33</v>
      </c>
      <c r="AX185" s="14" t="s">
        <v>71</v>
      </c>
      <c r="AY185" s="220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570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569</v>
      </c>
      <c r="G187" s="211"/>
      <c r="H187" s="214">
        <v>1.17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571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572</v>
      </c>
      <c r="G189" s="211"/>
      <c r="H189" s="214">
        <v>1.98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5" customFormat="1" ht="11.25" x14ac:dyDescent="0.2">
      <c r="B190" s="221"/>
      <c r="C190" s="222"/>
      <c r="D190" s="201" t="s">
        <v>177</v>
      </c>
      <c r="E190" s="223" t="s">
        <v>19</v>
      </c>
      <c r="F190" s="224" t="s">
        <v>180</v>
      </c>
      <c r="G190" s="222"/>
      <c r="H190" s="225">
        <v>4.32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177</v>
      </c>
      <c r="AU190" s="231" t="s">
        <v>81</v>
      </c>
      <c r="AV190" s="15" t="s">
        <v>173</v>
      </c>
      <c r="AW190" s="15" t="s">
        <v>33</v>
      </c>
      <c r="AX190" s="15" t="s">
        <v>79</v>
      </c>
      <c r="AY190" s="231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1"/>
      <c r="F191" s="213" t="s">
        <v>578</v>
      </c>
      <c r="G191" s="211"/>
      <c r="H191" s="214">
        <v>108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4</v>
      </c>
      <c r="AX191" s="14" t="s">
        <v>79</v>
      </c>
      <c r="AY191" s="220" t="s">
        <v>166</v>
      </c>
    </row>
    <row r="192" spans="1:65" s="2" customFormat="1" ht="24.2" customHeight="1" x14ac:dyDescent="0.2">
      <c r="A192" s="37"/>
      <c r="B192" s="38"/>
      <c r="C192" s="181" t="s">
        <v>8</v>
      </c>
      <c r="D192" s="181" t="s">
        <v>168</v>
      </c>
      <c r="E192" s="182" t="s">
        <v>479</v>
      </c>
      <c r="F192" s="183" t="s">
        <v>480</v>
      </c>
      <c r="G192" s="184" t="s">
        <v>194</v>
      </c>
      <c r="H192" s="185">
        <v>7.25</v>
      </c>
      <c r="I192" s="186"/>
      <c r="J192" s="187">
        <f>ROUND(I192*H192,2)</f>
        <v>0</v>
      </c>
      <c r="K192" s="183" t="s">
        <v>172</v>
      </c>
      <c r="L192" s="42"/>
      <c r="M192" s="188" t="s">
        <v>19</v>
      </c>
      <c r="N192" s="189" t="s">
        <v>42</v>
      </c>
      <c r="O192" s="67"/>
      <c r="P192" s="190">
        <f>O192*H192</f>
        <v>0</v>
      </c>
      <c r="Q192" s="190">
        <v>0</v>
      </c>
      <c r="R192" s="190">
        <f>Q192*H192</f>
        <v>0</v>
      </c>
      <c r="S192" s="190">
        <v>0</v>
      </c>
      <c r="T192" s="19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173</v>
      </c>
      <c r="AT192" s="192" t="s">
        <v>168</v>
      </c>
      <c r="AU192" s="192" t="s">
        <v>81</v>
      </c>
      <c r="AY192" s="20" t="s">
        <v>166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79</v>
      </c>
      <c r="BK192" s="193">
        <f>ROUND(I192*H192,2)</f>
        <v>0</v>
      </c>
      <c r="BL192" s="20" t="s">
        <v>173</v>
      </c>
      <c r="BM192" s="192" t="s">
        <v>481</v>
      </c>
    </row>
    <row r="193" spans="1:65" s="2" customFormat="1" ht="11.25" x14ac:dyDescent="0.2">
      <c r="A193" s="37"/>
      <c r="B193" s="38"/>
      <c r="C193" s="39"/>
      <c r="D193" s="194" t="s">
        <v>175</v>
      </c>
      <c r="E193" s="39"/>
      <c r="F193" s="195" t="s">
        <v>482</v>
      </c>
      <c r="G193" s="39"/>
      <c r="H193" s="39"/>
      <c r="I193" s="196"/>
      <c r="J193" s="39"/>
      <c r="K193" s="39"/>
      <c r="L193" s="42"/>
      <c r="M193" s="197"/>
      <c r="N193" s="198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175</v>
      </c>
      <c r="AU193" s="20" t="s">
        <v>81</v>
      </c>
    </row>
    <row r="194" spans="1:65" s="13" customFormat="1" ht="11.25" x14ac:dyDescent="0.2">
      <c r="B194" s="199"/>
      <c r="C194" s="200"/>
      <c r="D194" s="201" t="s">
        <v>177</v>
      </c>
      <c r="E194" s="202" t="s">
        <v>19</v>
      </c>
      <c r="F194" s="203" t="s">
        <v>534</v>
      </c>
      <c r="G194" s="200"/>
      <c r="H194" s="202" t="s">
        <v>19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177</v>
      </c>
      <c r="AU194" s="209" t="s">
        <v>81</v>
      </c>
      <c r="AV194" s="13" t="s">
        <v>79</v>
      </c>
      <c r="AW194" s="13" t="s">
        <v>33</v>
      </c>
      <c r="AX194" s="13" t="s">
        <v>71</v>
      </c>
      <c r="AY194" s="209" t="s">
        <v>166</v>
      </c>
    </row>
    <row r="195" spans="1:65" s="13" customFormat="1" ht="11.25" x14ac:dyDescent="0.2">
      <c r="B195" s="199"/>
      <c r="C195" s="200"/>
      <c r="D195" s="201" t="s">
        <v>177</v>
      </c>
      <c r="E195" s="202" t="s">
        <v>19</v>
      </c>
      <c r="F195" s="203" t="s">
        <v>446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177</v>
      </c>
      <c r="AU195" s="209" t="s">
        <v>81</v>
      </c>
      <c r="AV195" s="13" t="s">
        <v>79</v>
      </c>
      <c r="AW195" s="13" t="s">
        <v>33</v>
      </c>
      <c r="AX195" s="13" t="s">
        <v>71</v>
      </c>
      <c r="AY195" s="209" t="s">
        <v>166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568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4" customFormat="1" ht="11.25" x14ac:dyDescent="0.2">
      <c r="B197" s="210"/>
      <c r="C197" s="211"/>
      <c r="D197" s="201" t="s">
        <v>177</v>
      </c>
      <c r="E197" s="212" t="s">
        <v>19</v>
      </c>
      <c r="F197" s="213" t="s">
        <v>569</v>
      </c>
      <c r="G197" s="211"/>
      <c r="H197" s="214">
        <v>1.17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177</v>
      </c>
      <c r="AU197" s="220" t="s">
        <v>81</v>
      </c>
      <c r="AV197" s="14" t="s">
        <v>81</v>
      </c>
      <c r="AW197" s="14" t="s">
        <v>33</v>
      </c>
      <c r="AX197" s="14" t="s">
        <v>71</v>
      </c>
      <c r="AY197" s="220" t="s">
        <v>166</v>
      </c>
    </row>
    <row r="198" spans="1:65" s="13" customFormat="1" ht="11.25" x14ac:dyDescent="0.2">
      <c r="B198" s="199"/>
      <c r="C198" s="200"/>
      <c r="D198" s="201" t="s">
        <v>177</v>
      </c>
      <c r="E198" s="202" t="s">
        <v>19</v>
      </c>
      <c r="F198" s="203" t="s">
        <v>570</v>
      </c>
      <c r="G198" s="200"/>
      <c r="H198" s="202" t="s">
        <v>19</v>
      </c>
      <c r="I198" s="204"/>
      <c r="J198" s="200"/>
      <c r="K198" s="200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177</v>
      </c>
      <c r="AU198" s="209" t="s">
        <v>81</v>
      </c>
      <c r="AV198" s="13" t="s">
        <v>79</v>
      </c>
      <c r="AW198" s="13" t="s">
        <v>33</v>
      </c>
      <c r="AX198" s="13" t="s">
        <v>71</v>
      </c>
      <c r="AY198" s="209" t="s">
        <v>166</v>
      </c>
    </row>
    <row r="199" spans="1:65" s="14" customFormat="1" ht="11.25" x14ac:dyDescent="0.2">
      <c r="B199" s="210"/>
      <c r="C199" s="211"/>
      <c r="D199" s="201" t="s">
        <v>177</v>
      </c>
      <c r="E199" s="212" t="s">
        <v>19</v>
      </c>
      <c r="F199" s="213" t="s">
        <v>569</v>
      </c>
      <c r="G199" s="211"/>
      <c r="H199" s="214">
        <v>1.17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177</v>
      </c>
      <c r="AU199" s="220" t="s">
        <v>81</v>
      </c>
      <c r="AV199" s="14" t="s">
        <v>81</v>
      </c>
      <c r="AW199" s="14" t="s">
        <v>33</v>
      </c>
      <c r="AX199" s="14" t="s">
        <v>71</v>
      </c>
      <c r="AY199" s="220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571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4" customFormat="1" ht="11.25" x14ac:dyDescent="0.2">
      <c r="B201" s="210"/>
      <c r="C201" s="211"/>
      <c r="D201" s="201" t="s">
        <v>177</v>
      </c>
      <c r="E201" s="212" t="s">
        <v>19</v>
      </c>
      <c r="F201" s="213" t="s">
        <v>572</v>
      </c>
      <c r="G201" s="211"/>
      <c r="H201" s="214">
        <v>1.98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81</v>
      </c>
      <c r="AV201" s="14" t="s">
        <v>81</v>
      </c>
      <c r="AW201" s="14" t="s">
        <v>33</v>
      </c>
      <c r="AX201" s="14" t="s">
        <v>71</v>
      </c>
      <c r="AY201" s="220" t="s">
        <v>166</v>
      </c>
    </row>
    <row r="202" spans="1:65" s="13" customFormat="1" ht="11.25" x14ac:dyDescent="0.2">
      <c r="B202" s="199"/>
      <c r="C202" s="200"/>
      <c r="D202" s="201" t="s">
        <v>177</v>
      </c>
      <c r="E202" s="202" t="s">
        <v>19</v>
      </c>
      <c r="F202" s="203" t="s">
        <v>573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177</v>
      </c>
      <c r="AU202" s="209" t="s">
        <v>81</v>
      </c>
      <c r="AV202" s="13" t="s">
        <v>79</v>
      </c>
      <c r="AW202" s="13" t="s">
        <v>33</v>
      </c>
      <c r="AX202" s="13" t="s">
        <v>71</v>
      </c>
      <c r="AY202" s="209" t="s">
        <v>166</v>
      </c>
    </row>
    <row r="203" spans="1:65" s="14" customFormat="1" ht="11.25" x14ac:dyDescent="0.2">
      <c r="B203" s="210"/>
      <c r="C203" s="211"/>
      <c r="D203" s="201" t="s">
        <v>177</v>
      </c>
      <c r="E203" s="212" t="s">
        <v>19</v>
      </c>
      <c r="F203" s="213" t="s">
        <v>574</v>
      </c>
      <c r="G203" s="211"/>
      <c r="H203" s="214">
        <v>0.69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177</v>
      </c>
      <c r="AU203" s="220" t="s">
        <v>81</v>
      </c>
      <c r="AV203" s="14" t="s">
        <v>81</v>
      </c>
      <c r="AW203" s="14" t="s">
        <v>33</v>
      </c>
      <c r="AX203" s="14" t="s">
        <v>71</v>
      </c>
      <c r="AY203" s="220" t="s">
        <v>166</v>
      </c>
    </row>
    <row r="204" spans="1:65" s="13" customFormat="1" ht="11.25" x14ac:dyDescent="0.2">
      <c r="B204" s="199"/>
      <c r="C204" s="200"/>
      <c r="D204" s="201" t="s">
        <v>177</v>
      </c>
      <c r="E204" s="202" t="s">
        <v>19</v>
      </c>
      <c r="F204" s="203" t="s">
        <v>575</v>
      </c>
      <c r="G204" s="200"/>
      <c r="H204" s="202" t="s">
        <v>19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177</v>
      </c>
      <c r="AU204" s="209" t="s">
        <v>81</v>
      </c>
      <c r="AV204" s="13" t="s">
        <v>79</v>
      </c>
      <c r="AW204" s="13" t="s">
        <v>33</v>
      </c>
      <c r="AX204" s="13" t="s">
        <v>71</v>
      </c>
      <c r="AY204" s="209" t="s">
        <v>166</v>
      </c>
    </row>
    <row r="205" spans="1:65" s="14" customFormat="1" ht="11.25" x14ac:dyDescent="0.2">
      <c r="B205" s="210"/>
      <c r="C205" s="211"/>
      <c r="D205" s="201" t="s">
        <v>177</v>
      </c>
      <c r="E205" s="212" t="s">
        <v>19</v>
      </c>
      <c r="F205" s="213" t="s">
        <v>576</v>
      </c>
      <c r="G205" s="211"/>
      <c r="H205" s="214">
        <v>2.2400000000000002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177</v>
      </c>
      <c r="AU205" s="220" t="s">
        <v>81</v>
      </c>
      <c r="AV205" s="14" t="s">
        <v>81</v>
      </c>
      <c r="AW205" s="14" t="s">
        <v>33</v>
      </c>
      <c r="AX205" s="14" t="s">
        <v>71</v>
      </c>
      <c r="AY205" s="220" t="s">
        <v>166</v>
      </c>
    </row>
    <row r="206" spans="1:65" s="15" customFormat="1" ht="11.25" x14ac:dyDescent="0.2">
      <c r="B206" s="221"/>
      <c r="C206" s="222"/>
      <c r="D206" s="201" t="s">
        <v>177</v>
      </c>
      <c r="E206" s="223" t="s">
        <v>19</v>
      </c>
      <c r="F206" s="224" t="s">
        <v>180</v>
      </c>
      <c r="G206" s="222"/>
      <c r="H206" s="225">
        <v>7.25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177</v>
      </c>
      <c r="AU206" s="231" t="s">
        <v>81</v>
      </c>
      <c r="AV206" s="15" t="s">
        <v>173</v>
      </c>
      <c r="AW206" s="15" t="s">
        <v>33</v>
      </c>
      <c r="AX206" s="15" t="s">
        <v>79</v>
      </c>
      <c r="AY206" s="231" t="s">
        <v>166</v>
      </c>
    </row>
    <row r="207" spans="1:65" s="2" customFormat="1" ht="21.75" customHeight="1" x14ac:dyDescent="0.2">
      <c r="A207" s="37"/>
      <c r="B207" s="38"/>
      <c r="C207" s="181" t="s">
        <v>263</v>
      </c>
      <c r="D207" s="181" t="s">
        <v>168</v>
      </c>
      <c r="E207" s="182" t="s">
        <v>483</v>
      </c>
      <c r="F207" s="183" t="s">
        <v>484</v>
      </c>
      <c r="G207" s="184" t="s">
        <v>194</v>
      </c>
      <c r="H207" s="185">
        <v>7.25</v>
      </c>
      <c r="I207" s="186"/>
      <c r="J207" s="187">
        <f>ROUND(I207*H207,2)</f>
        <v>0</v>
      </c>
      <c r="K207" s="183" t="s">
        <v>172</v>
      </c>
      <c r="L207" s="42"/>
      <c r="M207" s="188" t="s">
        <v>19</v>
      </c>
      <c r="N207" s="189" t="s">
        <v>42</v>
      </c>
      <c r="O207" s="6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2" t="s">
        <v>173</v>
      </c>
      <c r="AT207" s="192" t="s">
        <v>168</v>
      </c>
      <c r="AU207" s="192" t="s">
        <v>81</v>
      </c>
      <c r="AY207" s="20" t="s">
        <v>166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20" t="s">
        <v>79</v>
      </c>
      <c r="BK207" s="193">
        <f>ROUND(I207*H207,2)</f>
        <v>0</v>
      </c>
      <c r="BL207" s="20" t="s">
        <v>173</v>
      </c>
      <c r="BM207" s="192" t="s">
        <v>485</v>
      </c>
    </row>
    <row r="208" spans="1:65" s="2" customFormat="1" ht="11.25" x14ac:dyDescent="0.2">
      <c r="A208" s="37"/>
      <c r="B208" s="38"/>
      <c r="C208" s="39"/>
      <c r="D208" s="194" t="s">
        <v>175</v>
      </c>
      <c r="E208" s="39"/>
      <c r="F208" s="195" t="s">
        <v>486</v>
      </c>
      <c r="G208" s="39"/>
      <c r="H208" s="39"/>
      <c r="I208" s="196"/>
      <c r="J208" s="39"/>
      <c r="K208" s="39"/>
      <c r="L208" s="42"/>
      <c r="M208" s="197"/>
      <c r="N208" s="19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175</v>
      </c>
      <c r="AU208" s="20" t="s">
        <v>81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534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446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568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4" customFormat="1" ht="11.25" x14ac:dyDescent="0.2">
      <c r="B212" s="210"/>
      <c r="C212" s="211"/>
      <c r="D212" s="201" t="s">
        <v>177</v>
      </c>
      <c r="E212" s="212" t="s">
        <v>19</v>
      </c>
      <c r="F212" s="213" t="s">
        <v>569</v>
      </c>
      <c r="G212" s="211"/>
      <c r="H212" s="214">
        <v>1.17</v>
      </c>
      <c r="I212" s="215"/>
      <c r="J212" s="211"/>
      <c r="K212" s="211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177</v>
      </c>
      <c r="AU212" s="220" t="s">
        <v>81</v>
      </c>
      <c r="AV212" s="14" t="s">
        <v>81</v>
      </c>
      <c r="AW212" s="14" t="s">
        <v>33</v>
      </c>
      <c r="AX212" s="14" t="s">
        <v>71</v>
      </c>
      <c r="AY212" s="220" t="s">
        <v>166</v>
      </c>
    </row>
    <row r="213" spans="1:65" s="13" customFormat="1" ht="11.25" x14ac:dyDescent="0.2">
      <c r="B213" s="199"/>
      <c r="C213" s="200"/>
      <c r="D213" s="201" t="s">
        <v>177</v>
      </c>
      <c r="E213" s="202" t="s">
        <v>19</v>
      </c>
      <c r="F213" s="203" t="s">
        <v>570</v>
      </c>
      <c r="G213" s="200"/>
      <c r="H213" s="202" t="s">
        <v>19</v>
      </c>
      <c r="I213" s="204"/>
      <c r="J213" s="200"/>
      <c r="K213" s="200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177</v>
      </c>
      <c r="AU213" s="209" t="s">
        <v>81</v>
      </c>
      <c r="AV213" s="13" t="s">
        <v>79</v>
      </c>
      <c r="AW213" s="13" t="s">
        <v>33</v>
      </c>
      <c r="AX213" s="13" t="s">
        <v>71</v>
      </c>
      <c r="AY213" s="209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569</v>
      </c>
      <c r="G214" s="211"/>
      <c r="H214" s="214">
        <v>1.17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571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4" customFormat="1" ht="11.25" x14ac:dyDescent="0.2">
      <c r="B216" s="210"/>
      <c r="C216" s="211"/>
      <c r="D216" s="201" t="s">
        <v>177</v>
      </c>
      <c r="E216" s="212" t="s">
        <v>19</v>
      </c>
      <c r="F216" s="213" t="s">
        <v>572</v>
      </c>
      <c r="G216" s="211"/>
      <c r="H216" s="214">
        <v>1.98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177</v>
      </c>
      <c r="AU216" s="220" t="s">
        <v>81</v>
      </c>
      <c r="AV216" s="14" t="s">
        <v>81</v>
      </c>
      <c r="AW216" s="14" t="s">
        <v>33</v>
      </c>
      <c r="AX216" s="14" t="s">
        <v>71</v>
      </c>
      <c r="AY216" s="220" t="s">
        <v>166</v>
      </c>
    </row>
    <row r="217" spans="1:65" s="13" customFormat="1" ht="11.25" x14ac:dyDescent="0.2">
      <c r="B217" s="199"/>
      <c r="C217" s="200"/>
      <c r="D217" s="201" t="s">
        <v>177</v>
      </c>
      <c r="E217" s="202" t="s">
        <v>19</v>
      </c>
      <c r="F217" s="203" t="s">
        <v>573</v>
      </c>
      <c r="G217" s="200"/>
      <c r="H217" s="202" t="s">
        <v>19</v>
      </c>
      <c r="I217" s="204"/>
      <c r="J217" s="200"/>
      <c r="K217" s="200"/>
      <c r="L217" s="205"/>
      <c r="M217" s="206"/>
      <c r="N217" s="207"/>
      <c r="O217" s="207"/>
      <c r="P217" s="207"/>
      <c r="Q217" s="207"/>
      <c r="R217" s="207"/>
      <c r="S217" s="207"/>
      <c r="T217" s="208"/>
      <c r="AT217" s="209" t="s">
        <v>177</v>
      </c>
      <c r="AU217" s="209" t="s">
        <v>81</v>
      </c>
      <c r="AV217" s="13" t="s">
        <v>79</v>
      </c>
      <c r="AW217" s="13" t="s">
        <v>33</v>
      </c>
      <c r="AX217" s="13" t="s">
        <v>71</v>
      </c>
      <c r="AY217" s="209" t="s">
        <v>166</v>
      </c>
    </row>
    <row r="218" spans="1:65" s="14" customFormat="1" ht="11.25" x14ac:dyDescent="0.2">
      <c r="B218" s="210"/>
      <c r="C218" s="211"/>
      <c r="D218" s="201" t="s">
        <v>177</v>
      </c>
      <c r="E218" s="212" t="s">
        <v>19</v>
      </c>
      <c r="F218" s="213" t="s">
        <v>574</v>
      </c>
      <c r="G218" s="211"/>
      <c r="H218" s="214">
        <v>0.69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177</v>
      </c>
      <c r="AU218" s="220" t="s">
        <v>81</v>
      </c>
      <c r="AV218" s="14" t="s">
        <v>81</v>
      </c>
      <c r="AW218" s="14" t="s">
        <v>33</v>
      </c>
      <c r="AX218" s="14" t="s">
        <v>71</v>
      </c>
      <c r="AY218" s="220" t="s">
        <v>166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575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4" customFormat="1" ht="11.25" x14ac:dyDescent="0.2">
      <c r="B220" s="210"/>
      <c r="C220" s="211"/>
      <c r="D220" s="201" t="s">
        <v>177</v>
      </c>
      <c r="E220" s="212" t="s">
        <v>19</v>
      </c>
      <c r="F220" s="213" t="s">
        <v>576</v>
      </c>
      <c r="G220" s="211"/>
      <c r="H220" s="214">
        <v>2.2400000000000002</v>
      </c>
      <c r="I220" s="215"/>
      <c r="J220" s="211"/>
      <c r="K220" s="211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177</v>
      </c>
      <c r="AU220" s="220" t="s">
        <v>81</v>
      </c>
      <c r="AV220" s="14" t="s">
        <v>81</v>
      </c>
      <c r="AW220" s="14" t="s">
        <v>33</v>
      </c>
      <c r="AX220" s="14" t="s">
        <v>71</v>
      </c>
      <c r="AY220" s="220" t="s">
        <v>166</v>
      </c>
    </row>
    <row r="221" spans="1:65" s="15" customFormat="1" ht="11.25" x14ac:dyDescent="0.2">
      <c r="B221" s="221"/>
      <c r="C221" s="222"/>
      <c r="D221" s="201" t="s">
        <v>177</v>
      </c>
      <c r="E221" s="223" t="s">
        <v>19</v>
      </c>
      <c r="F221" s="224" t="s">
        <v>180</v>
      </c>
      <c r="G221" s="222"/>
      <c r="H221" s="225">
        <v>7.25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177</v>
      </c>
      <c r="AU221" s="231" t="s">
        <v>81</v>
      </c>
      <c r="AV221" s="15" t="s">
        <v>173</v>
      </c>
      <c r="AW221" s="15" t="s">
        <v>33</v>
      </c>
      <c r="AX221" s="15" t="s">
        <v>79</v>
      </c>
      <c r="AY221" s="231" t="s">
        <v>166</v>
      </c>
    </row>
    <row r="222" spans="1:65" s="2" customFormat="1" ht="16.5" customHeight="1" x14ac:dyDescent="0.2">
      <c r="A222" s="37"/>
      <c r="B222" s="38"/>
      <c r="C222" s="181" t="s">
        <v>274</v>
      </c>
      <c r="D222" s="181" t="s">
        <v>168</v>
      </c>
      <c r="E222" s="182" t="s">
        <v>487</v>
      </c>
      <c r="F222" s="183" t="s">
        <v>488</v>
      </c>
      <c r="G222" s="184" t="s">
        <v>188</v>
      </c>
      <c r="H222" s="185">
        <v>3.39</v>
      </c>
      <c r="I222" s="186"/>
      <c r="J222" s="187">
        <f>ROUND(I222*H222,2)</f>
        <v>0</v>
      </c>
      <c r="K222" s="183" t="s">
        <v>172</v>
      </c>
      <c r="L222" s="42"/>
      <c r="M222" s="188" t="s">
        <v>19</v>
      </c>
      <c r="N222" s="189" t="s">
        <v>42</v>
      </c>
      <c r="O222" s="67"/>
      <c r="P222" s="190">
        <f>O222*H222</f>
        <v>0</v>
      </c>
      <c r="Q222" s="190">
        <v>1.6070000000000001E-2</v>
      </c>
      <c r="R222" s="190">
        <f>Q222*H222</f>
        <v>5.4477300000000006E-2</v>
      </c>
      <c r="S222" s="190">
        <v>0</v>
      </c>
      <c r="T222" s="19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2" t="s">
        <v>173</v>
      </c>
      <c r="AT222" s="192" t="s">
        <v>168</v>
      </c>
      <c r="AU222" s="192" t="s">
        <v>81</v>
      </c>
      <c r="AY222" s="20" t="s">
        <v>166</v>
      </c>
      <c r="BE222" s="193">
        <f>IF(N222="základní",J222,0)</f>
        <v>0</v>
      </c>
      <c r="BF222" s="193">
        <f>IF(N222="snížená",J222,0)</f>
        <v>0</v>
      </c>
      <c r="BG222" s="193">
        <f>IF(N222="zákl. přenesená",J222,0)</f>
        <v>0</v>
      </c>
      <c r="BH222" s="193">
        <f>IF(N222="sníž. přenesená",J222,0)</f>
        <v>0</v>
      </c>
      <c r="BI222" s="193">
        <f>IF(N222="nulová",J222,0)</f>
        <v>0</v>
      </c>
      <c r="BJ222" s="20" t="s">
        <v>79</v>
      </c>
      <c r="BK222" s="193">
        <f>ROUND(I222*H222,2)</f>
        <v>0</v>
      </c>
      <c r="BL222" s="20" t="s">
        <v>173</v>
      </c>
      <c r="BM222" s="192" t="s">
        <v>489</v>
      </c>
    </row>
    <row r="223" spans="1:65" s="2" customFormat="1" ht="11.25" x14ac:dyDescent="0.2">
      <c r="A223" s="37"/>
      <c r="B223" s="38"/>
      <c r="C223" s="39"/>
      <c r="D223" s="194" t="s">
        <v>175</v>
      </c>
      <c r="E223" s="39"/>
      <c r="F223" s="195" t="s">
        <v>490</v>
      </c>
      <c r="G223" s="39"/>
      <c r="H223" s="39"/>
      <c r="I223" s="196"/>
      <c r="J223" s="39"/>
      <c r="K223" s="39"/>
      <c r="L223" s="42"/>
      <c r="M223" s="197"/>
      <c r="N223" s="198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175</v>
      </c>
      <c r="AU223" s="20" t="s">
        <v>81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534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3" customFormat="1" ht="11.25" x14ac:dyDescent="0.2">
      <c r="B225" s="199"/>
      <c r="C225" s="200"/>
      <c r="D225" s="201" t="s">
        <v>177</v>
      </c>
      <c r="E225" s="202" t="s">
        <v>19</v>
      </c>
      <c r="F225" s="203" t="s">
        <v>446</v>
      </c>
      <c r="G225" s="200"/>
      <c r="H225" s="202" t="s">
        <v>19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177</v>
      </c>
      <c r="AU225" s="209" t="s">
        <v>81</v>
      </c>
      <c r="AV225" s="13" t="s">
        <v>79</v>
      </c>
      <c r="AW225" s="13" t="s">
        <v>33</v>
      </c>
      <c r="AX225" s="13" t="s">
        <v>71</v>
      </c>
      <c r="AY225" s="209" t="s">
        <v>166</v>
      </c>
    </row>
    <row r="226" spans="1:65" s="14" customFormat="1" ht="11.25" x14ac:dyDescent="0.2">
      <c r="B226" s="210"/>
      <c r="C226" s="211"/>
      <c r="D226" s="201" t="s">
        <v>177</v>
      </c>
      <c r="E226" s="212" t="s">
        <v>19</v>
      </c>
      <c r="F226" s="213" t="s">
        <v>579</v>
      </c>
      <c r="G226" s="211"/>
      <c r="H226" s="214">
        <v>3.39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177</v>
      </c>
      <c r="AU226" s="220" t="s">
        <v>81</v>
      </c>
      <c r="AV226" s="14" t="s">
        <v>81</v>
      </c>
      <c r="AW226" s="14" t="s">
        <v>33</v>
      </c>
      <c r="AX226" s="14" t="s">
        <v>71</v>
      </c>
      <c r="AY226" s="220" t="s">
        <v>166</v>
      </c>
    </row>
    <row r="227" spans="1:65" s="15" customFormat="1" ht="11.25" x14ac:dyDescent="0.2">
      <c r="B227" s="221"/>
      <c r="C227" s="222"/>
      <c r="D227" s="201" t="s">
        <v>177</v>
      </c>
      <c r="E227" s="223" t="s">
        <v>19</v>
      </c>
      <c r="F227" s="224" t="s">
        <v>180</v>
      </c>
      <c r="G227" s="222"/>
      <c r="H227" s="225">
        <v>3.39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177</v>
      </c>
      <c r="AU227" s="231" t="s">
        <v>81</v>
      </c>
      <c r="AV227" s="15" t="s">
        <v>173</v>
      </c>
      <c r="AW227" s="15" t="s">
        <v>33</v>
      </c>
      <c r="AX227" s="15" t="s">
        <v>79</v>
      </c>
      <c r="AY227" s="231" t="s">
        <v>166</v>
      </c>
    </row>
    <row r="228" spans="1:65" s="2" customFormat="1" ht="16.5" customHeight="1" x14ac:dyDescent="0.2">
      <c r="A228" s="37"/>
      <c r="B228" s="38"/>
      <c r="C228" s="181" t="s">
        <v>299</v>
      </c>
      <c r="D228" s="181" t="s">
        <v>168</v>
      </c>
      <c r="E228" s="182" t="s">
        <v>492</v>
      </c>
      <c r="F228" s="183" t="s">
        <v>493</v>
      </c>
      <c r="G228" s="184" t="s">
        <v>188</v>
      </c>
      <c r="H228" s="185">
        <v>3.39</v>
      </c>
      <c r="I228" s="186"/>
      <c r="J228" s="187">
        <f>ROUND(I228*H228,2)</f>
        <v>0</v>
      </c>
      <c r="K228" s="183" t="s">
        <v>172</v>
      </c>
      <c r="L228" s="42"/>
      <c r="M228" s="188" t="s">
        <v>19</v>
      </c>
      <c r="N228" s="189" t="s">
        <v>42</v>
      </c>
      <c r="O228" s="67"/>
      <c r="P228" s="190">
        <f>O228*H228</f>
        <v>0</v>
      </c>
      <c r="Q228" s="190">
        <v>0</v>
      </c>
      <c r="R228" s="190">
        <f>Q228*H228</f>
        <v>0</v>
      </c>
      <c r="S228" s="190">
        <v>0</v>
      </c>
      <c r="T228" s="19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2" t="s">
        <v>173</v>
      </c>
      <c r="AT228" s="192" t="s">
        <v>168</v>
      </c>
      <c r="AU228" s="192" t="s">
        <v>81</v>
      </c>
      <c r="AY228" s="20" t="s">
        <v>166</v>
      </c>
      <c r="BE228" s="193">
        <f>IF(N228="základní",J228,0)</f>
        <v>0</v>
      </c>
      <c r="BF228" s="193">
        <f>IF(N228="snížená",J228,0)</f>
        <v>0</v>
      </c>
      <c r="BG228" s="193">
        <f>IF(N228="zákl. přenesená",J228,0)</f>
        <v>0</v>
      </c>
      <c r="BH228" s="193">
        <f>IF(N228="sníž. přenesená",J228,0)</f>
        <v>0</v>
      </c>
      <c r="BI228" s="193">
        <f>IF(N228="nulová",J228,0)</f>
        <v>0</v>
      </c>
      <c r="BJ228" s="20" t="s">
        <v>79</v>
      </c>
      <c r="BK228" s="193">
        <f>ROUND(I228*H228,2)</f>
        <v>0</v>
      </c>
      <c r="BL228" s="20" t="s">
        <v>173</v>
      </c>
      <c r="BM228" s="192" t="s">
        <v>494</v>
      </c>
    </row>
    <row r="229" spans="1:65" s="2" customFormat="1" ht="11.25" x14ac:dyDescent="0.2">
      <c r="A229" s="37"/>
      <c r="B229" s="38"/>
      <c r="C229" s="39"/>
      <c r="D229" s="194" t="s">
        <v>175</v>
      </c>
      <c r="E229" s="39"/>
      <c r="F229" s="195" t="s">
        <v>495</v>
      </c>
      <c r="G229" s="39"/>
      <c r="H229" s="39"/>
      <c r="I229" s="196"/>
      <c r="J229" s="39"/>
      <c r="K229" s="39"/>
      <c r="L229" s="42"/>
      <c r="M229" s="197"/>
      <c r="N229" s="198"/>
      <c r="O229" s="67"/>
      <c r="P229" s="67"/>
      <c r="Q229" s="67"/>
      <c r="R229" s="67"/>
      <c r="S229" s="67"/>
      <c r="T229" s="68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20" t="s">
        <v>175</v>
      </c>
      <c r="AU229" s="20" t="s">
        <v>81</v>
      </c>
    </row>
    <row r="230" spans="1:65" s="13" customFormat="1" ht="11.25" x14ac:dyDescent="0.2">
      <c r="B230" s="199"/>
      <c r="C230" s="200"/>
      <c r="D230" s="201" t="s">
        <v>177</v>
      </c>
      <c r="E230" s="202" t="s">
        <v>19</v>
      </c>
      <c r="F230" s="203" t="s">
        <v>534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177</v>
      </c>
      <c r="AU230" s="209" t="s">
        <v>81</v>
      </c>
      <c r="AV230" s="13" t="s">
        <v>79</v>
      </c>
      <c r="AW230" s="13" t="s">
        <v>33</v>
      </c>
      <c r="AX230" s="13" t="s">
        <v>71</v>
      </c>
      <c r="AY230" s="209" t="s">
        <v>166</v>
      </c>
    </row>
    <row r="231" spans="1:65" s="13" customFormat="1" ht="11.25" x14ac:dyDescent="0.2">
      <c r="B231" s="199"/>
      <c r="C231" s="200"/>
      <c r="D231" s="201" t="s">
        <v>177</v>
      </c>
      <c r="E231" s="202" t="s">
        <v>19</v>
      </c>
      <c r="F231" s="203" t="s">
        <v>446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177</v>
      </c>
      <c r="AU231" s="209" t="s">
        <v>81</v>
      </c>
      <c r="AV231" s="13" t="s">
        <v>79</v>
      </c>
      <c r="AW231" s="13" t="s">
        <v>33</v>
      </c>
      <c r="AX231" s="13" t="s">
        <v>71</v>
      </c>
      <c r="AY231" s="209" t="s">
        <v>166</v>
      </c>
    </row>
    <row r="232" spans="1:65" s="14" customFormat="1" ht="11.25" x14ac:dyDescent="0.2">
      <c r="B232" s="210"/>
      <c r="C232" s="211"/>
      <c r="D232" s="201" t="s">
        <v>177</v>
      </c>
      <c r="E232" s="212" t="s">
        <v>19</v>
      </c>
      <c r="F232" s="213" t="s">
        <v>579</v>
      </c>
      <c r="G232" s="211"/>
      <c r="H232" s="214">
        <v>3.39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177</v>
      </c>
      <c r="AU232" s="220" t="s">
        <v>81</v>
      </c>
      <c r="AV232" s="14" t="s">
        <v>81</v>
      </c>
      <c r="AW232" s="14" t="s">
        <v>33</v>
      </c>
      <c r="AX232" s="14" t="s">
        <v>71</v>
      </c>
      <c r="AY232" s="220" t="s">
        <v>166</v>
      </c>
    </row>
    <row r="233" spans="1:65" s="15" customFormat="1" ht="11.25" x14ac:dyDescent="0.2">
      <c r="B233" s="221"/>
      <c r="C233" s="222"/>
      <c r="D233" s="201" t="s">
        <v>177</v>
      </c>
      <c r="E233" s="223" t="s">
        <v>19</v>
      </c>
      <c r="F233" s="224" t="s">
        <v>180</v>
      </c>
      <c r="G233" s="222"/>
      <c r="H233" s="225">
        <v>3.39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177</v>
      </c>
      <c r="AU233" s="231" t="s">
        <v>81</v>
      </c>
      <c r="AV233" s="15" t="s">
        <v>173</v>
      </c>
      <c r="AW233" s="15" t="s">
        <v>33</v>
      </c>
      <c r="AX233" s="15" t="s">
        <v>79</v>
      </c>
      <c r="AY233" s="231" t="s">
        <v>166</v>
      </c>
    </row>
    <row r="234" spans="1:65" s="2" customFormat="1" ht="16.5" customHeight="1" x14ac:dyDescent="0.2">
      <c r="A234" s="37"/>
      <c r="B234" s="38"/>
      <c r="C234" s="181" t="s">
        <v>315</v>
      </c>
      <c r="D234" s="181" t="s">
        <v>168</v>
      </c>
      <c r="E234" s="182" t="s">
        <v>496</v>
      </c>
      <c r="F234" s="183" t="s">
        <v>497</v>
      </c>
      <c r="G234" s="184" t="s">
        <v>234</v>
      </c>
      <c r="H234" s="185">
        <v>0.28399999999999997</v>
      </c>
      <c r="I234" s="186"/>
      <c r="J234" s="187">
        <f>ROUND(I234*H234,2)</f>
        <v>0</v>
      </c>
      <c r="K234" s="183" t="s">
        <v>172</v>
      </c>
      <c r="L234" s="42"/>
      <c r="M234" s="188" t="s">
        <v>19</v>
      </c>
      <c r="N234" s="189" t="s">
        <v>42</v>
      </c>
      <c r="O234" s="67"/>
      <c r="P234" s="190">
        <f>O234*H234</f>
        <v>0</v>
      </c>
      <c r="Q234" s="190">
        <v>1.06277</v>
      </c>
      <c r="R234" s="190">
        <f>Q234*H234</f>
        <v>0.30182667999999996</v>
      </c>
      <c r="S234" s="190">
        <v>0</v>
      </c>
      <c r="T234" s="191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2" t="s">
        <v>173</v>
      </c>
      <c r="AT234" s="192" t="s">
        <v>168</v>
      </c>
      <c r="AU234" s="192" t="s">
        <v>81</v>
      </c>
      <c r="AY234" s="20" t="s">
        <v>166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20" t="s">
        <v>79</v>
      </c>
      <c r="BK234" s="193">
        <f>ROUND(I234*H234,2)</f>
        <v>0</v>
      </c>
      <c r="BL234" s="20" t="s">
        <v>173</v>
      </c>
      <c r="BM234" s="192" t="s">
        <v>498</v>
      </c>
    </row>
    <row r="235" spans="1:65" s="2" customFormat="1" ht="11.25" x14ac:dyDescent="0.2">
      <c r="A235" s="37"/>
      <c r="B235" s="38"/>
      <c r="C235" s="39"/>
      <c r="D235" s="194" t="s">
        <v>175</v>
      </c>
      <c r="E235" s="39"/>
      <c r="F235" s="195" t="s">
        <v>499</v>
      </c>
      <c r="G235" s="39"/>
      <c r="H235" s="39"/>
      <c r="I235" s="196"/>
      <c r="J235" s="39"/>
      <c r="K235" s="39"/>
      <c r="L235" s="42"/>
      <c r="M235" s="197"/>
      <c r="N235" s="19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175</v>
      </c>
      <c r="AU235" s="20" t="s">
        <v>81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534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3" customFormat="1" ht="11.25" x14ac:dyDescent="0.2">
      <c r="B237" s="199"/>
      <c r="C237" s="200"/>
      <c r="D237" s="201" t="s">
        <v>177</v>
      </c>
      <c r="E237" s="202" t="s">
        <v>19</v>
      </c>
      <c r="F237" s="203" t="s">
        <v>446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177</v>
      </c>
      <c r="AU237" s="209" t="s">
        <v>81</v>
      </c>
      <c r="AV237" s="13" t="s">
        <v>79</v>
      </c>
      <c r="AW237" s="13" t="s">
        <v>33</v>
      </c>
      <c r="AX237" s="13" t="s">
        <v>71</v>
      </c>
      <c r="AY237" s="209" t="s">
        <v>166</v>
      </c>
    </row>
    <row r="238" spans="1:65" s="13" customFormat="1" ht="11.25" x14ac:dyDescent="0.2">
      <c r="B238" s="199"/>
      <c r="C238" s="200"/>
      <c r="D238" s="201" t="s">
        <v>177</v>
      </c>
      <c r="E238" s="202" t="s">
        <v>19</v>
      </c>
      <c r="F238" s="203" t="s">
        <v>568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177</v>
      </c>
      <c r="AU238" s="209" t="s">
        <v>81</v>
      </c>
      <c r="AV238" s="13" t="s">
        <v>79</v>
      </c>
      <c r="AW238" s="13" t="s">
        <v>33</v>
      </c>
      <c r="AX238" s="13" t="s">
        <v>71</v>
      </c>
      <c r="AY238" s="209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2" t="s">
        <v>19</v>
      </c>
      <c r="F239" s="213" t="s">
        <v>580</v>
      </c>
      <c r="G239" s="211"/>
      <c r="H239" s="214">
        <v>4.5999999999999999E-2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33</v>
      </c>
      <c r="AX239" s="14" t="s">
        <v>71</v>
      </c>
      <c r="AY239" s="220" t="s">
        <v>166</v>
      </c>
    </row>
    <row r="240" spans="1:65" s="13" customFormat="1" ht="11.25" x14ac:dyDescent="0.2">
      <c r="B240" s="199"/>
      <c r="C240" s="200"/>
      <c r="D240" s="201" t="s">
        <v>177</v>
      </c>
      <c r="E240" s="202" t="s">
        <v>19</v>
      </c>
      <c r="F240" s="203" t="s">
        <v>570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177</v>
      </c>
      <c r="AU240" s="209" t="s">
        <v>81</v>
      </c>
      <c r="AV240" s="13" t="s">
        <v>79</v>
      </c>
      <c r="AW240" s="13" t="s">
        <v>33</v>
      </c>
      <c r="AX240" s="13" t="s">
        <v>71</v>
      </c>
      <c r="AY240" s="209" t="s">
        <v>166</v>
      </c>
    </row>
    <row r="241" spans="1:65" s="14" customFormat="1" ht="11.25" x14ac:dyDescent="0.2">
      <c r="B241" s="210"/>
      <c r="C241" s="211"/>
      <c r="D241" s="201" t="s">
        <v>177</v>
      </c>
      <c r="E241" s="212" t="s">
        <v>19</v>
      </c>
      <c r="F241" s="213" t="s">
        <v>580</v>
      </c>
      <c r="G241" s="211"/>
      <c r="H241" s="214">
        <v>4.5999999999999999E-2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177</v>
      </c>
      <c r="AU241" s="220" t="s">
        <v>81</v>
      </c>
      <c r="AV241" s="14" t="s">
        <v>81</v>
      </c>
      <c r="AW241" s="14" t="s">
        <v>33</v>
      </c>
      <c r="AX241" s="14" t="s">
        <v>71</v>
      </c>
      <c r="AY241" s="220" t="s">
        <v>166</v>
      </c>
    </row>
    <row r="242" spans="1:65" s="13" customFormat="1" ht="11.25" x14ac:dyDescent="0.2">
      <c r="B242" s="199"/>
      <c r="C242" s="200"/>
      <c r="D242" s="201" t="s">
        <v>177</v>
      </c>
      <c r="E242" s="202" t="s">
        <v>19</v>
      </c>
      <c r="F242" s="203" t="s">
        <v>571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177</v>
      </c>
      <c r="AU242" s="209" t="s">
        <v>81</v>
      </c>
      <c r="AV242" s="13" t="s">
        <v>79</v>
      </c>
      <c r="AW242" s="13" t="s">
        <v>33</v>
      </c>
      <c r="AX242" s="13" t="s">
        <v>71</v>
      </c>
      <c r="AY242" s="209" t="s">
        <v>166</v>
      </c>
    </row>
    <row r="243" spans="1:65" s="14" customFormat="1" ht="11.25" x14ac:dyDescent="0.2">
      <c r="B243" s="210"/>
      <c r="C243" s="211"/>
      <c r="D243" s="201" t="s">
        <v>177</v>
      </c>
      <c r="E243" s="212" t="s">
        <v>19</v>
      </c>
      <c r="F243" s="213" t="s">
        <v>581</v>
      </c>
      <c r="G243" s="211"/>
      <c r="H243" s="214">
        <v>7.8E-2</v>
      </c>
      <c r="I243" s="215"/>
      <c r="J243" s="211"/>
      <c r="K243" s="211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177</v>
      </c>
      <c r="AU243" s="220" t="s">
        <v>81</v>
      </c>
      <c r="AV243" s="14" t="s">
        <v>81</v>
      </c>
      <c r="AW243" s="14" t="s">
        <v>33</v>
      </c>
      <c r="AX243" s="14" t="s">
        <v>71</v>
      </c>
      <c r="AY243" s="220" t="s">
        <v>166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573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582</v>
      </c>
      <c r="G245" s="211"/>
      <c r="H245" s="214">
        <v>2.5999999999999999E-2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575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583</v>
      </c>
      <c r="G247" s="211"/>
      <c r="H247" s="214">
        <v>8.7999999999999995E-2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1:65" s="15" customFormat="1" ht="11.25" x14ac:dyDescent="0.2">
      <c r="B248" s="221"/>
      <c r="C248" s="222"/>
      <c r="D248" s="201" t="s">
        <v>177</v>
      </c>
      <c r="E248" s="223" t="s">
        <v>19</v>
      </c>
      <c r="F248" s="224" t="s">
        <v>180</v>
      </c>
      <c r="G248" s="222"/>
      <c r="H248" s="225">
        <v>0.28399999999999997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177</v>
      </c>
      <c r="AU248" s="231" t="s">
        <v>81</v>
      </c>
      <c r="AV248" s="15" t="s">
        <v>173</v>
      </c>
      <c r="AW248" s="15" t="s">
        <v>33</v>
      </c>
      <c r="AX248" s="15" t="s">
        <v>79</v>
      </c>
      <c r="AY248" s="231" t="s">
        <v>166</v>
      </c>
    </row>
    <row r="249" spans="1:65" s="2" customFormat="1" ht="16.5" customHeight="1" x14ac:dyDescent="0.2">
      <c r="A249" s="37"/>
      <c r="B249" s="38"/>
      <c r="C249" s="181" t="s">
        <v>325</v>
      </c>
      <c r="D249" s="181" t="s">
        <v>168</v>
      </c>
      <c r="E249" s="182" t="s">
        <v>503</v>
      </c>
      <c r="F249" s="183" t="s">
        <v>504</v>
      </c>
      <c r="G249" s="184" t="s">
        <v>188</v>
      </c>
      <c r="H249" s="185">
        <v>45.13</v>
      </c>
      <c r="I249" s="186"/>
      <c r="J249" s="187">
        <f>ROUND(I249*H249,2)</f>
        <v>0</v>
      </c>
      <c r="K249" s="183" t="s">
        <v>172</v>
      </c>
      <c r="L249" s="42"/>
      <c r="M249" s="188" t="s">
        <v>19</v>
      </c>
      <c r="N249" s="189" t="s">
        <v>42</v>
      </c>
      <c r="O249" s="67"/>
      <c r="P249" s="190">
        <f>O249*H249</f>
        <v>0</v>
      </c>
      <c r="Q249" s="190">
        <v>1.2999999999999999E-4</v>
      </c>
      <c r="R249" s="190">
        <f>Q249*H249</f>
        <v>5.8668999999999995E-3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173</v>
      </c>
      <c r="AT249" s="192" t="s">
        <v>168</v>
      </c>
      <c r="AU249" s="192" t="s">
        <v>81</v>
      </c>
      <c r="AY249" s="20" t="s">
        <v>166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79</v>
      </c>
      <c r="BK249" s="193">
        <f>ROUND(I249*H249,2)</f>
        <v>0</v>
      </c>
      <c r="BL249" s="20" t="s">
        <v>173</v>
      </c>
      <c r="BM249" s="192" t="s">
        <v>505</v>
      </c>
    </row>
    <row r="250" spans="1:65" s="2" customFormat="1" ht="11.25" x14ac:dyDescent="0.2">
      <c r="A250" s="37"/>
      <c r="B250" s="38"/>
      <c r="C250" s="39"/>
      <c r="D250" s="194" t="s">
        <v>175</v>
      </c>
      <c r="E250" s="39"/>
      <c r="F250" s="195" t="s">
        <v>506</v>
      </c>
      <c r="G250" s="39"/>
      <c r="H250" s="39"/>
      <c r="I250" s="196"/>
      <c r="J250" s="39"/>
      <c r="K250" s="39"/>
      <c r="L250" s="42"/>
      <c r="M250" s="197"/>
      <c r="N250" s="198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175</v>
      </c>
      <c r="AU250" s="20" t="s">
        <v>81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534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3" customFormat="1" ht="11.25" x14ac:dyDescent="0.2">
      <c r="B252" s="199"/>
      <c r="C252" s="200"/>
      <c r="D252" s="201" t="s">
        <v>177</v>
      </c>
      <c r="E252" s="202" t="s">
        <v>19</v>
      </c>
      <c r="F252" s="203" t="s">
        <v>446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177</v>
      </c>
      <c r="AU252" s="209" t="s">
        <v>81</v>
      </c>
      <c r="AV252" s="13" t="s">
        <v>79</v>
      </c>
      <c r="AW252" s="13" t="s">
        <v>33</v>
      </c>
      <c r="AX252" s="13" t="s">
        <v>71</v>
      </c>
      <c r="AY252" s="209" t="s">
        <v>166</v>
      </c>
    </row>
    <row r="253" spans="1:65" s="13" customFormat="1" ht="11.25" x14ac:dyDescent="0.2">
      <c r="B253" s="199"/>
      <c r="C253" s="200"/>
      <c r="D253" s="201" t="s">
        <v>177</v>
      </c>
      <c r="E253" s="202" t="s">
        <v>19</v>
      </c>
      <c r="F253" s="203" t="s">
        <v>568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177</v>
      </c>
      <c r="AU253" s="209" t="s">
        <v>81</v>
      </c>
      <c r="AV253" s="13" t="s">
        <v>79</v>
      </c>
      <c r="AW253" s="13" t="s">
        <v>33</v>
      </c>
      <c r="AX253" s="13" t="s">
        <v>71</v>
      </c>
      <c r="AY253" s="209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584</v>
      </c>
      <c r="G254" s="211"/>
      <c r="H254" s="214">
        <v>7.34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3" customFormat="1" ht="11.25" x14ac:dyDescent="0.2">
      <c r="B255" s="199"/>
      <c r="C255" s="200"/>
      <c r="D255" s="201" t="s">
        <v>177</v>
      </c>
      <c r="E255" s="202" t="s">
        <v>19</v>
      </c>
      <c r="F255" s="203" t="s">
        <v>570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177</v>
      </c>
      <c r="AU255" s="209" t="s">
        <v>81</v>
      </c>
      <c r="AV255" s="13" t="s">
        <v>79</v>
      </c>
      <c r="AW255" s="13" t="s">
        <v>33</v>
      </c>
      <c r="AX255" s="13" t="s">
        <v>71</v>
      </c>
      <c r="AY255" s="209" t="s">
        <v>166</v>
      </c>
    </row>
    <row r="256" spans="1:65" s="14" customFormat="1" ht="11.25" x14ac:dyDescent="0.2">
      <c r="B256" s="210"/>
      <c r="C256" s="211"/>
      <c r="D256" s="201" t="s">
        <v>177</v>
      </c>
      <c r="E256" s="212" t="s">
        <v>19</v>
      </c>
      <c r="F256" s="213" t="s">
        <v>584</v>
      </c>
      <c r="G256" s="211"/>
      <c r="H256" s="214">
        <v>7.34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81</v>
      </c>
      <c r="AV256" s="14" t="s">
        <v>81</v>
      </c>
      <c r="AW256" s="14" t="s">
        <v>33</v>
      </c>
      <c r="AX256" s="14" t="s">
        <v>71</v>
      </c>
      <c r="AY256" s="220" t="s">
        <v>166</v>
      </c>
    </row>
    <row r="257" spans="1:65" s="13" customFormat="1" ht="11.25" x14ac:dyDescent="0.2">
      <c r="B257" s="199"/>
      <c r="C257" s="200"/>
      <c r="D257" s="201" t="s">
        <v>177</v>
      </c>
      <c r="E257" s="202" t="s">
        <v>19</v>
      </c>
      <c r="F257" s="203" t="s">
        <v>571</v>
      </c>
      <c r="G257" s="200"/>
      <c r="H257" s="202" t="s">
        <v>19</v>
      </c>
      <c r="I257" s="204"/>
      <c r="J257" s="200"/>
      <c r="K257" s="200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177</v>
      </c>
      <c r="AU257" s="209" t="s">
        <v>81</v>
      </c>
      <c r="AV257" s="13" t="s">
        <v>79</v>
      </c>
      <c r="AW257" s="13" t="s">
        <v>33</v>
      </c>
      <c r="AX257" s="13" t="s">
        <v>71</v>
      </c>
      <c r="AY257" s="209" t="s">
        <v>166</v>
      </c>
    </row>
    <row r="258" spans="1:65" s="14" customFormat="1" ht="11.25" x14ac:dyDescent="0.2">
      <c r="B258" s="210"/>
      <c r="C258" s="211"/>
      <c r="D258" s="201" t="s">
        <v>177</v>
      </c>
      <c r="E258" s="212" t="s">
        <v>19</v>
      </c>
      <c r="F258" s="213" t="s">
        <v>585</v>
      </c>
      <c r="G258" s="211"/>
      <c r="H258" s="214">
        <v>12.4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177</v>
      </c>
      <c r="AU258" s="220" t="s">
        <v>81</v>
      </c>
      <c r="AV258" s="14" t="s">
        <v>81</v>
      </c>
      <c r="AW258" s="14" t="s">
        <v>33</v>
      </c>
      <c r="AX258" s="14" t="s">
        <v>71</v>
      </c>
      <c r="AY258" s="220" t="s">
        <v>166</v>
      </c>
    </row>
    <row r="259" spans="1:65" s="13" customFormat="1" ht="11.25" x14ac:dyDescent="0.2">
      <c r="B259" s="199"/>
      <c r="C259" s="200"/>
      <c r="D259" s="201" t="s">
        <v>177</v>
      </c>
      <c r="E259" s="202" t="s">
        <v>19</v>
      </c>
      <c r="F259" s="203" t="s">
        <v>573</v>
      </c>
      <c r="G259" s="200"/>
      <c r="H259" s="202" t="s">
        <v>19</v>
      </c>
      <c r="I259" s="204"/>
      <c r="J259" s="200"/>
      <c r="K259" s="200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177</v>
      </c>
      <c r="AU259" s="209" t="s">
        <v>81</v>
      </c>
      <c r="AV259" s="13" t="s">
        <v>79</v>
      </c>
      <c r="AW259" s="13" t="s">
        <v>33</v>
      </c>
      <c r="AX259" s="13" t="s">
        <v>71</v>
      </c>
      <c r="AY259" s="209" t="s">
        <v>166</v>
      </c>
    </row>
    <row r="260" spans="1:65" s="14" customFormat="1" ht="11.25" x14ac:dyDescent="0.2">
      <c r="B260" s="210"/>
      <c r="C260" s="211"/>
      <c r="D260" s="201" t="s">
        <v>177</v>
      </c>
      <c r="E260" s="212" t="s">
        <v>19</v>
      </c>
      <c r="F260" s="213" t="s">
        <v>586</v>
      </c>
      <c r="G260" s="211"/>
      <c r="H260" s="214">
        <v>4.05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177</v>
      </c>
      <c r="AU260" s="220" t="s">
        <v>81</v>
      </c>
      <c r="AV260" s="14" t="s">
        <v>81</v>
      </c>
      <c r="AW260" s="14" t="s">
        <v>33</v>
      </c>
      <c r="AX260" s="14" t="s">
        <v>71</v>
      </c>
      <c r="AY260" s="220" t="s">
        <v>166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575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4" customFormat="1" ht="11.25" x14ac:dyDescent="0.2">
      <c r="B262" s="210"/>
      <c r="C262" s="211"/>
      <c r="D262" s="201" t="s">
        <v>177</v>
      </c>
      <c r="E262" s="212" t="s">
        <v>19</v>
      </c>
      <c r="F262" s="213" t="s">
        <v>587</v>
      </c>
      <c r="G262" s="211"/>
      <c r="H262" s="214">
        <v>14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177</v>
      </c>
      <c r="AU262" s="220" t="s">
        <v>81</v>
      </c>
      <c r="AV262" s="14" t="s">
        <v>81</v>
      </c>
      <c r="AW262" s="14" t="s">
        <v>33</v>
      </c>
      <c r="AX262" s="14" t="s">
        <v>71</v>
      </c>
      <c r="AY262" s="220" t="s">
        <v>166</v>
      </c>
    </row>
    <row r="263" spans="1:65" s="15" customFormat="1" ht="11.25" x14ac:dyDescent="0.2">
      <c r="B263" s="221"/>
      <c r="C263" s="222"/>
      <c r="D263" s="201" t="s">
        <v>177</v>
      </c>
      <c r="E263" s="223" t="s">
        <v>19</v>
      </c>
      <c r="F263" s="224" t="s">
        <v>180</v>
      </c>
      <c r="G263" s="222"/>
      <c r="H263" s="225">
        <v>45.129999999999995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177</v>
      </c>
      <c r="AU263" s="231" t="s">
        <v>81</v>
      </c>
      <c r="AV263" s="15" t="s">
        <v>173</v>
      </c>
      <c r="AW263" s="15" t="s">
        <v>33</v>
      </c>
      <c r="AX263" s="15" t="s">
        <v>79</v>
      </c>
      <c r="AY263" s="231" t="s">
        <v>166</v>
      </c>
    </row>
    <row r="264" spans="1:65" s="2" customFormat="1" ht="16.5" customHeight="1" x14ac:dyDescent="0.2">
      <c r="A264" s="37"/>
      <c r="B264" s="38"/>
      <c r="C264" s="181" t="s">
        <v>332</v>
      </c>
      <c r="D264" s="181" t="s">
        <v>168</v>
      </c>
      <c r="E264" s="182" t="s">
        <v>510</v>
      </c>
      <c r="F264" s="183" t="s">
        <v>511</v>
      </c>
      <c r="G264" s="184" t="s">
        <v>188</v>
      </c>
      <c r="H264" s="185">
        <v>45.13</v>
      </c>
      <c r="I264" s="186"/>
      <c r="J264" s="187">
        <f>ROUND(I264*H264,2)</f>
        <v>0</v>
      </c>
      <c r="K264" s="183" t="s">
        <v>172</v>
      </c>
      <c r="L264" s="42"/>
      <c r="M264" s="188" t="s">
        <v>19</v>
      </c>
      <c r="N264" s="189" t="s">
        <v>42</v>
      </c>
      <c r="O264" s="67"/>
      <c r="P264" s="190">
        <f>O264*H264</f>
        <v>0</v>
      </c>
      <c r="Q264" s="190">
        <v>2.2000000000000001E-4</v>
      </c>
      <c r="R264" s="190">
        <f>Q264*H264</f>
        <v>9.928600000000001E-3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173</v>
      </c>
      <c r="AT264" s="192" t="s">
        <v>168</v>
      </c>
      <c r="AU264" s="192" t="s">
        <v>81</v>
      </c>
      <c r="AY264" s="20" t="s">
        <v>166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79</v>
      </c>
      <c r="BK264" s="193">
        <f>ROUND(I264*H264,2)</f>
        <v>0</v>
      </c>
      <c r="BL264" s="20" t="s">
        <v>173</v>
      </c>
      <c r="BM264" s="192" t="s">
        <v>512</v>
      </c>
    </row>
    <row r="265" spans="1:65" s="2" customFormat="1" ht="11.25" x14ac:dyDescent="0.2">
      <c r="A265" s="37"/>
      <c r="B265" s="38"/>
      <c r="C265" s="39"/>
      <c r="D265" s="194" t="s">
        <v>175</v>
      </c>
      <c r="E265" s="39"/>
      <c r="F265" s="195" t="s">
        <v>513</v>
      </c>
      <c r="G265" s="39"/>
      <c r="H265" s="39"/>
      <c r="I265" s="196"/>
      <c r="J265" s="39"/>
      <c r="K265" s="39"/>
      <c r="L265" s="42"/>
      <c r="M265" s="197"/>
      <c r="N265" s="19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175</v>
      </c>
      <c r="AU265" s="20" t="s">
        <v>81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534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3" customFormat="1" ht="11.25" x14ac:dyDescent="0.2">
      <c r="B267" s="199"/>
      <c r="C267" s="200"/>
      <c r="D267" s="201" t="s">
        <v>177</v>
      </c>
      <c r="E267" s="202" t="s">
        <v>19</v>
      </c>
      <c r="F267" s="203" t="s">
        <v>446</v>
      </c>
      <c r="G267" s="200"/>
      <c r="H267" s="202" t="s">
        <v>19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177</v>
      </c>
      <c r="AU267" s="209" t="s">
        <v>81</v>
      </c>
      <c r="AV267" s="13" t="s">
        <v>79</v>
      </c>
      <c r="AW267" s="13" t="s">
        <v>33</v>
      </c>
      <c r="AX267" s="13" t="s">
        <v>71</v>
      </c>
      <c r="AY267" s="209" t="s">
        <v>166</v>
      </c>
    </row>
    <row r="268" spans="1:65" s="13" customFormat="1" ht="11.25" x14ac:dyDescent="0.2">
      <c r="B268" s="199"/>
      <c r="C268" s="200"/>
      <c r="D268" s="201" t="s">
        <v>177</v>
      </c>
      <c r="E268" s="202" t="s">
        <v>19</v>
      </c>
      <c r="F268" s="203" t="s">
        <v>568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177</v>
      </c>
      <c r="AU268" s="209" t="s">
        <v>81</v>
      </c>
      <c r="AV268" s="13" t="s">
        <v>79</v>
      </c>
      <c r="AW268" s="13" t="s">
        <v>33</v>
      </c>
      <c r="AX268" s="13" t="s">
        <v>71</v>
      </c>
      <c r="AY268" s="209" t="s">
        <v>166</v>
      </c>
    </row>
    <row r="269" spans="1:65" s="14" customFormat="1" ht="11.25" x14ac:dyDescent="0.2">
      <c r="B269" s="210"/>
      <c r="C269" s="211"/>
      <c r="D269" s="201" t="s">
        <v>177</v>
      </c>
      <c r="E269" s="212" t="s">
        <v>19</v>
      </c>
      <c r="F269" s="213" t="s">
        <v>584</v>
      </c>
      <c r="G269" s="211"/>
      <c r="H269" s="214">
        <v>7.34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177</v>
      </c>
      <c r="AU269" s="220" t="s">
        <v>81</v>
      </c>
      <c r="AV269" s="14" t="s">
        <v>81</v>
      </c>
      <c r="AW269" s="14" t="s">
        <v>33</v>
      </c>
      <c r="AX269" s="14" t="s">
        <v>71</v>
      </c>
      <c r="AY269" s="220" t="s">
        <v>166</v>
      </c>
    </row>
    <row r="270" spans="1:65" s="13" customFormat="1" ht="11.25" x14ac:dyDescent="0.2">
      <c r="B270" s="199"/>
      <c r="C270" s="200"/>
      <c r="D270" s="201" t="s">
        <v>177</v>
      </c>
      <c r="E270" s="202" t="s">
        <v>19</v>
      </c>
      <c r="F270" s="203" t="s">
        <v>570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177</v>
      </c>
      <c r="AU270" s="209" t="s">
        <v>81</v>
      </c>
      <c r="AV270" s="13" t="s">
        <v>79</v>
      </c>
      <c r="AW270" s="13" t="s">
        <v>33</v>
      </c>
      <c r="AX270" s="13" t="s">
        <v>71</v>
      </c>
      <c r="AY270" s="209" t="s">
        <v>166</v>
      </c>
    </row>
    <row r="271" spans="1:65" s="14" customFormat="1" ht="11.25" x14ac:dyDescent="0.2">
      <c r="B271" s="210"/>
      <c r="C271" s="211"/>
      <c r="D271" s="201" t="s">
        <v>177</v>
      </c>
      <c r="E271" s="212" t="s">
        <v>19</v>
      </c>
      <c r="F271" s="213" t="s">
        <v>584</v>
      </c>
      <c r="G271" s="211"/>
      <c r="H271" s="214">
        <v>7.34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177</v>
      </c>
      <c r="AU271" s="220" t="s">
        <v>81</v>
      </c>
      <c r="AV271" s="14" t="s">
        <v>81</v>
      </c>
      <c r="AW271" s="14" t="s">
        <v>33</v>
      </c>
      <c r="AX271" s="14" t="s">
        <v>71</v>
      </c>
      <c r="AY271" s="220" t="s">
        <v>166</v>
      </c>
    </row>
    <row r="272" spans="1:65" s="13" customFormat="1" ht="11.25" x14ac:dyDescent="0.2">
      <c r="B272" s="199"/>
      <c r="C272" s="200"/>
      <c r="D272" s="201" t="s">
        <v>177</v>
      </c>
      <c r="E272" s="202" t="s">
        <v>19</v>
      </c>
      <c r="F272" s="203" t="s">
        <v>571</v>
      </c>
      <c r="G272" s="200"/>
      <c r="H272" s="202" t="s">
        <v>19</v>
      </c>
      <c r="I272" s="204"/>
      <c r="J272" s="200"/>
      <c r="K272" s="200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177</v>
      </c>
      <c r="AU272" s="209" t="s">
        <v>81</v>
      </c>
      <c r="AV272" s="13" t="s">
        <v>79</v>
      </c>
      <c r="AW272" s="13" t="s">
        <v>33</v>
      </c>
      <c r="AX272" s="13" t="s">
        <v>71</v>
      </c>
      <c r="AY272" s="209" t="s">
        <v>166</v>
      </c>
    </row>
    <row r="273" spans="1:65" s="14" customFormat="1" ht="11.25" x14ac:dyDescent="0.2">
      <c r="B273" s="210"/>
      <c r="C273" s="211"/>
      <c r="D273" s="201" t="s">
        <v>177</v>
      </c>
      <c r="E273" s="212" t="s">
        <v>19</v>
      </c>
      <c r="F273" s="213" t="s">
        <v>585</v>
      </c>
      <c r="G273" s="211"/>
      <c r="H273" s="214">
        <v>12.4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177</v>
      </c>
      <c r="AU273" s="220" t="s">
        <v>81</v>
      </c>
      <c r="AV273" s="14" t="s">
        <v>81</v>
      </c>
      <c r="AW273" s="14" t="s">
        <v>33</v>
      </c>
      <c r="AX273" s="14" t="s">
        <v>71</v>
      </c>
      <c r="AY273" s="220" t="s">
        <v>166</v>
      </c>
    </row>
    <row r="274" spans="1:65" s="13" customFormat="1" ht="11.25" x14ac:dyDescent="0.2">
      <c r="B274" s="199"/>
      <c r="C274" s="200"/>
      <c r="D274" s="201" t="s">
        <v>177</v>
      </c>
      <c r="E274" s="202" t="s">
        <v>19</v>
      </c>
      <c r="F274" s="203" t="s">
        <v>573</v>
      </c>
      <c r="G274" s="200"/>
      <c r="H274" s="202" t="s">
        <v>19</v>
      </c>
      <c r="I274" s="204"/>
      <c r="J274" s="200"/>
      <c r="K274" s="200"/>
      <c r="L274" s="205"/>
      <c r="M274" s="206"/>
      <c r="N274" s="207"/>
      <c r="O274" s="207"/>
      <c r="P274" s="207"/>
      <c r="Q274" s="207"/>
      <c r="R274" s="207"/>
      <c r="S274" s="207"/>
      <c r="T274" s="208"/>
      <c r="AT274" s="209" t="s">
        <v>177</v>
      </c>
      <c r="AU274" s="209" t="s">
        <v>81</v>
      </c>
      <c r="AV274" s="13" t="s">
        <v>79</v>
      </c>
      <c r="AW274" s="13" t="s">
        <v>33</v>
      </c>
      <c r="AX274" s="13" t="s">
        <v>71</v>
      </c>
      <c r="AY274" s="209" t="s">
        <v>166</v>
      </c>
    </row>
    <row r="275" spans="1:65" s="14" customFormat="1" ht="11.25" x14ac:dyDescent="0.2">
      <c r="B275" s="210"/>
      <c r="C275" s="211"/>
      <c r="D275" s="201" t="s">
        <v>177</v>
      </c>
      <c r="E275" s="212" t="s">
        <v>19</v>
      </c>
      <c r="F275" s="213" t="s">
        <v>586</v>
      </c>
      <c r="G275" s="211"/>
      <c r="H275" s="214">
        <v>4.05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177</v>
      </c>
      <c r="AU275" s="220" t="s">
        <v>81</v>
      </c>
      <c r="AV275" s="14" t="s">
        <v>81</v>
      </c>
      <c r="AW275" s="14" t="s">
        <v>33</v>
      </c>
      <c r="AX275" s="14" t="s">
        <v>71</v>
      </c>
      <c r="AY275" s="220" t="s">
        <v>166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575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4" customFormat="1" ht="11.25" x14ac:dyDescent="0.2">
      <c r="B277" s="210"/>
      <c r="C277" s="211"/>
      <c r="D277" s="201" t="s">
        <v>177</v>
      </c>
      <c r="E277" s="212" t="s">
        <v>19</v>
      </c>
      <c r="F277" s="213" t="s">
        <v>587</v>
      </c>
      <c r="G277" s="211"/>
      <c r="H277" s="214">
        <v>14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177</v>
      </c>
      <c r="AU277" s="220" t="s">
        <v>81</v>
      </c>
      <c r="AV277" s="14" t="s">
        <v>81</v>
      </c>
      <c r="AW277" s="14" t="s">
        <v>33</v>
      </c>
      <c r="AX277" s="14" t="s">
        <v>71</v>
      </c>
      <c r="AY277" s="220" t="s">
        <v>166</v>
      </c>
    </row>
    <row r="278" spans="1:65" s="15" customFormat="1" ht="11.25" x14ac:dyDescent="0.2">
      <c r="B278" s="221"/>
      <c r="C278" s="222"/>
      <c r="D278" s="201" t="s">
        <v>177</v>
      </c>
      <c r="E278" s="223" t="s">
        <v>19</v>
      </c>
      <c r="F278" s="224" t="s">
        <v>180</v>
      </c>
      <c r="G278" s="222"/>
      <c r="H278" s="225">
        <v>45.129999999999995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177</v>
      </c>
      <c r="AU278" s="231" t="s">
        <v>81</v>
      </c>
      <c r="AV278" s="15" t="s">
        <v>173</v>
      </c>
      <c r="AW278" s="15" t="s">
        <v>33</v>
      </c>
      <c r="AX278" s="15" t="s">
        <v>79</v>
      </c>
      <c r="AY278" s="231" t="s">
        <v>166</v>
      </c>
    </row>
    <row r="279" spans="1:65" s="12" customFormat="1" ht="22.9" customHeight="1" x14ac:dyDescent="0.2">
      <c r="B279" s="165"/>
      <c r="C279" s="166"/>
      <c r="D279" s="167" t="s">
        <v>70</v>
      </c>
      <c r="E279" s="179" t="s">
        <v>231</v>
      </c>
      <c r="F279" s="179" t="s">
        <v>314</v>
      </c>
      <c r="G279" s="166"/>
      <c r="H279" s="166"/>
      <c r="I279" s="169"/>
      <c r="J279" s="180">
        <f>BK279</f>
        <v>0</v>
      </c>
      <c r="K279" s="166"/>
      <c r="L279" s="171"/>
      <c r="M279" s="172"/>
      <c r="N279" s="173"/>
      <c r="O279" s="173"/>
      <c r="P279" s="174">
        <f>SUM(P280:P337)</f>
        <v>0</v>
      </c>
      <c r="Q279" s="173"/>
      <c r="R279" s="174">
        <f>SUM(R280:R337)</f>
        <v>4.1663999999999998E-3</v>
      </c>
      <c r="S279" s="173"/>
      <c r="T279" s="175">
        <f>SUM(T280:T337)</f>
        <v>0</v>
      </c>
      <c r="AR279" s="176" t="s">
        <v>79</v>
      </c>
      <c r="AT279" s="177" t="s">
        <v>70</v>
      </c>
      <c r="AU279" s="177" t="s">
        <v>79</v>
      </c>
      <c r="AY279" s="176" t="s">
        <v>166</v>
      </c>
      <c r="BK279" s="178">
        <f>SUM(BK280:BK337)</f>
        <v>0</v>
      </c>
    </row>
    <row r="280" spans="1:65" s="2" customFormat="1" ht="24.2" customHeight="1" x14ac:dyDescent="0.2">
      <c r="A280" s="37"/>
      <c r="B280" s="38"/>
      <c r="C280" s="181" t="s">
        <v>338</v>
      </c>
      <c r="D280" s="181" t="s">
        <v>168</v>
      </c>
      <c r="E280" s="182" t="s">
        <v>316</v>
      </c>
      <c r="F280" s="183" t="s">
        <v>317</v>
      </c>
      <c r="G280" s="184" t="s">
        <v>188</v>
      </c>
      <c r="H280" s="185">
        <v>2.16</v>
      </c>
      <c r="I280" s="186"/>
      <c r="J280" s="187">
        <f>ROUND(I280*H280,2)</f>
        <v>0</v>
      </c>
      <c r="K280" s="183" t="s">
        <v>172</v>
      </c>
      <c r="L280" s="42"/>
      <c r="M280" s="188" t="s">
        <v>19</v>
      </c>
      <c r="N280" s="189" t="s">
        <v>42</v>
      </c>
      <c r="O280" s="67"/>
      <c r="P280" s="190">
        <f>O280*H280</f>
        <v>0</v>
      </c>
      <c r="Q280" s="190">
        <v>0</v>
      </c>
      <c r="R280" s="190">
        <f>Q280*H280</f>
        <v>0</v>
      </c>
      <c r="S280" s="190">
        <v>0</v>
      </c>
      <c r="T280" s="19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92" t="s">
        <v>173</v>
      </c>
      <c r="AT280" s="192" t="s">
        <v>168</v>
      </c>
      <c r="AU280" s="192" t="s">
        <v>81</v>
      </c>
      <c r="AY280" s="20" t="s">
        <v>166</v>
      </c>
      <c r="BE280" s="193">
        <f>IF(N280="základní",J280,0)</f>
        <v>0</v>
      </c>
      <c r="BF280" s="193">
        <f>IF(N280="snížená",J280,0)</f>
        <v>0</v>
      </c>
      <c r="BG280" s="193">
        <f>IF(N280="zákl. přenesená",J280,0)</f>
        <v>0</v>
      </c>
      <c r="BH280" s="193">
        <f>IF(N280="sníž. přenesená",J280,0)</f>
        <v>0</v>
      </c>
      <c r="BI280" s="193">
        <f>IF(N280="nulová",J280,0)</f>
        <v>0</v>
      </c>
      <c r="BJ280" s="20" t="s">
        <v>79</v>
      </c>
      <c r="BK280" s="193">
        <f>ROUND(I280*H280,2)</f>
        <v>0</v>
      </c>
      <c r="BL280" s="20" t="s">
        <v>173</v>
      </c>
      <c r="BM280" s="192" t="s">
        <v>588</v>
      </c>
    </row>
    <row r="281" spans="1:65" s="2" customFormat="1" ht="11.25" x14ac:dyDescent="0.2">
      <c r="A281" s="37"/>
      <c r="B281" s="38"/>
      <c r="C281" s="39"/>
      <c r="D281" s="194" t="s">
        <v>175</v>
      </c>
      <c r="E281" s="39"/>
      <c r="F281" s="195" t="s">
        <v>319</v>
      </c>
      <c r="G281" s="39"/>
      <c r="H281" s="39"/>
      <c r="I281" s="196"/>
      <c r="J281" s="39"/>
      <c r="K281" s="39"/>
      <c r="L281" s="42"/>
      <c r="M281" s="197"/>
      <c r="N281" s="198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20" t="s">
        <v>175</v>
      </c>
      <c r="AU281" s="20" t="s">
        <v>81</v>
      </c>
    </row>
    <row r="282" spans="1:65" s="13" customFormat="1" ht="11.25" x14ac:dyDescent="0.2">
      <c r="B282" s="199"/>
      <c r="C282" s="200"/>
      <c r="D282" s="201" t="s">
        <v>177</v>
      </c>
      <c r="E282" s="202" t="s">
        <v>19</v>
      </c>
      <c r="F282" s="203" t="s">
        <v>534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177</v>
      </c>
      <c r="AU282" s="209" t="s">
        <v>81</v>
      </c>
      <c r="AV282" s="13" t="s">
        <v>79</v>
      </c>
      <c r="AW282" s="13" t="s">
        <v>33</v>
      </c>
      <c r="AX282" s="13" t="s">
        <v>71</v>
      </c>
      <c r="AY282" s="209" t="s">
        <v>166</v>
      </c>
    </row>
    <row r="283" spans="1:65" s="13" customFormat="1" ht="11.25" x14ac:dyDescent="0.2">
      <c r="B283" s="199"/>
      <c r="C283" s="200"/>
      <c r="D283" s="201" t="s">
        <v>177</v>
      </c>
      <c r="E283" s="202" t="s">
        <v>19</v>
      </c>
      <c r="F283" s="203" t="s">
        <v>589</v>
      </c>
      <c r="G283" s="200"/>
      <c r="H283" s="202" t="s">
        <v>19</v>
      </c>
      <c r="I283" s="204"/>
      <c r="J283" s="200"/>
      <c r="K283" s="200"/>
      <c r="L283" s="205"/>
      <c r="M283" s="206"/>
      <c r="N283" s="207"/>
      <c r="O283" s="207"/>
      <c r="P283" s="207"/>
      <c r="Q283" s="207"/>
      <c r="R283" s="207"/>
      <c r="S283" s="207"/>
      <c r="T283" s="208"/>
      <c r="AT283" s="209" t="s">
        <v>177</v>
      </c>
      <c r="AU283" s="209" t="s">
        <v>81</v>
      </c>
      <c r="AV283" s="13" t="s">
        <v>79</v>
      </c>
      <c r="AW283" s="13" t="s">
        <v>33</v>
      </c>
      <c r="AX283" s="13" t="s">
        <v>71</v>
      </c>
      <c r="AY283" s="209" t="s">
        <v>166</v>
      </c>
    </row>
    <row r="284" spans="1:65" s="14" customFormat="1" ht="11.25" x14ac:dyDescent="0.2">
      <c r="B284" s="210"/>
      <c r="C284" s="211"/>
      <c r="D284" s="201" t="s">
        <v>177</v>
      </c>
      <c r="E284" s="212" t="s">
        <v>19</v>
      </c>
      <c r="F284" s="213" t="s">
        <v>590</v>
      </c>
      <c r="G284" s="211"/>
      <c r="H284" s="214">
        <v>2.16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177</v>
      </c>
      <c r="AU284" s="220" t="s">
        <v>81</v>
      </c>
      <c r="AV284" s="14" t="s">
        <v>81</v>
      </c>
      <c r="AW284" s="14" t="s">
        <v>33</v>
      </c>
      <c r="AX284" s="14" t="s">
        <v>71</v>
      </c>
      <c r="AY284" s="220" t="s">
        <v>166</v>
      </c>
    </row>
    <row r="285" spans="1:65" s="15" customFormat="1" ht="11.25" x14ac:dyDescent="0.2">
      <c r="B285" s="221"/>
      <c r="C285" s="222"/>
      <c r="D285" s="201" t="s">
        <v>177</v>
      </c>
      <c r="E285" s="223" t="s">
        <v>19</v>
      </c>
      <c r="F285" s="224" t="s">
        <v>180</v>
      </c>
      <c r="G285" s="222"/>
      <c r="H285" s="225">
        <v>2.16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177</v>
      </c>
      <c r="AU285" s="231" t="s">
        <v>81</v>
      </c>
      <c r="AV285" s="15" t="s">
        <v>173</v>
      </c>
      <c r="AW285" s="15" t="s">
        <v>33</v>
      </c>
      <c r="AX285" s="15" t="s">
        <v>79</v>
      </c>
      <c r="AY285" s="231" t="s">
        <v>166</v>
      </c>
    </row>
    <row r="286" spans="1:65" s="2" customFormat="1" ht="24.2" customHeight="1" x14ac:dyDescent="0.2">
      <c r="A286" s="37"/>
      <c r="B286" s="38"/>
      <c r="C286" s="181" t="s">
        <v>344</v>
      </c>
      <c r="D286" s="181" t="s">
        <v>168</v>
      </c>
      <c r="E286" s="182" t="s">
        <v>514</v>
      </c>
      <c r="F286" s="183" t="s">
        <v>515</v>
      </c>
      <c r="G286" s="184" t="s">
        <v>171</v>
      </c>
      <c r="H286" s="185">
        <v>33.85</v>
      </c>
      <c r="I286" s="186"/>
      <c r="J286" s="187">
        <f>ROUND(I286*H286,2)</f>
        <v>0</v>
      </c>
      <c r="K286" s="183" t="s">
        <v>172</v>
      </c>
      <c r="L286" s="42"/>
      <c r="M286" s="188" t="s">
        <v>19</v>
      </c>
      <c r="N286" s="189" t="s">
        <v>42</v>
      </c>
      <c r="O286" s="67"/>
      <c r="P286" s="190">
        <f>O286*H286</f>
        <v>0</v>
      </c>
      <c r="Q286" s="190">
        <v>8.0000000000000007E-5</v>
      </c>
      <c r="R286" s="190">
        <f>Q286*H286</f>
        <v>2.7080000000000003E-3</v>
      </c>
      <c r="S286" s="190">
        <v>0</v>
      </c>
      <c r="T286" s="191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92" t="s">
        <v>173</v>
      </c>
      <c r="AT286" s="192" t="s">
        <v>168</v>
      </c>
      <c r="AU286" s="192" t="s">
        <v>81</v>
      </c>
      <c r="AY286" s="20" t="s">
        <v>166</v>
      </c>
      <c r="BE286" s="193">
        <f>IF(N286="základní",J286,0)</f>
        <v>0</v>
      </c>
      <c r="BF286" s="193">
        <f>IF(N286="snížená",J286,0)</f>
        <v>0</v>
      </c>
      <c r="BG286" s="193">
        <f>IF(N286="zákl. přenesená",J286,0)</f>
        <v>0</v>
      </c>
      <c r="BH286" s="193">
        <f>IF(N286="sníž. přenesená",J286,0)</f>
        <v>0</v>
      </c>
      <c r="BI286" s="193">
        <f>IF(N286="nulová",J286,0)</f>
        <v>0</v>
      </c>
      <c r="BJ286" s="20" t="s">
        <v>79</v>
      </c>
      <c r="BK286" s="193">
        <f>ROUND(I286*H286,2)</f>
        <v>0</v>
      </c>
      <c r="BL286" s="20" t="s">
        <v>173</v>
      </c>
      <c r="BM286" s="192" t="s">
        <v>516</v>
      </c>
    </row>
    <row r="287" spans="1:65" s="2" customFormat="1" ht="11.25" x14ac:dyDescent="0.2">
      <c r="A287" s="37"/>
      <c r="B287" s="38"/>
      <c r="C287" s="39"/>
      <c r="D287" s="194" t="s">
        <v>175</v>
      </c>
      <c r="E287" s="39"/>
      <c r="F287" s="195" t="s">
        <v>517</v>
      </c>
      <c r="G287" s="39"/>
      <c r="H287" s="39"/>
      <c r="I287" s="196"/>
      <c r="J287" s="39"/>
      <c r="K287" s="39"/>
      <c r="L287" s="42"/>
      <c r="M287" s="197"/>
      <c r="N287" s="198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175</v>
      </c>
      <c r="AU287" s="20" t="s">
        <v>81</v>
      </c>
    </row>
    <row r="288" spans="1:65" s="13" customFormat="1" ht="11.25" x14ac:dyDescent="0.2">
      <c r="B288" s="199"/>
      <c r="C288" s="200"/>
      <c r="D288" s="201" t="s">
        <v>177</v>
      </c>
      <c r="E288" s="202" t="s">
        <v>19</v>
      </c>
      <c r="F288" s="203" t="s">
        <v>534</v>
      </c>
      <c r="G288" s="200"/>
      <c r="H288" s="202" t="s">
        <v>19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177</v>
      </c>
      <c r="AU288" s="209" t="s">
        <v>81</v>
      </c>
      <c r="AV288" s="13" t="s">
        <v>79</v>
      </c>
      <c r="AW288" s="13" t="s">
        <v>33</v>
      </c>
      <c r="AX288" s="13" t="s">
        <v>71</v>
      </c>
      <c r="AY288" s="209" t="s">
        <v>166</v>
      </c>
    </row>
    <row r="289" spans="1:65" s="13" customFormat="1" ht="11.25" x14ac:dyDescent="0.2">
      <c r="B289" s="199"/>
      <c r="C289" s="200"/>
      <c r="D289" s="201" t="s">
        <v>177</v>
      </c>
      <c r="E289" s="202" t="s">
        <v>19</v>
      </c>
      <c r="F289" s="203" t="s">
        <v>446</v>
      </c>
      <c r="G289" s="200"/>
      <c r="H289" s="202" t="s">
        <v>19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177</v>
      </c>
      <c r="AU289" s="209" t="s">
        <v>81</v>
      </c>
      <c r="AV289" s="13" t="s">
        <v>79</v>
      </c>
      <c r="AW289" s="13" t="s">
        <v>33</v>
      </c>
      <c r="AX289" s="13" t="s">
        <v>71</v>
      </c>
      <c r="AY289" s="209" t="s">
        <v>166</v>
      </c>
    </row>
    <row r="290" spans="1:65" s="13" customFormat="1" ht="11.25" x14ac:dyDescent="0.2">
      <c r="B290" s="199"/>
      <c r="C290" s="200"/>
      <c r="D290" s="201" t="s">
        <v>177</v>
      </c>
      <c r="E290" s="202" t="s">
        <v>19</v>
      </c>
      <c r="F290" s="203" t="s">
        <v>568</v>
      </c>
      <c r="G290" s="200"/>
      <c r="H290" s="202" t="s">
        <v>19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177</v>
      </c>
      <c r="AU290" s="209" t="s">
        <v>81</v>
      </c>
      <c r="AV290" s="13" t="s">
        <v>79</v>
      </c>
      <c r="AW290" s="13" t="s">
        <v>33</v>
      </c>
      <c r="AX290" s="13" t="s">
        <v>71</v>
      </c>
      <c r="AY290" s="209" t="s">
        <v>166</v>
      </c>
    </row>
    <row r="291" spans="1:65" s="14" customFormat="1" ht="11.25" x14ac:dyDescent="0.2">
      <c r="B291" s="210"/>
      <c r="C291" s="211"/>
      <c r="D291" s="201" t="s">
        <v>177</v>
      </c>
      <c r="E291" s="212" t="s">
        <v>19</v>
      </c>
      <c r="F291" s="213" t="s">
        <v>591</v>
      </c>
      <c r="G291" s="211"/>
      <c r="H291" s="214">
        <v>5.5049999999999999</v>
      </c>
      <c r="I291" s="215"/>
      <c r="J291" s="211"/>
      <c r="K291" s="211"/>
      <c r="L291" s="216"/>
      <c r="M291" s="217"/>
      <c r="N291" s="218"/>
      <c r="O291" s="218"/>
      <c r="P291" s="218"/>
      <c r="Q291" s="218"/>
      <c r="R291" s="218"/>
      <c r="S291" s="218"/>
      <c r="T291" s="219"/>
      <c r="AT291" s="220" t="s">
        <v>177</v>
      </c>
      <c r="AU291" s="220" t="s">
        <v>81</v>
      </c>
      <c r="AV291" s="14" t="s">
        <v>81</v>
      </c>
      <c r="AW291" s="14" t="s">
        <v>33</v>
      </c>
      <c r="AX291" s="14" t="s">
        <v>71</v>
      </c>
      <c r="AY291" s="220" t="s">
        <v>166</v>
      </c>
    </row>
    <row r="292" spans="1:65" s="13" customFormat="1" ht="11.25" x14ac:dyDescent="0.2">
      <c r="B292" s="199"/>
      <c r="C292" s="200"/>
      <c r="D292" s="201" t="s">
        <v>177</v>
      </c>
      <c r="E292" s="202" t="s">
        <v>19</v>
      </c>
      <c r="F292" s="203" t="s">
        <v>570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177</v>
      </c>
      <c r="AU292" s="209" t="s">
        <v>81</v>
      </c>
      <c r="AV292" s="13" t="s">
        <v>79</v>
      </c>
      <c r="AW292" s="13" t="s">
        <v>33</v>
      </c>
      <c r="AX292" s="13" t="s">
        <v>71</v>
      </c>
      <c r="AY292" s="209" t="s">
        <v>166</v>
      </c>
    </row>
    <row r="293" spans="1:65" s="14" customFormat="1" ht="11.25" x14ac:dyDescent="0.2">
      <c r="B293" s="210"/>
      <c r="C293" s="211"/>
      <c r="D293" s="201" t="s">
        <v>177</v>
      </c>
      <c r="E293" s="212" t="s">
        <v>19</v>
      </c>
      <c r="F293" s="213" t="s">
        <v>591</v>
      </c>
      <c r="G293" s="211"/>
      <c r="H293" s="214">
        <v>5.5049999999999999</v>
      </c>
      <c r="I293" s="215"/>
      <c r="J293" s="211"/>
      <c r="K293" s="211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177</v>
      </c>
      <c r="AU293" s="220" t="s">
        <v>81</v>
      </c>
      <c r="AV293" s="14" t="s">
        <v>81</v>
      </c>
      <c r="AW293" s="14" t="s">
        <v>33</v>
      </c>
      <c r="AX293" s="14" t="s">
        <v>71</v>
      </c>
      <c r="AY293" s="220" t="s">
        <v>166</v>
      </c>
    </row>
    <row r="294" spans="1:65" s="13" customFormat="1" ht="11.25" x14ac:dyDescent="0.2">
      <c r="B294" s="199"/>
      <c r="C294" s="200"/>
      <c r="D294" s="201" t="s">
        <v>177</v>
      </c>
      <c r="E294" s="202" t="s">
        <v>19</v>
      </c>
      <c r="F294" s="203" t="s">
        <v>571</v>
      </c>
      <c r="G294" s="200"/>
      <c r="H294" s="202" t="s">
        <v>19</v>
      </c>
      <c r="I294" s="204"/>
      <c r="J294" s="200"/>
      <c r="K294" s="200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177</v>
      </c>
      <c r="AU294" s="209" t="s">
        <v>81</v>
      </c>
      <c r="AV294" s="13" t="s">
        <v>79</v>
      </c>
      <c r="AW294" s="13" t="s">
        <v>33</v>
      </c>
      <c r="AX294" s="13" t="s">
        <v>71</v>
      </c>
      <c r="AY294" s="209" t="s">
        <v>166</v>
      </c>
    </row>
    <row r="295" spans="1:65" s="14" customFormat="1" ht="11.25" x14ac:dyDescent="0.2">
      <c r="B295" s="210"/>
      <c r="C295" s="211"/>
      <c r="D295" s="201" t="s">
        <v>177</v>
      </c>
      <c r="E295" s="212" t="s">
        <v>19</v>
      </c>
      <c r="F295" s="213" t="s">
        <v>592</v>
      </c>
      <c r="G295" s="211"/>
      <c r="H295" s="214">
        <v>9.3000000000000007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177</v>
      </c>
      <c r="AU295" s="220" t="s">
        <v>81</v>
      </c>
      <c r="AV295" s="14" t="s">
        <v>81</v>
      </c>
      <c r="AW295" s="14" t="s">
        <v>33</v>
      </c>
      <c r="AX295" s="14" t="s">
        <v>71</v>
      </c>
      <c r="AY295" s="220" t="s">
        <v>166</v>
      </c>
    </row>
    <row r="296" spans="1:65" s="13" customFormat="1" ht="11.25" x14ac:dyDescent="0.2">
      <c r="B296" s="199"/>
      <c r="C296" s="200"/>
      <c r="D296" s="201" t="s">
        <v>177</v>
      </c>
      <c r="E296" s="202" t="s">
        <v>19</v>
      </c>
      <c r="F296" s="203" t="s">
        <v>573</v>
      </c>
      <c r="G296" s="200"/>
      <c r="H296" s="202" t="s">
        <v>19</v>
      </c>
      <c r="I296" s="204"/>
      <c r="J296" s="200"/>
      <c r="K296" s="200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177</v>
      </c>
      <c r="AU296" s="209" t="s">
        <v>81</v>
      </c>
      <c r="AV296" s="13" t="s">
        <v>79</v>
      </c>
      <c r="AW296" s="13" t="s">
        <v>33</v>
      </c>
      <c r="AX296" s="13" t="s">
        <v>71</v>
      </c>
      <c r="AY296" s="209" t="s">
        <v>166</v>
      </c>
    </row>
    <row r="297" spans="1:65" s="14" customFormat="1" ht="11.25" x14ac:dyDescent="0.2">
      <c r="B297" s="210"/>
      <c r="C297" s="211"/>
      <c r="D297" s="201" t="s">
        <v>177</v>
      </c>
      <c r="E297" s="212" t="s">
        <v>19</v>
      </c>
      <c r="F297" s="213" t="s">
        <v>593</v>
      </c>
      <c r="G297" s="211"/>
      <c r="H297" s="214">
        <v>3.04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177</v>
      </c>
      <c r="AU297" s="220" t="s">
        <v>81</v>
      </c>
      <c r="AV297" s="14" t="s">
        <v>81</v>
      </c>
      <c r="AW297" s="14" t="s">
        <v>33</v>
      </c>
      <c r="AX297" s="14" t="s">
        <v>71</v>
      </c>
      <c r="AY297" s="220" t="s">
        <v>166</v>
      </c>
    </row>
    <row r="298" spans="1:65" s="13" customFormat="1" ht="11.25" x14ac:dyDescent="0.2">
      <c r="B298" s="199"/>
      <c r="C298" s="200"/>
      <c r="D298" s="201" t="s">
        <v>177</v>
      </c>
      <c r="E298" s="202" t="s">
        <v>19</v>
      </c>
      <c r="F298" s="203" t="s">
        <v>575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177</v>
      </c>
      <c r="AU298" s="209" t="s">
        <v>81</v>
      </c>
      <c r="AV298" s="13" t="s">
        <v>79</v>
      </c>
      <c r="AW298" s="13" t="s">
        <v>33</v>
      </c>
      <c r="AX298" s="13" t="s">
        <v>71</v>
      </c>
      <c r="AY298" s="209" t="s">
        <v>166</v>
      </c>
    </row>
    <row r="299" spans="1:65" s="14" customFormat="1" ht="11.25" x14ac:dyDescent="0.2">
      <c r="B299" s="210"/>
      <c r="C299" s="211"/>
      <c r="D299" s="201" t="s">
        <v>177</v>
      </c>
      <c r="E299" s="212" t="s">
        <v>19</v>
      </c>
      <c r="F299" s="213" t="s">
        <v>594</v>
      </c>
      <c r="G299" s="211"/>
      <c r="H299" s="214">
        <v>10.5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177</v>
      </c>
      <c r="AU299" s="220" t="s">
        <v>81</v>
      </c>
      <c r="AV299" s="14" t="s">
        <v>81</v>
      </c>
      <c r="AW299" s="14" t="s">
        <v>33</v>
      </c>
      <c r="AX299" s="14" t="s">
        <v>71</v>
      </c>
      <c r="AY299" s="220" t="s">
        <v>166</v>
      </c>
    </row>
    <row r="300" spans="1:65" s="15" customFormat="1" ht="11.25" x14ac:dyDescent="0.2">
      <c r="B300" s="221"/>
      <c r="C300" s="222"/>
      <c r="D300" s="201" t="s">
        <v>177</v>
      </c>
      <c r="E300" s="223" t="s">
        <v>19</v>
      </c>
      <c r="F300" s="224" t="s">
        <v>180</v>
      </c>
      <c r="G300" s="222"/>
      <c r="H300" s="225">
        <v>33.85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177</v>
      </c>
      <c r="AU300" s="231" t="s">
        <v>81</v>
      </c>
      <c r="AV300" s="15" t="s">
        <v>173</v>
      </c>
      <c r="AW300" s="15" t="s">
        <v>33</v>
      </c>
      <c r="AX300" s="15" t="s">
        <v>79</v>
      </c>
      <c r="AY300" s="231" t="s">
        <v>166</v>
      </c>
    </row>
    <row r="301" spans="1:65" s="2" customFormat="1" ht="16.5" customHeight="1" x14ac:dyDescent="0.2">
      <c r="A301" s="37"/>
      <c r="B301" s="38"/>
      <c r="C301" s="249" t="s">
        <v>7</v>
      </c>
      <c r="D301" s="249" t="s">
        <v>392</v>
      </c>
      <c r="E301" s="250" t="s">
        <v>522</v>
      </c>
      <c r="F301" s="251" t="s">
        <v>523</v>
      </c>
      <c r="G301" s="252" t="s">
        <v>524</v>
      </c>
      <c r="H301" s="253">
        <v>74.47</v>
      </c>
      <c r="I301" s="254"/>
      <c r="J301" s="255">
        <f>ROUND(I301*H301,2)</f>
        <v>0</v>
      </c>
      <c r="K301" s="251" t="s">
        <v>476</v>
      </c>
      <c r="L301" s="256"/>
      <c r="M301" s="257" t="s">
        <v>19</v>
      </c>
      <c r="N301" s="258" t="s">
        <v>42</v>
      </c>
      <c r="O301" s="67"/>
      <c r="P301" s="190">
        <f>O301*H301</f>
        <v>0</v>
      </c>
      <c r="Q301" s="190">
        <v>0</v>
      </c>
      <c r="R301" s="190">
        <f>Q301*H301</f>
        <v>0</v>
      </c>
      <c r="S301" s="190">
        <v>0</v>
      </c>
      <c r="T301" s="191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92" t="s">
        <v>226</v>
      </c>
      <c r="AT301" s="192" t="s">
        <v>392</v>
      </c>
      <c r="AU301" s="192" t="s">
        <v>81</v>
      </c>
      <c r="AY301" s="20" t="s">
        <v>166</v>
      </c>
      <c r="BE301" s="193">
        <f>IF(N301="základní",J301,0)</f>
        <v>0</v>
      </c>
      <c r="BF301" s="193">
        <f>IF(N301="snížená",J301,0)</f>
        <v>0</v>
      </c>
      <c r="BG301" s="193">
        <f>IF(N301="zákl. přenesená",J301,0)</f>
        <v>0</v>
      </c>
      <c r="BH301" s="193">
        <f>IF(N301="sníž. přenesená",J301,0)</f>
        <v>0</v>
      </c>
      <c r="BI301" s="193">
        <f>IF(N301="nulová",J301,0)</f>
        <v>0</v>
      </c>
      <c r="BJ301" s="20" t="s">
        <v>79</v>
      </c>
      <c r="BK301" s="193">
        <f>ROUND(I301*H301,2)</f>
        <v>0</v>
      </c>
      <c r="BL301" s="20" t="s">
        <v>173</v>
      </c>
      <c r="BM301" s="192" t="s">
        <v>525</v>
      </c>
    </row>
    <row r="302" spans="1:65" s="13" customFormat="1" ht="11.25" x14ac:dyDescent="0.2">
      <c r="B302" s="199"/>
      <c r="C302" s="200"/>
      <c r="D302" s="201" t="s">
        <v>177</v>
      </c>
      <c r="E302" s="202" t="s">
        <v>19</v>
      </c>
      <c r="F302" s="203" t="s">
        <v>534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177</v>
      </c>
      <c r="AU302" s="209" t="s">
        <v>81</v>
      </c>
      <c r="AV302" s="13" t="s">
        <v>79</v>
      </c>
      <c r="AW302" s="13" t="s">
        <v>33</v>
      </c>
      <c r="AX302" s="13" t="s">
        <v>71</v>
      </c>
      <c r="AY302" s="209" t="s">
        <v>166</v>
      </c>
    </row>
    <row r="303" spans="1:65" s="13" customFormat="1" ht="11.25" x14ac:dyDescent="0.2">
      <c r="B303" s="199"/>
      <c r="C303" s="200"/>
      <c r="D303" s="201" t="s">
        <v>177</v>
      </c>
      <c r="E303" s="202" t="s">
        <v>19</v>
      </c>
      <c r="F303" s="203" t="s">
        <v>446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177</v>
      </c>
      <c r="AU303" s="209" t="s">
        <v>81</v>
      </c>
      <c r="AV303" s="13" t="s">
        <v>79</v>
      </c>
      <c r="AW303" s="13" t="s">
        <v>33</v>
      </c>
      <c r="AX303" s="13" t="s">
        <v>71</v>
      </c>
      <c r="AY303" s="209" t="s">
        <v>166</v>
      </c>
    </row>
    <row r="304" spans="1:65" s="13" customFormat="1" ht="11.25" x14ac:dyDescent="0.2">
      <c r="B304" s="199"/>
      <c r="C304" s="200"/>
      <c r="D304" s="201" t="s">
        <v>177</v>
      </c>
      <c r="E304" s="202" t="s">
        <v>19</v>
      </c>
      <c r="F304" s="203" t="s">
        <v>568</v>
      </c>
      <c r="G304" s="200"/>
      <c r="H304" s="202" t="s">
        <v>19</v>
      </c>
      <c r="I304" s="204"/>
      <c r="J304" s="200"/>
      <c r="K304" s="200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177</v>
      </c>
      <c r="AU304" s="209" t="s">
        <v>81</v>
      </c>
      <c r="AV304" s="13" t="s">
        <v>79</v>
      </c>
      <c r="AW304" s="13" t="s">
        <v>33</v>
      </c>
      <c r="AX304" s="13" t="s">
        <v>71</v>
      </c>
      <c r="AY304" s="209" t="s">
        <v>166</v>
      </c>
    </row>
    <row r="305" spans="1:65" s="14" customFormat="1" ht="11.25" x14ac:dyDescent="0.2">
      <c r="B305" s="210"/>
      <c r="C305" s="211"/>
      <c r="D305" s="201" t="s">
        <v>177</v>
      </c>
      <c r="E305" s="212" t="s">
        <v>19</v>
      </c>
      <c r="F305" s="213" t="s">
        <v>595</v>
      </c>
      <c r="G305" s="211"/>
      <c r="H305" s="214">
        <v>11.01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177</v>
      </c>
      <c r="AU305" s="220" t="s">
        <v>81</v>
      </c>
      <c r="AV305" s="14" t="s">
        <v>81</v>
      </c>
      <c r="AW305" s="14" t="s">
        <v>33</v>
      </c>
      <c r="AX305" s="14" t="s">
        <v>71</v>
      </c>
      <c r="AY305" s="220" t="s">
        <v>166</v>
      </c>
    </row>
    <row r="306" spans="1:65" s="13" customFormat="1" ht="11.25" x14ac:dyDescent="0.2">
      <c r="B306" s="199"/>
      <c r="C306" s="200"/>
      <c r="D306" s="201" t="s">
        <v>177</v>
      </c>
      <c r="E306" s="202" t="s">
        <v>19</v>
      </c>
      <c r="F306" s="203" t="s">
        <v>570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177</v>
      </c>
      <c r="AU306" s="209" t="s">
        <v>81</v>
      </c>
      <c r="AV306" s="13" t="s">
        <v>79</v>
      </c>
      <c r="AW306" s="13" t="s">
        <v>33</v>
      </c>
      <c r="AX306" s="13" t="s">
        <v>71</v>
      </c>
      <c r="AY306" s="209" t="s">
        <v>166</v>
      </c>
    </row>
    <row r="307" spans="1:65" s="14" customFormat="1" ht="11.25" x14ac:dyDescent="0.2">
      <c r="B307" s="210"/>
      <c r="C307" s="211"/>
      <c r="D307" s="201" t="s">
        <v>177</v>
      </c>
      <c r="E307" s="212" t="s">
        <v>19</v>
      </c>
      <c r="F307" s="213" t="s">
        <v>595</v>
      </c>
      <c r="G307" s="211"/>
      <c r="H307" s="214">
        <v>11.01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177</v>
      </c>
      <c r="AU307" s="220" t="s">
        <v>81</v>
      </c>
      <c r="AV307" s="14" t="s">
        <v>81</v>
      </c>
      <c r="AW307" s="14" t="s">
        <v>33</v>
      </c>
      <c r="AX307" s="14" t="s">
        <v>71</v>
      </c>
      <c r="AY307" s="220" t="s">
        <v>166</v>
      </c>
    </row>
    <row r="308" spans="1:65" s="13" customFormat="1" ht="11.25" x14ac:dyDescent="0.2">
      <c r="B308" s="199"/>
      <c r="C308" s="200"/>
      <c r="D308" s="201" t="s">
        <v>177</v>
      </c>
      <c r="E308" s="202" t="s">
        <v>19</v>
      </c>
      <c r="F308" s="203" t="s">
        <v>571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177</v>
      </c>
      <c r="AU308" s="209" t="s">
        <v>81</v>
      </c>
      <c r="AV308" s="13" t="s">
        <v>79</v>
      </c>
      <c r="AW308" s="13" t="s">
        <v>33</v>
      </c>
      <c r="AX308" s="13" t="s">
        <v>71</v>
      </c>
      <c r="AY308" s="209" t="s">
        <v>166</v>
      </c>
    </row>
    <row r="309" spans="1:65" s="14" customFormat="1" ht="11.25" x14ac:dyDescent="0.2">
      <c r="B309" s="210"/>
      <c r="C309" s="211"/>
      <c r="D309" s="201" t="s">
        <v>177</v>
      </c>
      <c r="E309" s="212" t="s">
        <v>19</v>
      </c>
      <c r="F309" s="213" t="s">
        <v>596</v>
      </c>
      <c r="G309" s="211"/>
      <c r="H309" s="214">
        <v>18.600000000000001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177</v>
      </c>
      <c r="AU309" s="220" t="s">
        <v>81</v>
      </c>
      <c r="AV309" s="14" t="s">
        <v>81</v>
      </c>
      <c r="AW309" s="14" t="s">
        <v>33</v>
      </c>
      <c r="AX309" s="14" t="s">
        <v>71</v>
      </c>
      <c r="AY309" s="220" t="s">
        <v>166</v>
      </c>
    </row>
    <row r="310" spans="1:65" s="13" customFormat="1" ht="11.25" x14ac:dyDescent="0.2">
      <c r="B310" s="199"/>
      <c r="C310" s="200"/>
      <c r="D310" s="201" t="s">
        <v>177</v>
      </c>
      <c r="E310" s="202" t="s">
        <v>19</v>
      </c>
      <c r="F310" s="203" t="s">
        <v>573</v>
      </c>
      <c r="G310" s="200"/>
      <c r="H310" s="202" t="s">
        <v>19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177</v>
      </c>
      <c r="AU310" s="209" t="s">
        <v>81</v>
      </c>
      <c r="AV310" s="13" t="s">
        <v>79</v>
      </c>
      <c r="AW310" s="13" t="s">
        <v>33</v>
      </c>
      <c r="AX310" s="13" t="s">
        <v>71</v>
      </c>
      <c r="AY310" s="209" t="s">
        <v>166</v>
      </c>
    </row>
    <row r="311" spans="1:65" s="14" customFormat="1" ht="11.25" x14ac:dyDescent="0.2">
      <c r="B311" s="210"/>
      <c r="C311" s="211"/>
      <c r="D311" s="201" t="s">
        <v>177</v>
      </c>
      <c r="E311" s="212" t="s">
        <v>19</v>
      </c>
      <c r="F311" s="213" t="s">
        <v>597</v>
      </c>
      <c r="G311" s="211"/>
      <c r="H311" s="214">
        <v>6.08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177</v>
      </c>
      <c r="AU311" s="220" t="s">
        <v>81</v>
      </c>
      <c r="AV311" s="14" t="s">
        <v>81</v>
      </c>
      <c r="AW311" s="14" t="s">
        <v>33</v>
      </c>
      <c r="AX311" s="14" t="s">
        <v>71</v>
      </c>
      <c r="AY311" s="220" t="s">
        <v>166</v>
      </c>
    </row>
    <row r="312" spans="1:65" s="13" customFormat="1" ht="11.25" x14ac:dyDescent="0.2">
      <c r="B312" s="199"/>
      <c r="C312" s="200"/>
      <c r="D312" s="201" t="s">
        <v>177</v>
      </c>
      <c r="E312" s="202" t="s">
        <v>19</v>
      </c>
      <c r="F312" s="203" t="s">
        <v>575</v>
      </c>
      <c r="G312" s="200"/>
      <c r="H312" s="202" t="s">
        <v>19</v>
      </c>
      <c r="I312" s="204"/>
      <c r="J312" s="200"/>
      <c r="K312" s="200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177</v>
      </c>
      <c r="AU312" s="209" t="s">
        <v>81</v>
      </c>
      <c r="AV312" s="13" t="s">
        <v>79</v>
      </c>
      <c r="AW312" s="13" t="s">
        <v>33</v>
      </c>
      <c r="AX312" s="13" t="s">
        <v>71</v>
      </c>
      <c r="AY312" s="209" t="s">
        <v>166</v>
      </c>
    </row>
    <row r="313" spans="1:65" s="14" customFormat="1" ht="11.25" x14ac:dyDescent="0.2">
      <c r="B313" s="210"/>
      <c r="C313" s="211"/>
      <c r="D313" s="201" t="s">
        <v>177</v>
      </c>
      <c r="E313" s="212" t="s">
        <v>19</v>
      </c>
      <c r="F313" s="213" t="s">
        <v>598</v>
      </c>
      <c r="G313" s="211"/>
      <c r="H313" s="214">
        <v>21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177</v>
      </c>
      <c r="AU313" s="220" t="s">
        <v>81</v>
      </c>
      <c r="AV313" s="14" t="s">
        <v>81</v>
      </c>
      <c r="AW313" s="14" t="s">
        <v>33</v>
      </c>
      <c r="AX313" s="14" t="s">
        <v>71</v>
      </c>
      <c r="AY313" s="220" t="s">
        <v>166</v>
      </c>
    </row>
    <row r="314" spans="1:65" s="15" customFormat="1" ht="11.25" x14ac:dyDescent="0.2">
      <c r="B314" s="221"/>
      <c r="C314" s="222"/>
      <c r="D314" s="201" t="s">
        <v>177</v>
      </c>
      <c r="E314" s="223" t="s">
        <v>19</v>
      </c>
      <c r="F314" s="224" t="s">
        <v>180</v>
      </c>
      <c r="G314" s="222"/>
      <c r="H314" s="225">
        <v>67.7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177</v>
      </c>
      <c r="AU314" s="231" t="s">
        <v>81</v>
      </c>
      <c r="AV314" s="15" t="s">
        <v>173</v>
      </c>
      <c r="AW314" s="15" t="s">
        <v>33</v>
      </c>
      <c r="AX314" s="15" t="s">
        <v>79</v>
      </c>
      <c r="AY314" s="231" t="s">
        <v>166</v>
      </c>
    </row>
    <row r="315" spans="1:65" s="14" customFormat="1" ht="11.25" x14ac:dyDescent="0.2">
      <c r="B315" s="210"/>
      <c r="C315" s="211"/>
      <c r="D315" s="201" t="s">
        <v>177</v>
      </c>
      <c r="E315" s="211"/>
      <c r="F315" s="213" t="s">
        <v>599</v>
      </c>
      <c r="G315" s="211"/>
      <c r="H315" s="214">
        <v>74.47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177</v>
      </c>
      <c r="AU315" s="220" t="s">
        <v>81</v>
      </c>
      <c r="AV315" s="14" t="s">
        <v>81</v>
      </c>
      <c r="AW315" s="14" t="s">
        <v>4</v>
      </c>
      <c r="AX315" s="14" t="s">
        <v>79</v>
      </c>
      <c r="AY315" s="220" t="s">
        <v>166</v>
      </c>
    </row>
    <row r="316" spans="1:65" s="2" customFormat="1" ht="24.2" customHeight="1" x14ac:dyDescent="0.2">
      <c r="A316" s="37"/>
      <c r="B316" s="38"/>
      <c r="C316" s="181" t="s">
        <v>600</v>
      </c>
      <c r="D316" s="181" t="s">
        <v>168</v>
      </c>
      <c r="E316" s="182" t="s">
        <v>601</v>
      </c>
      <c r="F316" s="183" t="s">
        <v>602</v>
      </c>
      <c r="G316" s="184" t="s">
        <v>171</v>
      </c>
      <c r="H316" s="185">
        <v>4</v>
      </c>
      <c r="I316" s="186"/>
      <c r="J316" s="187">
        <f>ROUND(I316*H316,2)</f>
        <v>0</v>
      </c>
      <c r="K316" s="183" t="s">
        <v>172</v>
      </c>
      <c r="L316" s="42"/>
      <c r="M316" s="188" t="s">
        <v>19</v>
      </c>
      <c r="N316" s="189" t="s">
        <v>42</v>
      </c>
      <c r="O316" s="67"/>
      <c r="P316" s="190">
        <f>O316*H316</f>
        <v>0</v>
      </c>
      <c r="Q316" s="190">
        <v>4.0000000000000003E-5</v>
      </c>
      <c r="R316" s="190">
        <f>Q316*H316</f>
        <v>1.6000000000000001E-4</v>
      </c>
      <c r="S316" s="190">
        <v>0</v>
      </c>
      <c r="T316" s="19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2" t="s">
        <v>173</v>
      </c>
      <c r="AT316" s="192" t="s">
        <v>168</v>
      </c>
      <c r="AU316" s="192" t="s">
        <v>81</v>
      </c>
      <c r="AY316" s="20" t="s">
        <v>166</v>
      </c>
      <c r="BE316" s="193">
        <f>IF(N316="základní",J316,0)</f>
        <v>0</v>
      </c>
      <c r="BF316" s="193">
        <f>IF(N316="snížená",J316,0)</f>
        <v>0</v>
      </c>
      <c r="BG316" s="193">
        <f>IF(N316="zákl. přenesená",J316,0)</f>
        <v>0</v>
      </c>
      <c r="BH316" s="193">
        <f>IF(N316="sníž. přenesená",J316,0)</f>
        <v>0</v>
      </c>
      <c r="BI316" s="193">
        <f>IF(N316="nulová",J316,0)</f>
        <v>0</v>
      </c>
      <c r="BJ316" s="20" t="s">
        <v>79</v>
      </c>
      <c r="BK316" s="193">
        <f>ROUND(I316*H316,2)</f>
        <v>0</v>
      </c>
      <c r="BL316" s="20" t="s">
        <v>173</v>
      </c>
      <c r="BM316" s="192" t="s">
        <v>603</v>
      </c>
    </row>
    <row r="317" spans="1:65" s="2" customFormat="1" ht="11.25" x14ac:dyDescent="0.2">
      <c r="A317" s="37"/>
      <c r="B317" s="38"/>
      <c r="C317" s="39"/>
      <c r="D317" s="194" t="s">
        <v>175</v>
      </c>
      <c r="E317" s="39"/>
      <c r="F317" s="195" t="s">
        <v>604</v>
      </c>
      <c r="G317" s="39"/>
      <c r="H317" s="39"/>
      <c r="I317" s="196"/>
      <c r="J317" s="39"/>
      <c r="K317" s="39"/>
      <c r="L317" s="42"/>
      <c r="M317" s="197"/>
      <c r="N317" s="19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175</v>
      </c>
      <c r="AU317" s="20" t="s">
        <v>81</v>
      </c>
    </row>
    <row r="318" spans="1:65" s="13" customFormat="1" ht="11.25" x14ac:dyDescent="0.2">
      <c r="B318" s="199"/>
      <c r="C318" s="200"/>
      <c r="D318" s="201" t="s">
        <v>177</v>
      </c>
      <c r="E318" s="202" t="s">
        <v>19</v>
      </c>
      <c r="F318" s="203" t="s">
        <v>534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177</v>
      </c>
      <c r="AU318" s="209" t="s">
        <v>81</v>
      </c>
      <c r="AV318" s="13" t="s">
        <v>79</v>
      </c>
      <c r="AW318" s="13" t="s">
        <v>33</v>
      </c>
      <c r="AX318" s="13" t="s">
        <v>71</v>
      </c>
      <c r="AY318" s="209" t="s">
        <v>166</v>
      </c>
    </row>
    <row r="319" spans="1:65" s="13" customFormat="1" ht="11.25" x14ac:dyDescent="0.2">
      <c r="B319" s="199"/>
      <c r="C319" s="200"/>
      <c r="D319" s="201" t="s">
        <v>177</v>
      </c>
      <c r="E319" s="202" t="s">
        <v>19</v>
      </c>
      <c r="F319" s="203" t="s">
        <v>589</v>
      </c>
      <c r="G319" s="200"/>
      <c r="H319" s="202" t="s">
        <v>19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177</v>
      </c>
      <c r="AU319" s="209" t="s">
        <v>81</v>
      </c>
      <c r="AV319" s="13" t="s">
        <v>79</v>
      </c>
      <c r="AW319" s="13" t="s">
        <v>33</v>
      </c>
      <c r="AX319" s="13" t="s">
        <v>71</v>
      </c>
      <c r="AY319" s="209" t="s">
        <v>166</v>
      </c>
    </row>
    <row r="320" spans="1:65" s="14" customFormat="1" ht="11.25" x14ac:dyDescent="0.2">
      <c r="B320" s="210"/>
      <c r="C320" s="211"/>
      <c r="D320" s="201" t="s">
        <v>177</v>
      </c>
      <c r="E320" s="212" t="s">
        <v>19</v>
      </c>
      <c r="F320" s="213" t="s">
        <v>173</v>
      </c>
      <c r="G320" s="211"/>
      <c r="H320" s="214">
        <v>4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177</v>
      </c>
      <c r="AU320" s="220" t="s">
        <v>81</v>
      </c>
      <c r="AV320" s="14" t="s">
        <v>81</v>
      </c>
      <c r="AW320" s="14" t="s">
        <v>33</v>
      </c>
      <c r="AX320" s="14" t="s">
        <v>71</v>
      </c>
      <c r="AY320" s="220" t="s">
        <v>166</v>
      </c>
    </row>
    <row r="321" spans="1:65" s="15" customFormat="1" ht="11.25" x14ac:dyDescent="0.2">
      <c r="B321" s="221"/>
      <c r="C321" s="222"/>
      <c r="D321" s="201" t="s">
        <v>177</v>
      </c>
      <c r="E321" s="223" t="s">
        <v>19</v>
      </c>
      <c r="F321" s="224" t="s">
        <v>180</v>
      </c>
      <c r="G321" s="222"/>
      <c r="H321" s="225">
        <v>4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177</v>
      </c>
      <c r="AU321" s="231" t="s">
        <v>81</v>
      </c>
      <c r="AV321" s="15" t="s">
        <v>173</v>
      </c>
      <c r="AW321" s="15" t="s">
        <v>33</v>
      </c>
      <c r="AX321" s="15" t="s">
        <v>79</v>
      </c>
      <c r="AY321" s="231" t="s">
        <v>166</v>
      </c>
    </row>
    <row r="322" spans="1:65" s="2" customFormat="1" ht="21.75" customHeight="1" x14ac:dyDescent="0.2">
      <c r="A322" s="37"/>
      <c r="B322" s="38"/>
      <c r="C322" s="181" t="s">
        <v>605</v>
      </c>
      <c r="D322" s="181" t="s">
        <v>168</v>
      </c>
      <c r="E322" s="182" t="s">
        <v>606</v>
      </c>
      <c r="F322" s="183" t="s">
        <v>607</v>
      </c>
      <c r="G322" s="184" t="s">
        <v>171</v>
      </c>
      <c r="H322" s="185">
        <v>4</v>
      </c>
      <c r="I322" s="186"/>
      <c r="J322" s="187">
        <f>ROUND(I322*H322,2)</f>
        <v>0</v>
      </c>
      <c r="K322" s="183" t="s">
        <v>172</v>
      </c>
      <c r="L322" s="42"/>
      <c r="M322" s="188" t="s">
        <v>19</v>
      </c>
      <c r="N322" s="189" t="s">
        <v>42</v>
      </c>
      <c r="O322" s="67"/>
      <c r="P322" s="190">
        <f>O322*H322</f>
        <v>0</v>
      </c>
      <c r="Q322" s="190">
        <v>2.7999999999999998E-4</v>
      </c>
      <c r="R322" s="190">
        <f>Q322*H322</f>
        <v>1.1199999999999999E-3</v>
      </c>
      <c r="S322" s="190">
        <v>0</v>
      </c>
      <c r="T322" s="19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92" t="s">
        <v>173</v>
      </c>
      <c r="AT322" s="192" t="s">
        <v>168</v>
      </c>
      <c r="AU322" s="192" t="s">
        <v>81</v>
      </c>
      <c r="AY322" s="20" t="s">
        <v>166</v>
      </c>
      <c r="BE322" s="193">
        <f>IF(N322="základní",J322,0)</f>
        <v>0</v>
      </c>
      <c r="BF322" s="193">
        <f>IF(N322="snížená",J322,0)</f>
        <v>0</v>
      </c>
      <c r="BG322" s="193">
        <f>IF(N322="zákl. přenesená",J322,0)</f>
        <v>0</v>
      </c>
      <c r="BH322" s="193">
        <f>IF(N322="sníž. přenesená",J322,0)</f>
        <v>0</v>
      </c>
      <c r="BI322" s="193">
        <f>IF(N322="nulová",J322,0)</f>
        <v>0</v>
      </c>
      <c r="BJ322" s="20" t="s">
        <v>79</v>
      </c>
      <c r="BK322" s="193">
        <f>ROUND(I322*H322,2)</f>
        <v>0</v>
      </c>
      <c r="BL322" s="20" t="s">
        <v>173</v>
      </c>
      <c r="BM322" s="192" t="s">
        <v>608</v>
      </c>
    </row>
    <row r="323" spans="1:65" s="2" customFormat="1" ht="11.25" x14ac:dyDescent="0.2">
      <c r="A323" s="37"/>
      <c r="B323" s="38"/>
      <c r="C323" s="39"/>
      <c r="D323" s="194" t="s">
        <v>175</v>
      </c>
      <c r="E323" s="39"/>
      <c r="F323" s="195" t="s">
        <v>609</v>
      </c>
      <c r="G323" s="39"/>
      <c r="H323" s="39"/>
      <c r="I323" s="196"/>
      <c r="J323" s="39"/>
      <c r="K323" s="39"/>
      <c r="L323" s="42"/>
      <c r="M323" s="197"/>
      <c r="N323" s="19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175</v>
      </c>
      <c r="AU323" s="20" t="s">
        <v>81</v>
      </c>
    </row>
    <row r="324" spans="1:65" s="13" customFormat="1" ht="11.25" x14ac:dyDescent="0.2">
      <c r="B324" s="199"/>
      <c r="C324" s="200"/>
      <c r="D324" s="201" t="s">
        <v>177</v>
      </c>
      <c r="E324" s="202" t="s">
        <v>19</v>
      </c>
      <c r="F324" s="203" t="s">
        <v>534</v>
      </c>
      <c r="G324" s="200"/>
      <c r="H324" s="202" t="s">
        <v>19</v>
      </c>
      <c r="I324" s="204"/>
      <c r="J324" s="200"/>
      <c r="K324" s="200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177</v>
      </c>
      <c r="AU324" s="209" t="s">
        <v>81</v>
      </c>
      <c r="AV324" s="13" t="s">
        <v>79</v>
      </c>
      <c r="AW324" s="13" t="s">
        <v>33</v>
      </c>
      <c r="AX324" s="13" t="s">
        <v>71</v>
      </c>
      <c r="AY324" s="209" t="s">
        <v>166</v>
      </c>
    </row>
    <row r="325" spans="1:65" s="13" customFormat="1" ht="11.25" x14ac:dyDescent="0.2">
      <c r="B325" s="199"/>
      <c r="C325" s="200"/>
      <c r="D325" s="201" t="s">
        <v>177</v>
      </c>
      <c r="E325" s="202" t="s">
        <v>19</v>
      </c>
      <c r="F325" s="203" t="s">
        <v>589</v>
      </c>
      <c r="G325" s="200"/>
      <c r="H325" s="202" t="s">
        <v>19</v>
      </c>
      <c r="I325" s="204"/>
      <c r="J325" s="200"/>
      <c r="K325" s="200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177</v>
      </c>
      <c r="AU325" s="209" t="s">
        <v>81</v>
      </c>
      <c r="AV325" s="13" t="s">
        <v>79</v>
      </c>
      <c r="AW325" s="13" t="s">
        <v>33</v>
      </c>
      <c r="AX325" s="13" t="s">
        <v>71</v>
      </c>
      <c r="AY325" s="209" t="s">
        <v>166</v>
      </c>
    </row>
    <row r="326" spans="1:65" s="14" customFormat="1" ht="11.25" x14ac:dyDescent="0.2">
      <c r="B326" s="210"/>
      <c r="C326" s="211"/>
      <c r="D326" s="201" t="s">
        <v>177</v>
      </c>
      <c r="E326" s="212" t="s">
        <v>19</v>
      </c>
      <c r="F326" s="213" t="s">
        <v>173</v>
      </c>
      <c r="G326" s="211"/>
      <c r="H326" s="214">
        <v>4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177</v>
      </c>
      <c r="AU326" s="220" t="s">
        <v>81</v>
      </c>
      <c r="AV326" s="14" t="s">
        <v>81</v>
      </c>
      <c r="AW326" s="14" t="s">
        <v>33</v>
      </c>
      <c r="AX326" s="14" t="s">
        <v>71</v>
      </c>
      <c r="AY326" s="220" t="s">
        <v>166</v>
      </c>
    </row>
    <row r="327" spans="1:65" s="15" customFormat="1" ht="11.25" x14ac:dyDescent="0.2">
      <c r="B327" s="221"/>
      <c r="C327" s="222"/>
      <c r="D327" s="201" t="s">
        <v>177</v>
      </c>
      <c r="E327" s="223" t="s">
        <v>19</v>
      </c>
      <c r="F327" s="224" t="s">
        <v>180</v>
      </c>
      <c r="G327" s="222"/>
      <c r="H327" s="225">
        <v>4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177</v>
      </c>
      <c r="AU327" s="231" t="s">
        <v>81</v>
      </c>
      <c r="AV327" s="15" t="s">
        <v>173</v>
      </c>
      <c r="AW327" s="15" t="s">
        <v>33</v>
      </c>
      <c r="AX327" s="15" t="s">
        <v>79</v>
      </c>
      <c r="AY327" s="231" t="s">
        <v>166</v>
      </c>
    </row>
    <row r="328" spans="1:65" s="2" customFormat="1" ht="24.2" customHeight="1" x14ac:dyDescent="0.2">
      <c r="A328" s="37"/>
      <c r="B328" s="38"/>
      <c r="C328" s="249" t="s">
        <v>610</v>
      </c>
      <c r="D328" s="249" t="s">
        <v>392</v>
      </c>
      <c r="E328" s="250" t="s">
        <v>611</v>
      </c>
      <c r="F328" s="251" t="s">
        <v>612</v>
      </c>
      <c r="G328" s="252" t="s">
        <v>613</v>
      </c>
      <c r="H328" s="253">
        <v>0.04</v>
      </c>
      <c r="I328" s="254"/>
      <c r="J328" s="255">
        <f>ROUND(I328*H328,2)</f>
        <v>0</v>
      </c>
      <c r="K328" s="251" t="s">
        <v>172</v>
      </c>
      <c r="L328" s="256"/>
      <c r="M328" s="257" t="s">
        <v>19</v>
      </c>
      <c r="N328" s="258" t="s">
        <v>42</v>
      </c>
      <c r="O328" s="67"/>
      <c r="P328" s="190">
        <f>O328*H328</f>
        <v>0</v>
      </c>
      <c r="Q328" s="190">
        <v>3.3300000000000001E-3</v>
      </c>
      <c r="R328" s="190">
        <f>Q328*H328</f>
        <v>1.3320000000000001E-4</v>
      </c>
      <c r="S328" s="190">
        <v>0</v>
      </c>
      <c r="T328" s="191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2" t="s">
        <v>226</v>
      </c>
      <c r="AT328" s="192" t="s">
        <v>392</v>
      </c>
      <c r="AU328" s="192" t="s">
        <v>81</v>
      </c>
      <c r="AY328" s="20" t="s">
        <v>166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20" t="s">
        <v>79</v>
      </c>
      <c r="BK328" s="193">
        <f>ROUND(I328*H328,2)</f>
        <v>0</v>
      </c>
      <c r="BL328" s="20" t="s">
        <v>173</v>
      </c>
      <c r="BM328" s="192" t="s">
        <v>614</v>
      </c>
    </row>
    <row r="329" spans="1:65" s="13" customFormat="1" ht="11.25" x14ac:dyDescent="0.2">
      <c r="B329" s="199"/>
      <c r="C329" s="200"/>
      <c r="D329" s="201" t="s">
        <v>177</v>
      </c>
      <c r="E329" s="202" t="s">
        <v>19</v>
      </c>
      <c r="F329" s="203" t="s">
        <v>534</v>
      </c>
      <c r="G329" s="200"/>
      <c r="H329" s="202" t="s">
        <v>19</v>
      </c>
      <c r="I329" s="204"/>
      <c r="J329" s="200"/>
      <c r="K329" s="200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177</v>
      </c>
      <c r="AU329" s="209" t="s">
        <v>81</v>
      </c>
      <c r="AV329" s="13" t="s">
        <v>79</v>
      </c>
      <c r="AW329" s="13" t="s">
        <v>33</v>
      </c>
      <c r="AX329" s="13" t="s">
        <v>71</v>
      </c>
      <c r="AY329" s="209" t="s">
        <v>166</v>
      </c>
    </row>
    <row r="330" spans="1:65" s="13" customFormat="1" ht="11.25" x14ac:dyDescent="0.2">
      <c r="B330" s="199"/>
      <c r="C330" s="200"/>
      <c r="D330" s="201" t="s">
        <v>177</v>
      </c>
      <c r="E330" s="202" t="s">
        <v>19</v>
      </c>
      <c r="F330" s="203" t="s">
        <v>589</v>
      </c>
      <c r="G330" s="200"/>
      <c r="H330" s="202" t="s">
        <v>19</v>
      </c>
      <c r="I330" s="204"/>
      <c r="J330" s="200"/>
      <c r="K330" s="200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177</v>
      </c>
      <c r="AU330" s="209" t="s">
        <v>81</v>
      </c>
      <c r="AV330" s="13" t="s">
        <v>79</v>
      </c>
      <c r="AW330" s="13" t="s">
        <v>33</v>
      </c>
      <c r="AX330" s="13" t="s">
        <v>71</v>
      </c>
      <c r="AY330" s="209" t="s">
        <v>166</v>
      </c>
    </row>
    <row r="331" spans="1:65" s="14" customFormat="1" ht="11.25" x14ac:dyDescent="0.2">
      <c r="B331" s="210"/>
      <c r="C331" s="211"/>
      <c r="D331" s="201" t="s">
        <v>177</v>
      </c>
      <c r="E331" s="212" t="s">
        <v>19</v>
      </c>
      <c r="F331" s="213" t="s">
        <v>615</v>
      </c>
      <c r="G331" s="211"/>
      <c r="H331" s="214">
        <v>0.04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177</v>
      </c>
      <c r="AU331" s="220" t="s">
        <v>81</v>
      </c>
      <c r="AV331" s="14" t="s">
        <v>81</v>
      </c>
      <c r="AW331" s="14" t="s">
        <v>33</v>
      </c>
      <c r="AX331" s="14" t="s">
        <v>71</v>
      </c>
      <c r="AY331" s="220" t="s">
        <v>166</v>
      </c>
    </row>
    <row r="332" spans="1:65" s="15" customFormat="1" ht="11.25" x14ac:dyDescent="0.2">
      <c r="B332" s="221"/>
      <c r="C332" s="222"/>
      <c r="D332" s="201" t="s">
        <v>177</v>
      </c>
      <c r="E332" s="223" t="s">
        <v>19</v>
      </c>
      <c r="F332" s="224" t="s">
        <v>180</v>
      </c>
      <c r="G332" s="222"/>
      <c r="H332" s="225">
        <v>0.04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177</v>
      </c>
      <c r="AU332" s="231" t="s">
        <v>81</v>
      </c>
      <c r="AV332" s="15" t="s">
        <v>173</v>
      </c>
      <c r="AW332" s="15" t="s">
        <v>33</v>
      </c>
      <c r="AX332" s="15" t="s">
        <v>79</v>
      </c>
      <c r="AY332" s="231" t="s">
        <v>166</v>
      </c>
    </row>
    <row r="333" spans="1:65" s="2" customFormat="1" ht="24.2" customHeight="1" x14ac:dyDescent="0.2">
      <c r="A333" s="37"/>
      <c r="B333" s="38"/>
      <c r="C333" s="249" t="s">
        <v>616</v>
      </c>
      <c r="D333" s="249" t="s">
        <v>392</v>
      </c>
      <c r="E333" s="250" t="s">
        <v>617</v>
      </c>
      <c r="F333" s="251" t="s">
        <v>618</v>
      </c>
      <c r="G333" s="252" t="s">
        <v>613</v>
      </c>
      <c r="H333" s="253">
        <v>0.04</v>
      </c>
      <c r="I333" s="254"/>
      <c r="J333" s="255">
        <f>ROUND(I333*H333,2)</f>
        <v>0</v>
      </c>
      <c r="K333" s="251" t="s">
        <v>172</v>
      </c>
      <c r="L333" s="256"/>
      <c r="M333" s="257" t="s">
        <v>19</v>
      </c>
      <c r="N333" s="258" t="s">
        <v>42</v>
      </c>
      <c r="O333" s="67"/>
      <c r="P333" s="190">
        <f>O333*H333</f>
        <v>0</v>
      </c>
      <c r="Q333" s="190">
        <v>1.1299999999999999E-3</v>
      </c>
      <c r="R333" s="190">
        <f>Q333*H333</f>
        <v>4.5200000000000001E-5</v>
      </c>
      <c r="S333" s="190">
        <v>0</v>
      </c>
      <c r="T333" s="191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92" t="s">
        <v>226</v>
      </c>
      <c r="AT333" s="192" t="s">
        <v>392</v>
      </c>
      <c r="AU333" s="192" t="s">
        <v>81</v>
      </c>
      <c r="AY333" s="20" t="s">
        <v>166</v>
      </c>
      <c r="BE333" s="193">
        <f>IF(N333="základní",J333,0)</f>
        <v>0</v>
      </c>
      <c r="BF333" s="193">
        <f>IF(N333="snížená",J333,0)</f>
        <v>0</v>
      </c>
      <c r="BG333" s="193">
        <f>IF(N333="zákl. přenesená",J333,0)</f>
        <v>0</v>
      </c>
      <c r="BH333" s="193">
        <f>IF(N333="sníž. přenesená",J333,0)</f>
        <v>0</v>
      </c>
      <c r="BI333" s="193">
        <f>IF(N333="nulová",J333,0)</f>
        <v>0</v>
      </c>
      <c r="BJ333" s="20" t="s">
        <v>79</v>
      </c>
      <c r="BK333" s="193">
        <f>ROUND(I333*H333,2)</f>
        <v>0</v>
      </c>
      <c r="BL333" s="20" t="s">
        <v>173</v>
      </c>
      <c r="BM333" s="192" t="s">
        <v>619</v>
      </c>
    </row>
    <row r="334" spans="1:65" s="13" customFormat="1" ht="11.25" x14ac:dyDescent="0.2">
      <c r="B334" s="199"/>
      <c r="C334" s="200"/>
      <c r="D334" s="201" t="s">
        <v>177</v>
      </c>
      <c r="E334" s="202" t="s">
        <v>19</v>
      </c>
      <c r="F334" s="203" t="s">
        <v>534</v>
      </c>
      <c r="G334" s="200"/>
      <c r="H334" s="202" t="s">
        <v>19</v>
      </c>
      <c r="I334" s="204"/>
      <c r="J334" s="200"/>
      <c r="K334" s="200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177</v>
      </c>
      <c r="AU334" s="209" t="s">
        <v>81</v>
      </c>
      <c r="AV334" s="13" t="s">
        <v>79</v>
      </c>
      <c r="AW334" s="13" t="s">
        <v>33</v>
      </c>
      <c r="AX334" s="13" t="s">
        <v>71</v>
      </c>
      <c r="AY334" s="209" t="s">
        <v>166</v>
      </c>
    </row>
    <row r="335" spans="1:65" s="13" customFormat="1" ht="11.25" x14ac:dyDescent="0.2">
      <c r="B335" s="199"/>
      <c r="C335" s="200"/>
      <c r="D335" s="201" t="s">
        <v>177</v>
      </c>
      <c r="E335" s="202" t="s">
        <v>19</v>
      </c>
      <c r="F335" s="203" t="s">
        <v>589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177</v>
      </c>
      <c r="AU335" s="209" t="s">
        <v>81</v>
      </c>
      <c r="AV335" s="13" t="s">
        <v>79</v>
      </c>
      <c r="AW335" s="13" t="s">
        <v>33</v>
      </c>
      <c r="AX335" s="13" t="s">
        <v>71</v>
      </c>
      <c r="AY335" s="209" t="s">
        <v>166</v>
      </c>
    </row>
    <row r="336" spans="1:65" s="14" customFormat="1" ht="11.25" x14ac:dyDescent="0.2">
      <c r="B336" s="210"/>
      <c r="C336" s="211"/>
      <c r="D336" s="201" t="s">
        <v>177</v>
      </c>
      <c r="E336" s="212" t="s">
        <v>19</v>
      </c>
      <c r="F336" s="213" t="s">
        <v>615</v>
      </c>
      <c r="G336" s="211"/>
      <c r="H336" s="214">
        <v>0.04</v>
      </c>
      <c r="I336" s="215"/>
      <c r="J336" s="211"/>
      <c r="K336" s="211"/>
      <c r="L336" s="216"/>
      <c r="M336" s="217"/>
      <c r="N336" s="218"/>
      <c r="O336" s="218"/>
      <c r="P336" s="218"/>
      <c r="Q336" s="218"/>
      <c r="R336" s="218"/>
      <c r="S336" s="218"/>
      <c r="T336" s="219"/>
      <c r="AT336" s="220" t="s">
        <v>177</v>
      </c>
      <c r="AU336" s="220" t="s">
        <v>81</v>
      </c>
      <c r="AV336" s="14" t="s">
        <v>81</v>
      </c>
      <c r="AW336" s="14" t="s">
        <v>33</v>
      </c>
      <c r="AX336" s="14" t="s">
        <v>71</v>
      </c>
      <c r="AY336" s="220" t="s">
        <v>166</v>
      </c>
    </row>
    <row r="337" spans="1:65" s="15" customFormat="1" ht="11.25" x14ac:dyDescent="0.2">
      <c r="B337" s="221"/>
      <c r="C337" s="222"/>
      <c r="D337" s="201" t="s">
        <v>177</v>
      </c>
      <c r="E337" s="223" t="s">
        <v>19</v>
      </c>
      <c r="F337" s="224" t="s">
        <v>180</v>
      </c>
      <c r="G337" s="222"/>
      <c r="H337" s="225">
        <v>0.04</v>
      </c>
      <c r="I337" s="226"/>
      <c r="J337" s="222"/>
      <c r="K337" s="222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177</v>
      </c>
      <c r="AU337" s="231" t="s">
        <v>81</v>
      </c>
      <c r="AV337" s="15" t="s">
        <v>173</v>
      </c>
      <c r="AW337" s="15" t="s">
        <v>33</v>
      </c>
      <c r="AX337" s="15" t="s">
        <v>79</v>
      </c>
      <c r="AY337" s="231" t="s">
        <v>166</v>
      </c>
    </row>
    <row r="338" spans="1:65" s="12" customFormat="1" ht="22.9" customHeight="1" x14ac:dyDescent="0.2">
      <c r="B338" s="165"/>
      <c r="C338" s="166"/>
      <c r="D338" s="167" t="s">
        <v>70</v>
      </c>
      <c r="E338" s="179" t="s">
        <v>323</v>
      </c>
      <c r="F338" s="179" t="s">
        <v>324</v>
      </c>
      <c r="G338" s="166"/>
      <c r="H338" s="166"/>
      <c r="I338" s="169"/>
      <c r="J338" s="180">
        <f>BK338</f>
        <v>0</v>
      </c>
      <c r="K338" s="166"/>
      <c r="L338" s="171"/>
      <c r="M338" s="172"/>
      <c r="N338" s="173"/>
      <c r="O338" s="173"/>
      <c r="P338" s="174">
        <f>SUM(P339:P340)</f>
        <v>0</v>
      </c>
      <c r="Q338" s="173"/>
      <c r="R338" s="174">
        <f>SUM(R339:R340)</f>
        <v>0</v>
      </c>
      <c r="S338" s="173"/>
      <c r="T338" s="175">
        <f>SUM(T339:T340)</f>
        <v>0</v>
      </c>
      <c r="AR338" s="176" t="s">
        <v>79</v>
      </c>
      <c r="AT338" s="177" t="s">
        <v>70</v>
      </c>
      <c r="AU338" s="177" t="s">
        <v>79</v>
      </c>
      <c r="AY338" s="176" t="s">
        <v>166</v>
      </c>
      <c r="BK338" s="178">
        <f>SUM(BK339:BK340)</f>
        <v>0</v>
      </c>
    </row>
    <row r="339" spans="1:65" s="2" customFormat="1" ht="37.9" customHeight="1" x14ac:dyDescent="0.2">
      <c r="A339" s="37"/>
      <c r="B339" s="38"/>
      <c r="C339" s="181" t="s">
        <v>620</v>
      </c>
      <c r="D339" s="181" t="s">
        <v>168</v>
      </c>
      <c r="E339" s="182" t="s">
        <v>326</v>
      </c>
      <c r="F339" s="183" t="s">
        <v>327</v>
      </c>
      <c r="G339" s="184" t="s">
        <v>234</v>
      </c>
      <c r="H339" s="185">
        <v>122.34099999999999</v>
      </c>
      <c r="I339" s="186"/>
      <c r="J339" s="187">
        <f>ROUND(I339*H339,2)</f>
        <v>0</v>
      </c>
      <c r="K339" s="183" t="s">
        <v>172</v>
      </c>
      <c r="L339" s="42"/>
      <c r="M339" s="188" t="s">
        <v>19</v>
      </c>
      <c r="N339" s="189" t="s">
        <v>42</v>
      </c>
      <c r="O339" s="67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2" t="s">
        <v>173</v>
      </c>
      <c r="AT339" s="192" t="s">
        <v>168</v>
      </c>
      <c r="AU339" s="192" t="s">
        <v>81</v>
      </c>
      <c r="AY339" s="20" t="s">
        <v>166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0" t="s">
        <v>79</v>
      </c>
      <c r="BK339" s="193">
        <f>ROUND(I339*H339,2)</f>
        <v>0</v>
      </c>
      <c r="BL339" s="20" t="s">
        <v>173</v>
      </c>
      <c r="BM339" s="192" t="s">
        <v>531</v>
      </c>
    </row>
    <row r="340" spans="1:65" s="2" customFormat="1" ht="11.25" x14ac:dyDescent="0.2">
      <c r="A340" s="37"/>
      <c r="B340" s="38"/>
      <c r="C340" s="39"/>
      <c r="D340" s="194" t="s">
        <v>175</v>
      </c>
      <c r="E340" s="39"/>
      <c r="F340" s="195" t="s">
        <v>329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175</v>
      </c>
      <c r="AU340" s="20" t="s">
        <v>81</v>
      </c>
    </row>
    <row r="341" spans="1:65" s="12" customFormat="1" ht="25.9" customHeight="1" x14ac:dyDescent="0.2">
      <c r="B341" s="165"/>
      <c r="C341" s="166"/>
      <c r="D341" s="167" t="s">
        <v>70</v>
      </c>
      <c r="E341" s="168" t="s">
        <v>379</v>
      </c>
      <c r="F341" s="168" t="s">
        <v>380</v>
      </c>
      <c r="G341" s="166"/>
      <c r="H341" s="166"/>
      <c r="I341" s="169"/>
      <c r="J341" s="170">
        <f>BK341</f>
        <v>0</v>
      </c>
      <c r="K341" s="166"/>
      <c r="L341" s="171"/>
      <c r="M341" s="172"/>
      <c r="N341" s="173"/>
      <c r="O341" s="173"/>
      <c r="P341" s="174">
        <f>P342+P369+P381</f>
        <v>0</v>
      </c>
      <c r="Q341" s="173"/>
      <c r="R341" s="174">
        <f>R342+R369+R381</f>
        <v>5.6721949999999993E-2</v>
      </c>
      <c r="S341" s="173"/>
      <c r="T341" s="175">
        <f>T342+T369+T381</f>
        <v>0</v>
      </c>
      <c r="AR341" s="176" t="s">
        <v>81</v>
      </c>
      <c r="AT341" s="177" t="s">
        <v>70</v>
      </c>
      <c r="AU341" s="177" t="s">
        <v>71</v>
      </c>
      <c r="AY341" s="176" t="s">
        <v>166</v>
      </c>
      <c r="BK341" s="178">
        <f>BK342+BK369+BK381</f>
        <v>0</v>
      </c>
    </row>
    <row r="342" spans="1:65" s="12" customFormat="1" ht="22.9" customHeight="1" x14ac:dyDescent="0.2">
      <c r="B342" s="165"/>
      <c r="C342" s="166"/>
      <c r="D342" s="167" t="s">
        <v>70</v>
      </c>
      <c r="E342" s="179" t="s">
        <v>381</v>
      </c>
      <c r="F342" s="179" t="s">
        <v>382</v>
      </c>
      <c r="G342" s="166"/>
      <c r="H342" s="166"/>
      <c r="I342" s="169"/>
      <c r="J342" s="180">
        <f>BK342</f>
        <v>0</v>
      </c>
      <c r="K342" s="166"/>
      <c r="L342" s="171"/>
      <c r="M342" s="172"/>
      <c r="N342" s="173"/>
      <c r="O342" s="173"/>
      <c r="P342" s="174">
        <f>SUM(P343:P368)</f>
        <v>0</v>
      </c>
      <c r="Q342" s="173"/>
      <c r="R342" s="174">
        <f>SUM(R343:R368)</f>
        <v>5.2295999999999995E-2</v>
      </c>
      <c r="S342" s="173"/>
      <c r="T342" s="175">
        <f>SUM(T343:T368)</f>
        <v>0</v>
      </c>
      <c r="AR342" s="176" t="s">
        <v>81</v>
      </c>
      <c r="AT342" s="177" t="s">
        <v>70</v>
      </c>
      <c r="AU342" s="177" t="s">
        <v>79</v>
      </c>
      <c r="AY342" s="176" t="s">
        <v>166</v>
      </c>
      <c r="BK342" s="178">
        <f>SUM(BK343:BK368)</f>
        <v>0</v>
      </c>
    </row>
    <row r="343" spans="1:65" s="2" customFormat="1" ht="16.5" customHeight="1" x14ac:dyDescent="0.2">
      <c r="A343" s="37"/>
      <c r="B343" s="38"/>
      <c r="C343" s="181" t="s">
        <v>621</v>
      </c>
      <c r="D343" s="181" t="s">
        <v>168</v>
      </c>
      <c r="E343" s="182" t="s">
        <v>622</v>
      </c>
      <c r="F343" s="183" t="s">
        <v>623</v>
      </c>
      <c r="G343" s="184" t="s">
        <v>524</v>
      </c>
      <c r="H343" s="185">
        <v>1.8</v>
      </c>
      <c r="I343" s="186"/>
      <c r="J343" s="187">
        <f>ROUND(I343*H343,2)</f>
        <v>0</v>
      </c>
      <c r="K343" s="183" t="s">
        <v>172</v>
      </c>
      <c r="L343" s="42"/>
      <c r="M343" s="188" t="s">
        <v>19</v>
      </c>
      <c r="N343" s="189" t="s">
        <v>42</v>
      </c>
      <c r="O343" s="67"/>
      <c r="P343" s="190">
        <f>O343*H343</f>
        <v>0</v>
      </c>
      <c r="Q343" s="190">
        <v>7.2000000000000005E-4</v>
      </c>
      <c r="R343" s="190">
        <f>Q343*H343</f>
        <v>1.2960000000000001E-3</v>
      </c>
      <c r="S343" s="190">
        <v>0</v>
      </c>
      <c r="T343" s="191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92" t="s">
        <v>315</v>
      </c>
      <c r="AT343" s="192" t="s">
        <v>168</v>
      </c>
      <c r="AU343" s="192" t="s">
        <v>81</v>
      </c>
      <c r="AY343" s="20" t="s">
        <v>166</v>
      </c>
      <c r="BE343" s="193">
        <f>IF(N343="základní",J343,0)</f>
        <v>0</v>
      </c>
      <c r="BF343" s="193">
        <f>IF(N343="snížená",J343,0)</f>
        <v>0</v>
      </c>
      <c r="BG343" s="193">
        <f>IF(N343="zákl. přenesená",J343,0)</f>
        <v>0</v>
      </c>
      <c r="BH343" s="193">
        <f>IF(N343="sníž. přenesená",J343,0)</f>
        <v>0</v>
      </c>
      <c r="BI343" s="193">
        <f>IF(N343="nulová",J343,0)</f>
        <v>0</v>
      </c>
      <c r="BJ343" s="20" t="s">
        <v>79</v>
      </c>
      <c r="BK343" s="193">
        <f>ROUND(I343*H343,2)</f>
        <v>0</v>
      </c>
      <c r="BL343" s="20" t="s">
        <v>315</v>
      </c>
      <c r="BM343" s="192" t="s">
        <v>624</v>
      </c>
    </row>
    <row r="344" spans="1:65" s="2" customFormat="1" ht="11.25" x14ac:dyDescent="0.2">
      <c r="A344" s="37"/>
      <c r="B344" s="38"/>
      <c r="C344" s="39"/>
      <c r="D344" s="194" t="s">
        <v>175</v>
      </c>
      <c r="E344" s="39"/>
      <c r="F344" s="195" t="s">
        <v>625</v>
      </c>
      <c r="G344" s="39"/>
      <c r="H344" s="39"/>
      <c r="I344" s="196"/>
      <c r="J344" s="39"/>
      <c r="K344" s="39"/>
      <c r="L344" s="42"/>
      <c r="M344" s="197"/>
      <c r="N344" s="198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175</v>
      </c>
      <c r="AU344" s="20" t="s">
        <v>81</v>
      </c>
    </row>
    <row r="345" spans="1:65" s="13" customFormat="1" ht="11.25" x14ac:dyDescent="0.2">
      <c r="B345" s="199"/>
      <c r="C345" s="200"/>
      <c r="D345" s="201" t="s">
        <v>177</v>
      </c>
      <c r="E345" s="202" t="s">
        <v>19</v>
      </c>
      <c r="F345" s="203" t="s">
        <v>534</v>
      </c>
      <c r="G345" s="200"/>
      <c r="H345" s="202" t="s">
        <v>19</v>
      </c>
      <c r="I345" s="204"/>
      <c r="J345" s="200"/>
      <c r="K345" s="200"/>
      <c r="L345" s="205"/>
      <c r="M345" s="206"/>
      <c r="N345" s="207"/>
      <c r="O345" s="207"/>
      <c r="P345" s="207"/>
      <c r="Q345" s="207"/>
      <c r="R345" s="207"/>
      <c r="S345" s="207"/>
      <c r="T345" s="208"/>
      <c r="AT345" s="209" t="s">
        <v>177</v>
      </c>
      <c r="AU345" s="209" t="s">
        <v>81</v>
      </c>
      <c r="AV345" s="13" t="s">
        <v>79</v>
      </c>
      <c r="AW345" s="13" t="s">
        <v>33</v>
      </c>
      <c r="AX345" s="13" t="s">
        <v>71</v>
      </c>
      <c r="AY345" s="209" t="s">
        <v>166</v>
      </c>
    </row>
    <row r="346" spans="1:65" s="13" customFormat="1" ht="11.25" x14ac:dyDescent="0.2">
      <c r="B346" s="199"/>
      <c r="C346" s="200"/>
      <c r="D346" s="201" t="s">
        <v>177</v>
      </c>
      <c r="E346" s="202" t="s">
        <v>19</v>
      </c>
      <c r="F346" s="203" t="s">
        <v>589</v>
      </c>
      <c r="G346" s="200"/>
      <c r="H346" s="202" t="s">
        <v>19</v>
      </c>
      <c r="I346" s="204"/>
      <c r="J346" s="200"/>
      <c r="K346" s="200"/>
      <c r="L346" s="205"/>
      <c r="M346" s="206"/>
      <c r="N346" s="207"/>
      <c r="O346" s="207"/>
      <c r="P346" s="207"/>
      <c r="Q346" s="207"/>
      <c r="R346" s="207"/>
      <c r="S346" s="207"/>
      <c r="T346" s="208"/>
      <c r="AT346" s="209" t="s">
        <v>177</v>
      </c>
      <c r="AU346" s="209" t="s">
        <v>81</v>
      </c>
      <c r="AV346" s="13" t="s">
        <v>79</v>
      </c>
      <c r="AW346" s="13" t="s">
        <v>33</v>
      </c>
      <c r="AX346" s="13" t="s">
        <v>71</v>
      </c>
      <c r="AY346" s="209" t="s">
        <v>166</v>
      </c>
    </row>
    <row r="347" spans="1:65" s="14" customFormat="1" ht="11.25" x14ac:dyDescent="0.2">
      <c r="B347" s="210"/>
      <c r="C347" s="211"/>
      <c r="D347" s="201" t="s">
        <v>177</v>
      </c>
      <c r="E347" s="212" t="s">
        <v>19</v>
      </c>
      <c r="F347" s="213" t="s">
        <v>626</v>
      </c>
      <c r="G347" s="211"/>
      <c r="H347" s="214">
        <v>1.8</v>
      </c>
      <c r="I347" s="215"/>
      <c r="J347" s="211"/>
      <c r="K347" s="211"/>
      <c r="L347" s="216"/>
      <c r="M347" s="217"/>
      <c r="N347" s="218"/>
      <c r="O347" s="218"/>
      <c r="P347" s="218"/>
      <c r="Q347" s="218"/>
      <c r="R347" s="218"/>
      <c r="S347" s="218"/>
      <c r="T347" s="219"/>
      <c r="AT347" s="220" t="s">
        <v>177</v>
      </c>
      <c r="AU347" s="220" t="s">
        <v>81</v>
      </c>
      <c r="AV347" s="14" t="s">
        <v>81</v>
      </c>
      <c r="AW347" s="14" t="s">
        <v>33</v>
      </c>
      <c r="AX347" s="14" t="s">
        <v>71</v>
      </c>
      <c r="AY347" s="220" t="s">
        <v>166</v>
      </c>
    </row>
    <row r="348" spans="1:65" s="15" customFormat="1" ht="11.25" x14ac:dyDescent="0.2">
      <c r="B348" s="221"/>
      <c r="C348" s="222"/>
      <c r="D348" s="201" t="s">
        <v>177</v>
      </c>
      <c r="E348" s="223" t="s">
        <v>19</v>
      </c>
      <c r="F348" s="224" t="s">
        <v>180</v>
      </c>
      <c r="G348" s="222"/>
      <c r="H348" s="225">
        <v>1.8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177</v>
      </c>
      <c r="AU348" s="231" t="s">
        <v>81</v>
      </c>
      <c r="AV348" s="15" t="s">
        <v>173</v>
      </c>
      <c r="AW348" s="15" t="s">
        <v>33</v>
      </c>
      <c r="AX348" s="15" t="s">
        <v>79</v>
      </c>
      <c r="AY348" s="231" t="s">
        <v>166</v>
      </c>
    </row>
    <row r="349" spans="1:65" s="2" customFormat="1" ht="16.5" customHeight="1" x14ac:dyDescent="0.2">
      <c r="A349" s="37"/>
      <c r="B349" s="38"/>
      <c r="C349" s="249" t="s">
        <v>627</v>
      </c>
      <c r="D349" s="249" t="s">
        <v>392</v>
      </c>
      <c r="E349" s="250" t="s">
        <v>628</v>
      </c>
      <c r="F349" s="251" t="s">
        <v>629</v>
      </c>
      <c r="G349" s="252" t="s">
        <v>234</v>
      </c>
      <c r="H349" s="253">
        <v>1.9E-2</v>
      </c>
      <c r="I349" s="254"/>
      <c r="J349" s="255">
        <f>ROUND(I349*H349,2)</f>
        <v>0</v>
      </c>
      <c r="K349" s="251" t="s">
        <v>172</v>
      </c>
      <c r="L349" s="256"/>
      <c r="M349" s="257" t="s">
        <v>19</v>
      </c>
      <c r="N349" s="258" t="s">
        <v>42</v>
      </c>
      <c r="O349" s="67"/>
      <c r="P349" s="190">
        <f>O349*H349</f>
        <v>0</v>
      </c>
      <c r="Q349" s="190">
        <v>1</v>
      </c>
      <c r="R349" s="190">
        <f>Q349*H349</f>
        <v>1.9E-2</v>
      </c>
      <c r="S349" s="190">
        <v>0</v>
      </c>
      <c r="T349" s="19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92" t="s">
        <v>395</v>
      </c>
      <c r="AT349" s="192" t="s">
        <v>392</v>
      </c>
      <c r="AU349" s="192" t="s">
        <v>81</v>
      </c>
      <c r="AY349" s="20" t="s">
        <v>166</v>
      </c>
      <c r="BE349" s="193">
        <f>IF(N349="základní",J349,0)</f>
        <v>0</v>
      </c>
      <c r="BF349" s="193">
        <f>IF(N349="snížená",J349,0)</f>
        <v>0</v>
      </c>
      <c r="BG349" s="193">
        <f>IF(N349="zákl. přenesená",J349,0)</f>
        <v>0</v>
      </c>
      <c r="BH349" s="193">
        <f>IF(N349="sníž. přenesená",J349,0)</f>
        <v>0</v>
      </c>
      <c r="BI349" s="193">
        <f>IF(N349="nulová",J349,0)</f>
        <v>0</v>
      </c>
      <c r="BJ349" s="20" t="s">
        <v>79</v>
      </c>
      <c r="BK349" s="193">
        <f>ROUND(I349*H349,2)</f>
        <v>0</v>
      </c>
      <c r="BL349" s="20" t="s">
        <v>315</v>
      </c>
      <c r="BM349" s="192" t="s">
        <v>630</v>
      </c>
    </row>
    <row r="350" spans="1:65" s="13" customFormat="1" ht="11.25" x14ac:dyDescent="0.2">
      <c r="B350" s="199"/>
      <c r="C350" s="200"/>
      <c r="D350" s="201" t="s">
        <v>177</v>
      </c>
      <c r="E350" s="202" t="s">
        <v>19</v>
      </c>
      <c r="F350" s="203" t="s">
        <v>534</v>
      </c>
      <c r="G350" s="200"/>
      <c r="H350" s="202" t="s">
        <v>19</v>
      </c>
      <c r="I350" s="204"/>
      <c r="J350" s="200"/>
      <c r="K350" s="200"/>
      <c r="L350" s="205"/>
      <c r="M350" s="206"/>
      <c r="N350" s="207"/>
      <c r="O350" s="207"/>
      <c r="P350" s="207"/>
      <c r="Q350" s="207"/>
      <c r="R350" s="207"/>
      <c r="S350" s="207"/>
      <c r="T350" s="208"/>
      <c r="AT350" s="209" t="s">
        <v>177</v>
      </c>
      <c r="AU350" s="209" t="s">
        <v>81</v>
      </c>
      <c r="AV350" s="13" t="s">
        <v>79</v>
      </c>
      <c r="AW350" s="13" t="s">
        <v>33</v>
      </c>
      <c r="AX350" s="13" t="s">
        <v>71</v>
      </c>
      <c r="AY350" s="209" t="s">
        <v>166</v>
      </c>
    </row>
    <row r="351" spans="1:65" s="13" customFormat="1" ht="11.25" x14ac:dyDescent="0.2">
      <c r="B351" s="199"/>
      <c r="C351" s="200"/>
      <c r="D351" s="201" t="s">
        <v>177</v>
      </c>
      <c r="E351" s="202" t="s">
        <v>19</v>
      </c>
      <c r="F351" s="203" t="s">
        <v>589</v>
      </c>
      <c r="G351" s="200"/>
      <c r="H351" s="202" t="s">
        <v>19</v>
      </c>
      <c r="I351" s="204"/>
      <c r="J351" s="200"/>
      <c r="K351" s="200"/>
      <c r="L351" s="205"/>
      <c r="M351" s="206"/>
      <c r="N351" s="207"/>
      <c r="O351" s="207"/>
      <c r="P351" s="207"/>
      <c r="Q351" s="207"/>
      <c r="R351" s="207"/>
      <c r="S351" s="207"/>
      <c r="T351" s="208"/>
      <c r="AT351" s="209" t="s">
        <v>177</v>
      </c>
      <c r="AU351" s="209" t="s">
        <v>81</v>
      </c>
      <c r="AV351" s="13" t="s">
        <v>79</v>
      </c>
      <c r="AW351" s="13" t="s">
        <v>33</v>
      </c>
      <c r="AX351" s="13" t="s">
        <v>71</v>
      </c>
      <c r="AY351" s="209" t="s">
        <v>166</v>
      </c>
    </row>
    <row r="352" spans="1:65" s="13" customFormat="1" ht="11.25" x14ac:dyDescent="0.2">
      <c r="B352" s="199"/>
      <c r="C352" s="200"/>
      <c r="D352" s="201" t="s">
        <v>177</v>
      </c>
      <c r="E352" s="202" t="s">
        <v>19</v>
      </c>
      <c r="F352" s="203" t="s">
        <v>631</v>
      </c>
      <c r="G352" s="200"/>
      <c r="H352" s="202" t="s">
        <v>19</v>
      </c>
      <c r="I352" s="204"/>
      <c r="J352" s="200"/>
      <c r="K352" s="200"/>
      <c r="L352" s="205"/>
      <c r="M352" s="206"/>
      <c r="N352" s="207"/>
      <c r="O352" s="207"/>
      <c r="P352" s="207"/>
      <c r="Q352" s="207"/>
      <c r="R352" s="207"/>
      <c r="S352" s="207"/>
      <c r="T352" s="208"/>
      <c r="AT352" s="209" t="s">
        <v>177</v>
      </c>
      <c r="AU352" s="209" t="s">
        <v>81</v>
      </c>
      <c r="AV352" s="13" t="s">
        <v>79</v>
      </c>
      <c r="AW352" s="13" t="s">
        <v>33</v>
      </c>
      <c r="AX352" s="13" t="s">
        <v>71</v>
      </c>
      <c r="AY352" s="209" t="s">
        <v>166</v>
      </c>
    </row>
    <row r="353" spans="1:65" s="14" customFormat="1" ht="11.25" x14ac:dyDescent="0.2">
      <c r="B353" s="210"/>
      <c r="C353" s="211"/>
      <c r="D353" s="201" t="s">
        <v>177</v>
      </c>
      <c r="E353" s="212" t="s">
        <v>19</v>
      </c>
      <c r="F353" s="213" t="s">
        <v>632</v>
      </c>
      <c r="G353" s="211"/>
      <c r="H353" s="214">
        <v>1.9E-2</v>
      </c>
      <c r="I353" s="215"/>
      <c r="J353" s="211"/>
      <c r="K353" s="211"/>
      <c r="L353" s="216"/>
      <c r="M353" s="217"/>
      <c r="N353" s="218"/>
      <c r="O353" s="218"/>
      <c r="P353" s="218"/>
      <c r="Q353" s="218"/>
      <c r="R353" s="218"/>
      <c r="S353" s="218"/>
      <c r="T353" s="219"/>
      <c r="AT353" s="220" t="s">
        <v>177</v>
      </c>
      <c r="AU353" s="220" t="s">
        <v>81</v>
      </c>
      <c r="AV353" s="14" t="s">
        <v>81</v>
      </c>
      <c r="AW353" s="14" t="s">
        <v>33</v>
      </c>
      <c r="AX353" s="14" t="s">
        <v>71</v>
      </c>
      <c r="AY353" s="220" t="s">
        <v>166</v>
      </c>
    </row>
    <row r="354" spans="1:65" s="15" customFormat="1" ht="11.25" x14ac:dyDescent="0.2">
      <c r="B354" s="221"/>
      <c r="C354" s="222"/>
      <c r="D354" s="201" t="s">
        <v>177</v>
      </c>
      <c r="E354" s="223" t="s">
        <v>19</v>
      </c>
      <c r="F354" s="224" t="s">
        <v>180</v>
      </c>
      <c r="G354" s="222"/>
      <c r="H354" s="225">
        <v>1.9E-2</v>
      </c>
      <c r="I354" s="226"/>
      <c r="J354" s="222"/>
      <c r="K354" s="222"/>
      <c r="L354" s="227"/>
      <c r="M354" s="228"/>
      <c r="N354" s="229"/>
      <c r="O354" s="229"/>
      <c r="P354" s="229"/>
      <c r="Q354" s="229"/>
      <c r="R354" s="229"/>
      <c r="S354" s="229"/>
      <c r="T354" s="230"/>
      <c r="AT354" s="231" t="s">
        <v>177</v>
      </c>
      <c r="AU354" s="231" t="s">
        <v>81</v>
      </c>
      <c r="AV354" s="15" t="s">
        <v>173</v>
      </c>
      <c r="AW354" s="15" t="s">
        <v>33</v>
      </c>
      <c r="AX354" s="15" t="s">
        <v>79</v>
      </c>
      <c r="AY354" s="231" t="s">
        <v>166</v>
      </c>
    </row>
    <row r="355" spans="1:65" s="2" customFormat="1" ht="16.5" customHeight="1" x14ac:dyDescent="0.2">
      <c r="A355" s="37"/>
      <c r="B355" s="38"/>
      <c r="C355" s="249" t="s">
        <v>633</v>
      </c>
      <c r="D355" s="249" t="s">
        <v>392</v>
      </c>
      <c r="E355" s="250" t="s">
        <v>634</v>
      </c>
      <c r="F355" s="251" t="s">
        <v>635</v>
      </c>
      <c r="G355" s="252" t="s">
        <v>234</v>
      </c>
      <c r="H355" s="253">
        <v>3.1E-2</v>
      </c>
      <c r="I355" s="254"/>
      <c r="J355" s="255">
        <f>ROUND(I355*H355,2)</f>
        <v>0</v>
      </c>
      <c r="K355" s="251" t="s">
        <v>172</v>
      </c>
      <c r="L355" s="256"/>
      <c r="M355" s="257" t="s">
        <v>19</v>
      </c>
      <c r="N355" s="258" t="s">
        <v>42</v>
      </c>
      <c r="O355" s="67"/>
      <c r="P355" s="190">
        <f>O355*H355</f>
        <v>0</v>
      </c>
      <c r="Q355" s="190">
        <v>1</v>
      </c>
      <c r="R355" s="190">
        <f>Q355*H355</f>
        <v>3.1E-2</v>
      </c>
      <c r="S355" s="190">
        <v>0</v>
      </c>
      <c r="T355" s="191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92" t="s">
        <v>395</v>
      </c>
      <c r="AT355" s="192" t="s">
        <v>392</v>
      </c>
      <c r="AU355" s="192" t="s">
        <v>81</v>
      </c>
      <c r="AY355" s="20" t="s">
        <v>166</v>
      </c>
      <c r="BE355" s="193">
        <f>IF(N355="základní",J355,0)</f>
        <v>0</v>
      </c>
      <c r="BF355" s="193">
        <f>IF(N355="snížená",J355,0)</f>
        <v>0</v>
      </c>
      <c r="BG355" s="193">
        <f>IF(N355="zákl. přenesená",J355,0)</f>
        <v>0</v>
      </c>
      <c r="BH355" s="193">
        <f>IF(N355="sníž. přenesená",J355,0)</f>
        <v>0</v>
      </c>
      <c r="BI355" s="193">
        <f>IF(N355="nulová",J355,0)</f>
        <v>0</v>
      </c>
      <c r="BJ355" s="20" t="s">
        <v>79</v>
      </c>
      <c r="BK355" s="193">
        <f>ROUND(I355*H355,2)</f>
        <v>0</v>
      </c>
      <c r="BL355" s="20" t="s">
        <v>315</v>
      </c>
      <c r="BM355" s="192" t="s">
        <v>636</v>
      </c>
    </row>
    <row r="356" spans="1:65" s="13" customFormat="1" ht="11.25" x14ac:dyDescent="0.2">
      <c r="B356" s="199"/>
      <c r="C356" s="200"/>
      <c r="D356" s="201" t="s">
        <v>177</v>
      </c>
      <c r="E356" s="202" t="s">
        <v>19</v>
      </c>
      <c r="F356" s="203" t="s">
        <v>534</v>
      </c>
      <c r="G356" s="200"/>
      <c r="H356" s="202" t="s">
        <v>19</v>
      </c>
      <c r="I356" s="204"/>
      <c r="J356" s="200"/>
      <c r="K356" s="200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177</v>
      </c>
      <c r="AU356" s="209" t="s">
        <v>81</v>
      </c>
      <c r="AV356" s="13" t="s">
        <v>79</v>
      </c>
      <c r="AW356" s="13" t="s">
        <v>33</v>
      </c>
      <c r="AX356" s="13" t="s">
        <v>71</v>
      </c>
      <c r="AY356" s="209" t="s">
        <v>166</v>
      </c>
    </row>
    <row r="357" spans="1:65" s="13" customFormat="1" ht="11.25" x14ac:dyDescent="0.2">
      <c r="B357" s="199"/>
      <c r="C357" s="200"/>
      <c r="D357" s="201" t="s">
        <v>177</v>
      </c>
      <c r="E357" s="202" t="s">
        <v>19</v>
      </c>
      <c r="F357" s="203" t="s">
        <v>589</v>
      </c>
      <c r="G357" s="200"/>
      <c r="H357" s="202" t="s">
        <v>19</v>
      </c>
      <c r="I357" s="204"/>
      <c r="J357" s="200"/>
      <c r="K357" s="200"/>
      <c r="L357" s="205"/>
      <c r="M357" s="206"/>
      <c r="N357" s="207"/>
      <c r="O357" s="207"/>
      <c r="P357" s="207"/>
      <c r="Q357" s="207"/>
      <c r="R357" s="207"/>
      <c r="S357" s="207"/>
      <c r="T357" s="208"/>
      <c r="AT357" s="209" t="s">
        <v>177</v>
      </c>
      <c r="AU357" s="209" t="s">
        <v>81</v>
      </c>
      <c r="AV357" s="13" t="s">
        <v>79</v>
      </c>
      <c r="AW357" s="13" t="s">
        <v>33</v>
      </c>
      <c r="AX357" s="13" t="s">
        <v>71</v>
      </c>
      <c r="AY357" s="209" t="s">
        <v>166</v>
      </c>
    </row>
    <row r="358" spans="1:65" s="13" customFormat="1" ht="11.25" x14ac:dyDescent="0.2">
      <c r="B358" s="199"/>
      <c r="C358" s="200"/>
      <c r="D358" s="201" t="s">
        <v>177</v>
      </c>
      <c r="E358" s="202" t="s">
        <v>19</v>
      </c>
      <c r="F358" s="203" t="s">
        <v>637</v>
      </c>
      <c r="G358" s="200"/>
      <c r="H358" s="202" t="s">
        <v>19</v>
      </c>
      <c r="I358" s="204"/>
      <c r="J358" s="200"/>
      <c r="K358" s="200"/>
      <c r="L358" s="205"/>
      <c r="M358" s="206"/>
      <c r="N358" s="207"/>
      <c r="O358" s="207"/>
      <c r="P358" s="207"/>
      <c r="Q358" s="207"/>
      <c r="R358" s="207"/>
      <c r="S358" s="207"/>
      <c r="T358" s="208"/>
      <c r="AT358" s="209" t="s">
        <v>177</v>
      </c>
      <c r="AU358" s="209" t="s">
        <v>81</v>
      </c>
      <c r="AV358" s="13" t="s">
        <v>79</v>
      </c>
      <c r="AW358" s="13" t="s">
        <v>33</v>
      </c>
      <c r="AX358" s="13" t="s">
        <v>71</v>
      </c>
      <c r="AY358" s="209" t="s">
        <v>166</v>
      </c>
    </row>
    <row r="359" spans="1:65" s="14" customFormat="1" ht="11.25" x14ac:dyDescent="0.2">
      <c r="B359" s="210"/>
      <c r="C359" s="211"/>
      <c r="D359" s="201" t="s">
        <v>177</v>
      </c>
      <c r="E359" s="212" t="s">
        <v>19</v>
      </c>
      <c r="F359" s="213" t="s">
        <v>638</v>
      </c>
      <c r="G359" s="211"/>
      <c r="H359" s="214">
        <v>3.1E-2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177</v>
      </c>
      <c r="AU359" s="220" t="s">
        <v>81</v>
      </c>
      <c r="AV359" s="14" t="s">
        <v>81</v>
      </c>
      <c r="AW359" s="14" t="s">
        <v>33</v>
      </c>
      <c r="AX359" s="14" t="s">
        <v>71</v>
      </c>
      <c r="AY359" s="220" t="s">
        <v>166</v>
      </c>
    </row>
    <row r="360" spans="1:65" s="15" customFormat="1" ht="11.25" x14ac:dyDescent="0.2">
      <c r="B360" s="221"/>
      <c r="C360" s="222"/>
      <c r="D360" s="201" t="s">
        <v>177</v>
      </c>
      <c r="E360" s="223" t="s">
        <v>19</v>
      </c>
      <c r="F360" s="224" t="s">
        <v>180</v>
      </c>
      <c r="G360" s="222"/>
      <c r="H360" s="225">
        <v>3.1E-2</v>
      </c>
      <c r="I360" s="226"/>
      <c r="J360" s="222"/>
      <c r="K360" s="222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177</v>
      </c>
      <c r="AU360" s="231" t="s">
        <v>81</v>
      </c>
      <c r="AV360" s="15" t="s">
        <v>173</v>
      </c>
      <c r="AW360" s="15" t="s">
        <v>33</v>
      </c>
      <c r="AX360" s="15" t="s">
        <v>79</v>
      </c>
      <c r="AY360" s="231" t="s">
        <v>166</v>
      </c>
    </row>
    <row r="361" spans="1:65" s="2" customFormat="1" ht="16.5" customHeight="1" x14ac:dyDescent="0.2">
      <c r="A361" s="37"/>
      <c r="B361" s="38"/>
      <c r="C361" s="249" t="s">
        <v>639</v>
      </c>
      <c r="D361" s="249" t="s">
        <v>392</v>
      </c>
      <c r="E361" s="250" t="s">
        <v>640</v>
      </c>
      <c r="F361" s="251" t="s">
        <v>641</v>
      </c>
      <c r="G361" s="252" t="s">
        <v>234</v>
      </c>
      <c r="H361" s="253">
        <v>1E-3</v>
      </c>
      <c r="I361" s="254"/>
      <c r="J361" s="255">
        <f>ROUND(I361*H361,2)</f>
        <v>0</v>
      </c>
      <c r="K361" s="251" t="s">
        <v>172</v>
      </c>
      <c r="L361" s="256"/>
      <c r="M361" s="257" t="s">
        <v>19</v>
      </c>
      <c r="N361" s="258" t="s">
        <v>42</v>
      </c>
      <c r="O361" s="67"/>
      <c r="P361" s="190">
        <f>O361*H361</f>
        <v>0</v>
      </c>
      <c r="Q361" s="190">
        <v>1</v>
      </c>
      <c r="R361" s="190">
        <f>Q361*H361</f>
        <v>1E-3</v>
      </c>
      <c r="S361" s="190">
        <v>0</v>
      </c>
      <c r="T361" s="19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92" t="s">
        <v>395</v>
      </c>
      <c r="AT361" s="192" t="s">
        <v>392</v>
      </c>
      <c r="AU361" s="192" t="s">
        <v>81</v>
      </c>
      <c r="AY361" s="20" t="s">
        <v>166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20" t="s">
        <v>79</v>
      </c>
      <c r="BK361" s="193">
        <f>ROUND(I361*H361,2)</f>
        <v>0</v>
      </c>
      <c r="BL361" s="20" t="s">
        <v>315</v>
      </c>
      <c r="BM361" s="192" t="s">
        <v>642</v>
      </c>
    </row>
    <row r="362" spans="1:65" s="13" customFormat="1" ht="11.25" x14ac:dyDescent="0.2">
      <c r="B362" s="199"/>
      <c r="C362" s="200"/>
      <c r="D362" s="201" t="s">
        <v>177</v>
      </c>
      <c r="E362" s="202" t="s">
        <v>19</v>
      </c>
      <c r="F362" s="203" t="s">
        <v>534</v>
      </c>
      <c r="G362" s="200"/>
      <c r="H362" s="202" t="s">
        <v>19</v>
      </c>
      <c r="I362" s="204"/>
      <c r="J362" s="200"/>
      <c r="K362" s="200"/>
      <c r="L362" s="205"/>
      <c r="M362" s="206"/>
      <c r="N362" s="207"/>
      <c r="O362" s="207"/>
      <c r="P362" s="207"/>
      <c r="Q362" s="207"/>
      <c r="R362" s="207"/>
      <c r="S362" s="207"/>
      <c r="T362" s="208"/>
      <c r="AT362" s="209" t="s">
        <v>177</v>
      </c>
      <c r="AU362" s="209" t="s">
        <v>81</v>
      </c>
      <c r="AV362" s="13" t="s">
        <v>79</v>
      </c>
      <c r="AW362" s="13" t="s">
        <v>33</v>
      </c>
      <c r="AX362" s="13" t="s">
        <v>71</v>
      </c>
      <c r="AY362" s="209" t="s">
        <v>166</v>
      </c>
    </row>
    <row r="363" spans="1:65" s="13" customFormat="1" ht="11.25" x14ac:dyDescent="0.2">
      <c r="B363" s="199"/>
      <c r="C363" s="200"/>
      <c r="D363" s="201" t="s">
        <v>177</v>
      </c>
      <c r="E363" s="202" t="s">
        <v>19</v>
      </c>
      <c r="F363" s="203" t="s">
        <v>589</v>
      </c>
      <c r="G363" s="200"/>
      <c r="H363" s="202" t="s">
        <v>19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177</v>
      </c>
      <c r="AU363" s="209" t="s">
        <v>81</v>
      </c>
      <c r="AV363" s="13" t="s">
        <v>79</v>
      </c>
      <c r="AW363" s="13" t="s">
        <v>33</v>
      </c>
      <c r="AX363" s="13" t="s">
        <v>71</v>
      </c>
      <c r="AY363" s="209" t="s">
        <v>166</v>
      </c>
    </row>
    <row r="364" spans="1:65" s="13" customFormat="1" ht="11.25" x14ac:dyDescent="0.2">
      <c r="B364" s="199"/>
      <c r="C364" s="200"/>
      <c r="D364" s="201" t="s">
        <v>177</v>
      </c>
      <c r="E364" s="202" t="s">
        <v>19</v>
      </c>
      <c r="F364" s="203" t="s">
        <v>643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177</v>
      </c>
      <c r="AU364" s="209" t="s">
        <v>81</v>
      </c>
      <c r="AV364" s="13" t="s">
        <v>79</v>
      </c>
      <c r="AW364" s="13" t="s">
        <v>33</v>
      </c>
      <c r="AX364" s="13" t="s">
        <v>71</v>
      </c>
      <c r="AY364" s="209" t="s">
        <v>166</v>
      </c>
    </row>
    <row r="365" spans="1:65" s="14" customFormat="1" ht="11.25" x14ac:dyDescent="0.2">
      <c r="B365" s="210"/>
      <c r="C365" s="211"/>
      <c r="D365" s="201" t="s">
        <v>177</v>
      </c>
      <c r="E365" s="212" t="s">
        <v>19</v>
      </c>
      <c r="F365" s="213" t="s">
        <v>644</v>
      </c>
      <c r="G365" s="211"/>
      <c r="H365" s="214">
        <v>1E-3</v>
      </c>
      <c r="I365" s="215"/>
      <c r="J365" s="211"/>
      <c r="K365" s="211"/>
      <c r="L365" s="216"/>
      <c r="M365" s="217"/>
      <c r="N365" s="218"/>
      <c r="O365" s="218"/>
      <c r="P365" s="218"/>
      <c r="Q365" s="218"/>
      <c r="R365" s="218"/>
      <c r="S365" s="218"/>
      <c r="T365" s="219"/>
      <c r="AT365" s="220" t="s">
        <v>177</v>
      </c>
      <c r="AU365" s="220" t="s">
        <v>81</v>
      </c>
      <c r="AV365" s="14" t="s">
        <v>81</v>
      </c>
      <c r="AW365" s="14" t="s">
        <v>33</v>
      </c>
      <c r="AX365" s="14" t="s">
        <v>71</v>
      </c>
      <c r="AY365" s="220" t="s">
        <v>166</v>
      </c>
    </row>
    <row r="366" spans="1:65" s="15" customFormat="1" ht="11.25" x14ac:dyDescent="0.2">
      <c r="B366" s="221"/>
      <c r="C366" s="222"/>
      <c r="D366" s="201" t="s">
        <v>177</v>
      </c>
      <c r="E366" s="223" t="s">
        <v>19</v>
      </c>
      <c r="F366" s="224" t="s">
        <v>180</v>
      </c>
      <c r="G366" s="222"/>
      <c r="H366" s="225">
        <v>1E-3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177</v>
      </c>
      <c r="AU366" s="231" t="s">
        <v>81</v>
      </c>
      <c r="AV366" s="15" t="s">
        <v>173</v>
      </c>
      <c r="AW366" s="15" t="s">
        <v>33</v>
      </c>
      <c r="AX366" s="15" t="s">
        <v>79</v>
      </c>
      <c r="AY366" s="231" t="s">
        <v>166</v>
      </c>
    </row>
    <row r="367" spans="1:65" s="2" customFormat="1" ht="24.2" customHeight="1" x14ac:dyDescent="0.2">
      <c r="A367" s="37"/>
      <c r="B367" s="38"/>
      <c r="C367" s="181" t="s">
        <v>645</v>
      </c>
      <c r="D367" s="181" t="s">
        <v>168</v>
      </c>
      <c r="E367" s="182" t="s">
        <v>402</v>
      </c>
      <c r="F367" s="183" t="s">
        <v>403</v>
      </c>
      <c r="G367" s="184" t="s">
        <v>234</v>
      </c>
      <c r="H367" s="185">
        <v>5.1999999999999998E-2</v>
      </c>
      <c r="I367" s="186"/>
      <c r="J367" s="187">
        <f>ROUND(I367*H367,2)</f>
        <v>0</v>
      </c>
      <c r="K367" s="183" t="s">
        <v>172</v>
      </c>
      <c r="L367" s="42"/>
      <c r="M367" s="188" t="s">
        <v>19</v>
      </c>
      <c r="N367" s="189" t="s">
        <v>42</v>
      </c>
      <c r="O367" s="67"/>
      <c r="P367" s="190">
        <f>O367*H367</f>
        <v>0</v>
      </c>
      <c r="Q367" s="190">
        <v>0</v>
      </c>
      <c r="R367" s="190">
        <f>Q367*H367</f>
        <v>0</v>
      </c>
      <c r="S367" s="190">
        <v>0</v>
      </c>
      <c r="T367" s="191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92" t="s">
        <v>315</v>
      </c>
      <c r="AT367" s="192" t="s">
        <v>168</v>
      </c>
      <c r="AU367" s="192" t="s">
        <v>81</v>
      </c>
      <c r="AY367" s="20" t="s">
        <v>166</v>
      </c>
      <c r="BE367" s="193">
        <f>IF(N367="základní",J367,0)</f>
        <v>0</v>
      </c>
      <c r="BF367" s="193">
        <f>IF(N367="snížená",J367,0)</f>
        <v>0</v>
      </c>
      <c r="BG367" s="193">
        <f>IF(N367="zákl. přenesená",J367,0)</f>
        <v>0</v>
      </c>
      <c r="BH367" s="193">
        <f>IF(N367="sníž. přenesená",J367,0)</f>
        <v>0</v>
      </c>
      <c r="BI367" s="193">
        <f>IF(N367="nulová",J367,0)</f>
        <v>0</v>
      </c>
      <c r="BJ367" s="20" t="s">
        <v>79</v>
      </c>
      <c r="BK367" s="193">
        <f>ROUND(I367*H367,2)</f>
        <v>0</v>
      </c>
      <c r="BL367" s="20" t="s">
        <v>315</v>
      </c>
      <c r="BM367" s="192" t="s">
        <v>646</v>
      </c>
    </row>
    <row r="368" spans="1:65" s="2" customFormat="1" ht="11.25" x14ac:dyDescent="0.2">
      <c r="A368" s="37"/>
      <c r="B368" s="38"/>
      <c r="C368" s="39"/>
      <c r="D368" s="194" t="s">
        <v>175</v>
      </c>
      <c r="E368" s="39"/>
      <c r="F368" s="195" t="s">
        <v>405</v>
      </c>
      <c r="G368" s="39"/>
      <c r="H368" s="39"/>
      <c r="I368" s="196"/>
      <c r="J368" s="39"/>
      <c r="K368" s="39"/>
      <c r="L368" s="42"/>
      <c r="M368" s="197"/>
      <c r="N368" s="198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20" t="s">
        <v>175</v>
      </c>
      <c r="AU368" s="20" t="s">
        <v>81</v>
      </c>
    </row>
    <row r="369" spans="1:65" s="12" customFormat="1" ht="22.9" customHeight="1" x14ac:dyDescent="0.2">
      <c r="B369" s="165"/>
      <c r="C369" s="166"/>
      <c r="D369" s="167" t="s">
        <v>70</v>
      </c>
      <c r="E369" s="179" t="s">
        <v>406</v>
      </c>
      <c r="F369" s="179" t="s">
        <v>407</v>
      </c>
      <c r="G369" s="166"/>
      <c r="H369" s="166"/>
      <c r="I369" s="169"/>
      <c r="J369" s="180">
        <f>BK369</f>
        <v>0</v>
      </c>
      <c r="K369" s="166"/>
      <c r="L369" s="171"/>
      <c r="M369" s="172"/>
      <c r="N369" s="173"/>
      <c r="O369" s="173"/>
      <c r="P369" s="174">
        <f>SUM(P370:P380)</f>
        <v>0</v>
      </c>
      <c r="Q369" s="173"/>
      <c r="R369" s="174">
        <f>SUM(R370:R380)</f>
        <v>2.5907999999999997E-4</v>
      </c>
      <c r="S369" s="173"/>
      <c r="T369" s="175">
        <f>SUM(T370:T380)</f>
        <v>0</v>
      </c>
      <c r="AR369" s="176" t="s">
        <v>81</v>
      </c>
      <c r="AT369" s="177" t="s">
        <v>70</v>
      </c>
      <c r="AU369" s="177" t="s">
        <v>79</v>
      </c>
      <c r="AY369" s="176" t="s">
        <v>166</v>
      </c>
      <c r="BK369" s="178">
        <f>SUM(BK370:BK380)</f>
        <v>0</v>
      </c>
    </row>
    <row r="370" spans="1:65" s="2" customFormat="1" ht="16.5" customHeight="1" x14ac:dyDescent="0.2">
      <c r="A370" s="37"/>
      <c r="B370" s="38"/>
      <c r="C370" s="181" t="s">
        <v>395</v>
      </c>
      <c r="D370" s="181" t="s">
        <v>168</v>
      </c>
      <c r="E370" s="182" t="s">
        <v>408</v>
      </c>
      <c r="F370" s="183" t="s">
        <v>409</v>
      </c>
      <c r="G370" s="184" t="s">
        <v>188</v>
      </c>
      <c r="H370" s="185">
        <v>2.1589999999999998</v>
      </c>
      <c r="I370" s="186"/>
      <c r="J370" s="187">
        <f>ROUND(I370*H370,2)</f>
        <v>0</v>
      </c>
      <c r="K370" s="183" t="s">
        <v>172</v>
      </c>
      <c r="L370" s="42"/>
      <c r="M370" s="188" t="s">
        <v>19</v>
      </c>
      <c r="N370" s="189" t="s">
        <v>42</v>
      </c>
      <c r="O370" s="67"/>
      <c r="P370" s="190">
        <f>O370*H370</f>
        <v>0</v>
      </c>
      <c r="Q370" s="190">
        <v>1.2E-4</v>
      </c>
      <c r="R370" s="190">
        <f>Q370*H370</f>
        <v>2.5907999999999997E-4</v>
      </c>
      <c r="S370" s="190">
        <v>0</v>
      </c>
      <c r="T370" s="191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92" t="s">
        <v>315</v>
      </c>
      <c r="AT370" s="192" t="s">
        <v>168</v>
      </c>
      <c r="AU370" s="192" t="s">
        <v>81</v>
      </c>
      <c r="AY370" s="20" t="s">
        <v>166</v>
      </c>
      <c r="BE370" s="193">
        <f>IF(N370="základní",J370,0)</f>
        <v>0</v>
      </c>
      <c r="BF370" s="193">
        <f>IF(N370="snížená",J370,0)</f>
        <v>0</v>
      </c>
      <c r="BG370" s="193">
        <f>IF(N370="zákl. přenesená",J370,0)</f>
        <v>0</v>
      </c>
      <c r="BH370" s="193">
        <f>IF(N370="sníž. přenesená",J370,0)</f>
        <v>0</v>
      </c>
      <c r="BI370" s="193">
        <f>IF(N370="nulová",J370,0)</f>
        <v>0</v>
      </c>
      <c r="BJ370" s="20" t="s">
        <v>79</v>
      </c>
      <c r="BK370" s="193">
        <f>ROUND(I370*H370,2)</f>
        <v>0</v>
      </c>
      <c r="BL370" s="20" t="s">
        <v>315</v>
      </c>
      <c r="BM370" s="192" t="s">
        <v>647</v>
      </c>
    </row>
    <row r="371" spans="1:65" s="2" customFormat="1" ht="11.25" x14ac:dyDescent="0.2">
      <c r="A371" s="37"/>
      <c r="B371" s="38"/>
      <c r="C371" s="39"/>
      <c r="D371" s="194" t="s">
        <v>175</v>
      </c>
      <c r="E371" s="39"/>
      <c r="F371" s="195" t="s">
        <v>411</v>
      </c>
      <c r="G371" s="39"/>
      <c r="H371" s="39"/>
      <c r="I371" s="196"/>
      <c r="J371" s="39"/>
      <c r="K371" s="39"/>
      <c r="L371" s="42"/>
      <c r="M371" s="197"/>
      <c r="N371" s="198"/>
      <c r="O371" s="67"/>
      <c r="P371" s="67"/>
      <c r="Q371" s="67"/>
      <c r="R371" s="67"/>
      <c r="S371" s="67"/>
      <c r="T371" s="68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20" t="s">
        <v>175</v>
      </c>
      <c r="AU371" s="20" t="s">
        <v>81</v>
      </c>
    </row>
    <row r="372" spans="1:65" s="13" customFormat="1" ht="11.25" x14ac:dyDescent="0.2">
      <c r="B372" s="199"/>
      <c r="C372" s="200"/>
      <c r="D372" s="201" t="s">
        <v>177</v>
      </c>
      <c r="E372" s="202" t="s">
        <v>19</v>
      </c>
      <c r="F372" s="203" t="s">
        <v>534</v>
      </c>
      <c r="G372" s="200"/>
      <c r="H372" s="202" t="s">
        <v>19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177</v>
      </c>
      <c r="AU372" s="209" t="s">
        <v>81</v>
      </c>
      <c r="AV372" s="13" t="s">
        <v>79</v>
      </c>
      <c r="AW372" s="13" t="s">
        <v>33</v>
      </c>
      <c r="AX372" s="13" t="s">
        <v>71</v>
      </c>
      <c r="AY372" s="209" t="s">
        <v>166</v>
      </c>
    </row>
    <row r="373" spans="1:65" s="13" customFormat="1" ht="11.25" x14ac:dyDescent="0.2">
      <c r="B373" s="199"/>
      <c r="C373" s="200"/>
      <c r="D373" s="201" t="s">
        <v>177</v>
      </c>
      <c r="E373" s="202" t="s">
        <v>19</v>
      </c>
      <c r="F373" s="203" t="s">
        <v>589</v>
      </c>
      <c r="G373" s="200"/>
      <c r="H373" s="202" t="s">
        <v>19</v>
      </c>
      <c r="I373" s="204"/>
      <c r="J373" s="200"/>
      <c r="K373" s="200"/>
      <c r="L373" s="205"/>
      <c r="M373" s="206"/>
      <c r="N373" s="207"/>
      <c r="O373" s="207"/>
      <c r="P373" s="207"/>
      <c r="Q373" s="207"/>
      <c r="R373" s="207"/>
      <c r="S373" s="207"/>
      <c r="T373" s="208"/>
      <c r="AT373" s="209" t="s">
        <v>177</v>
      </c>
      <c r="AU373" s="209" t="s">
        <v>81</v>
      </c>
      <c r="AV373" s="13" t="s">
        <v>79</v>
      </c>
      <c r="AW373" s="13" t="s">
        <v>33</v>
      </c>
      <c r="AX373" s="13" t="s">
        <v>71</v>
      </c>
      <c r="AY373" s="209" t="s">
        <v>166</v>
      </c>
    </row>
    <row r="374" spans="1:65" s="13" customFormat="1" ht="11.25" x14ac:dyDescent="0.2">
      <c r="B374" s="199"/>
      <c r="C374" s="200"/>
      <c r="D374" s="201" t="s">
        <v>177</v>
      </c>
      <c r="E374" s="202" t="s">
        <v>19</v>
      </c>
      <c r="F374" s="203" t="s">
        <v>631</v>
      </c>
      <c r="G374" s="200"/>
      <c r="H374" s="202" t="s">
        <v>19</v>
      </c>
      <c r="I374" s="204"/>
      <c r="J374" s="200"/>
      <c r="K374" s="200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177</v>
      </c>
      <c r="AU374" s="209" t="s">
        <v>81</v>
      </c>
      <c r="AV374" s="13" t="s">
        <v>79</v>
      </c>
      <c r="AW374" s="13" t="s">
        <v>33</v>
      </c>
      <c r="AX374" s="13" t="s">
        <v>71</v>
      </c>
      <c r="AY374" s="209" t="s">
        <v>166</v>
      </c>
    </row>
    <row r="375" spans="1:65" s="14" customFormat="1" ht="11.25" x14ac:dyDescent="0.2">
      <c r="B375" s="210"/>
      <c r="C375" s="211"/>
      <c r="D375" s="201" t="s">
        <v>177</v>
      </c>
      <c r="E375" s="212" t="s">
        <v>19</v>
      </c>
      <c r="F375" s="213" t="s">
        <v>648</v>
      </c>
      <c r="G375" s="211"/>
      <c r="H375" s="214">
        <v>0.78400000000000003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177</v>
      </c>
      <c r="AU375" s="220" t="s">
        <v>81</v>
      </c>
      <c r="AV375" s="14" t="s">
        <v>81</v>
      </c>
      <c r="AW375" s="14" t="s">
        <v>33</v>
      </c>
      <c r="AX375" s="14" t="s">
        <v>71</v>
      </c>
      <c r="AY375" s="220" t="s">
        <v>166</v>
      </c>
    </row>
    <row r="376" spans="1:65" s="13" customFormat="1" ht="11.25" x14ac:dyDescent="0.2">
      <c r="B376" s="199"/>
      <c r="C376" s="200"/>
      <c r="D376" s="201" t="s">
        <v>177</v>
      </c>
      <c r="E376" s="202" t="s">
        <v>19</v>
      </c>
      <c r="F376" s="203" t="s">
        <v>637</v>
      </c>
      <c r="G376" s="200"/>
      <c r="H376" s="202" t="s">
        <v>19</v>
      </c>
      <c r="I376" s="204"/>
      <c r="J376" s="200"/>
      <c r="K376" s="200"/>
      <c r="L376" s="205"/>
      <c r="M376" s="206"/>
      <c r="N376" s="207"/>
      <c r="O376" s="207"/>
      <c r="P376" s="207"/>
      <c r="Q376" s="207"/>
      <c r="R376" s="207"/>
      <c r="S376" s="207"/>
      <c r="T376" s="208"/>
      <c r="AT376" s="209" t="s">
        <v>177</v>
      </c>
      <c r="AU376" s="209" t="s">
        <v>81</v>
      </c>
      <c r="AV376" s="13" t="s">
        <v>79</v>
      </c>
      <c r="AW376" s="13" t="s">
        <v>33</v>
      </c>
      <c r="AX376" s="13" t="s">
        <v>71</v>
      </c>
      <c r="AY376" s="209" t="s">
        <v>166</v>
      </c>
    </row>
    <row r="377" spans="1:65" s="14" customFormat="1" ht="11.25" x14ac:dyDescent="0.2">
      <c r="B377" s="210"/>
      <c r="C377" s="211"/>
      <c r="D377" s="201" t="s">
        <v>177</v>
      </c>
      <c r="E377" s="212" t="s">
        <v>19</v>
      </c>
      <c r="F377" s="213" t="s">
        <v>649</v>
      </c>
      <c r="G377" s="211"/>
      <c r="H377" s="214">
        <v>1.33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177</v>
      </c>
      <c r="AU377" s="220" t="s">
        <v>81</v>
      </c>
      <c r="AV377" s="14" t="s">
        <v>81</v>
      </c>
      <c r="AW377" s="14" t="s">
        <v>33</v>
      </c>
      <c r="AX377" s="14" t="s">
        <v>71</v>
      </c>
      <c r="AY377" s="220" t="s">
        <v>166</v>
      </c>
    </row>
    <row r="378" spans="1:65" s="13" customFormat="1" ht="11.25" x14ac:dyDescent="0.2">
      <c r="B378" s="199"/>
      <c r="C378" s="200"/>
      <c r="D378" s="201" t="s">
        <v>177</v>
      </c>
      <c r="E378" s="202" t="s">
        <v>19</v>
      </c>
      <c r="F378" s="203" t="s">
        <v>643</v>
      </c>
      <c r="G378" s="200"/>
      <c r="H378" s="202" t="s">
        <v>19</v>
      </c>
      <c r="I378" s="204"/>
      <c r="J378" s="200"/>
      <c r="K378" s="200"/>
      <c r="L378" s="205"/>
      <c r="M378" s="206"/>
      <c r="N378" s="207"/>
      <c r="O378" s="207"/>
      <c r="P378" s="207"/>
      <c r="Q378" s="207"/>
      <c r="R378" s="207"/>
      <c r="S378" s="207"/>
      <c r="T378" s="208"/>
      <c r="AT378" s="209" t="s">
        <v>177</v>
      </c>
      <c r="AU378" s="209" t="s">
        <v>81</v>
      </c>
      <c r="AV378" s="13" t="s">
        <v>79</v>
      </c>
      <c r="AW378" s="13" t="s">
        <v>33</v>
      </c>
      <c r="AX378" s="13" t="s">
        <v>71</v>
      </c>
      <c r="AY378" s="209" t="s">
        <v>166</v>
      </c>
    </row>
    <row r="379" spans="1:65" s="14" customFormat="1" ht="11.25" x14ac:dyDescent="0.2">
      <c r="B379" s="210"/>
      <c r="C379" s="211"/>
      <c r="D379" s="201" t="s">
        <v>177</v>
      </c>
      <c r="E379" s="212" t="s">
        <v>19</v>
      </c>
      <c r="F379" s="213" t="s">
        <v>650</v>
      </c>
      <c r="G379" s="211"/>
      <c r="H379" s="214">
        <v>4.4999999999999998E-2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177</v>
      </c>
      <c r="AU379" s="220" t="s">
        <v>81</v>
      </c>
      <c r="AV379" s="14" t="s">
        <v>81</v>
      </c>
      <c r="AW379" s="14" t="s">
        <v>33</v>
      </c>
      <c r="AX379" s="14" t="s">
        <v>71</v>
      </c>
      <c r="AY379" s="220" t="s">
        <v>166</v>
      </c>
    </row>
    <row r="380" spans="1:65" s="15" customFormat="1" ht="11.25" x14ac:dyDescent="0.2">
      <c r="B380" s="221"/>
      <c r="C380" s="222"/>
      <c r="D380" s="201" t="s">
        <v>177</v>
      </c>
      <c r="E380" s="223" t="s">
        <v>19</v>
      </c>
      <c r="F380" s="224" t="s">
        <v>180</v>
      </c>
      <c r="G380" s="222"/>
      <c r="H380" s="225">
        <v>2.1589999999999998</v>
      </c>
      <c r="I380" s="226"/>
      <c r="J380" s="222"/>
      <c r="K380" s="222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177</v>
      </c>
      <c r="AU380" s="231" t="s">
        <v>81</v>
      </c>
      <c r="AV380" s="15" t="s">
        <v>173</v>
      </c>
      <c r="AW380" s="15" t="s">
        <v>33</v>
      </c>
      <c r="AX380" s="15" t="s">
        <v>79</v>
      </c>
      <c r="AY380" s="231" t="s">
        <v>166</v>
      </c>
    </row>
    <row r="381" spans="1:65" s="12" customFormat="1" ht="22.9" customHeight="1" x14ac:dyDescent="0.2">
      <c r="B381" s="165"/>
      <c r="C381" s="166"/>
      <c r="D381" s="167" t="s">
        <v>70</v>
      </c>
      <c r="E381" s="179" t="s">
        <v>413</v>
      </c>
      <c r="F381" s="179" t="s">
        <v>414</v>
      </c>
      <c r="G381" s="166"/>
      <c r="H381" s="166"/>
      <c r="I381" s="169"/>
      <c r="J381" s="180">
        <f>BK381</f>
        <v>0</v>
      </c>
      <c r="K381" s="166"/>
      <c r="L381" s="171"/>
      <c r="M381" s="172"/>
      <c r="N381" s="173"/>
      <c r="O381" s="173"/>
      <c r="P381" s="174">
        <f>SUM(P382:P414)</f>
        <v>0</v>
      </c>
      <c r="Q381" s="173"/>
      <c r="R381" s="174">
        <f>SUM(R382:R414)</f>
        <v>4.1668699999999996E-3</v>
      </c>
      <c r="S381" s="173"/>
      <c r="T381" s="175">
        <f>SUM(T382:T414)</f>
        <v>0</v>
      </c>
      <c r="AR381" s="176" t="s">
        <v>81</v>
      </c>
      <c r="AT381" s="177" t="s">
        <v>70</v>
      </c>
      <c r="AU381" s="177" t="s">
        <v>79</v>
      </c>
      <c r="AY381" s="176" t="s">
        <v>166</v>
      </c>
      <c r="BK381" s="178">
        <f>SUM(BK382:BK414)</f>
        <v>0</v>
      </c>
    </row>
    <row r="382" spans="1:65" s="2" customFormat="1" ht="24.2" customHeight="1" x14ac:dyDescent="0.2">
      <c r="A382" s="37"/>
      <c r="B382" s="38"/>
      <c r="C382" s="181" t="s">
        <v>651</v>
      </c>
      <c r="D382" s="181" t="s">
        <v>168</v>
      </c>
      <c r="E382" s="182" t="s">
        <v>415</v>
      </c>
      <c r="F382" s="183" t="s">
        <v>416</v>
      </c>
      <c r="G382" s="184" t="s">
        <v>188</v>
      </c>
      <c r="H382" s="185">
        <v>2.1589999999999998</v>
      </c>
      <c r="I382" s="186"/>
      <c r="J382" s="187">
        <f>ROUND(I382*H382,2)</f>
        <v>0</v>
      </c>
      <c r="K382" s="183" t="s">
        <v>172</v>
      </c>
      <c r="L382" s="42"/>
      <c r="M382" s="188" t="s">
        <v>19</v>
      </c>
      <c r="N382" s="189" t="s">
        <v>42</v>
      </c>
      <c r="O382" s="67"/>
      <c r="P382" s="190">
        <f>O382*H382</f>
        <v>0</v>
      </c>
      <c r="Q382" s="190">
        <v>0</v>
      </c>
      <c r="R382" s="190">
        <f>Q382*H382</f>
        <v>0</v>
      </c>
      <c r="S382" s="190">
        <v>0</v>
      </c>
      <c r="T382" s="191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92" t="s">
        <v>315</v>
      </c>
      <c r="AT382" s="192" t="s">
        <v>168</v>
      </c>
      <c r="AU382" s="192" t="s">
        <v>81</v>
      </c>
      <c r="AY382" s="20" t="s">
        <v>166</v>
      </c>
      <c r="BE382" s="193">
        <f>IF(N382="základní",J382,0)</f>
        <v>0</v>
      </c>
      <c r="BF382" s="193">
        <f>IF(N382="snížená",J382,0)</f>
        <v>0</v>
      </c>
      <c r="BG382" s="193">
        <f>IF(N382="zákl. přenesená",J382,0)</f>
        <v>0</v>
      </c>
      <c r="BH382" s="193">
        <f>IF(N382="sníž. přenesená",J382,0)</f>
        <v>0</v>
      </c>
      <c r="BI382" s="193">
        <f>IF(N382="nulová",J382,0)</f>
        <v>0</v>
      </c>
      <c r="BJ382" s="20" t="s">
        <v>79</v>
      </c>
      <c r="BK382" s="193">
        <f>ROUND(I382*H382,2)</f>
        <v>0</v>
      </c>
      <c r="BL382" s="20" t="s">
        <v>315</v>
      </c>
      <c r="BM382" s="192" t="s">
        <v>652</v>
      </c>
    </row>
    <row r="383" spans="1:65" s="2" customFormat="1" ht="11.25" x14ac:dyDescent="0.2">
      <c r="A383" s="37"/>
      <c r="B383" s="38"/>
      <c r="C383" s="39"/>
      <c r="D383" s="194" t="s">
        <v>175</v>
      </c>
      <c r="E383" s="39"/>
      <c r="F383" s="195" t="s">
        <v>418</v>
      </c>
      <c r="G383" s="39"/>
      <c r="H383" s="39"/>
      <c r="I383" s="196"/>
      <c r="J383" s="39"/>
      <c r="K383" s="39"/>
      <c r="L383" s="42"/>
      <c r="M383" s="197"/>
      <c r="N383" s="198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20" t="s">
        <v>175</v>
      </c>
      <c r="AU383" s="20" t="s">
        <v>81</v>
      </c>
    </row>
    <row r="384" spans="1:65" s="13" customFormat="1" ht="11.25" x14ac:dyDescent="0.2">
      <c r="B384" s="199"/>
      <c r="C384" s="200"/>
      <c r="D384" s="201" t="s">
        <v>177</v>
      </c>
      <c r="E384" s="202" t="s">
        <v>19</v>
      </c>
      <c r="F384" s="203" t="s">
        <v>534</v>
      </c>
      <c r="G384" s="200"/>
      <c r="H384" s="202" t="s">
        <v>19</v>
      </c>
      <c r="I384" s="204"/>
      <c r="J384" s="200"/>
      <c r="K384" s="200"/>
      <c r="L384" s="205"/>
      <c r="M384" s="206"/>
      <c r="N384" s="207"/>
      <c r="O384" s="207"/>
      <c r="P384" s="207"/>
      <c r="Q384" s="207"/>
      <c r="R384" s="207"/>
      <c r="S384" s="207"/>
      <c r="T384" s="208"/>
      <c r="AT384" s="209" t="s">
        <v>177</v>
      </c>
      <c r="AU384" s="209" t="s">
        <v>81</v>
      </c>
      <c r="AV384" s="13" t="s">
        <v>79</v>
      </c>
      <c r="AW384" s="13" t="s">
        <v>33</v>
      </c>
      <c r="AX384" s="13" t="s">
        <v>71</v>
      </c>
      <c r="AY384" s="209" t="s">
        <v>166</v>
      </c>
    </row>
    <row r="385" spans="1:65" s="13" customFormat="1" ht="11.25" x14ac:dyDescent="0.2">
      <c r="B385" s="199"/>
      <c r="C385" s="200"/>
      <c r="D385" s="201" t="s">
        <v>177</v>
      </c>
      <c r="E385" s="202" t="s">
        <v>19</v>
      </c>
      <c r="F385" s="203" t="s">
        <v>589</v>
      </c>
      <c r="G385" s="200"/>
      <c r="H385" s="202" t="s">
        <v>19</v>
      </c>
      <c r="I385" s="204"/>
      <c r="J385" s="200"/>
      <c r="K385" s="200"/>
      <c r="L385" s="205"/>
      <c r="M385" s="206"/>
      <c r="N385" s="207"/>
      <c r="O385" s="207"/>
      <c r="P385" s="207"/>
      <c r="Q385" s="207"/>
      <c r="R385" s="207"/>
      <c r="S385" s="207"/>
      <c r="T385" s="208"/>
      <c r="AT385" s="209" t="s">
        <v>177</v>
      </c>
      <c r="AU385" s="209" t="s">
        <v>81</v>
      </c>
      <c r="AV385" s="13" t="s">
        <v>79</v>
      </c>
      <c r="AW385" s="13" t="s">
        <v>33</v>
      </c>
      <c r="AX385" s="13" t="s">
        <v>71</v>
      </c>
      <c r="AY385" s="209" t="s">
        <v>166</v>
      </c>
    </row>
    <row r="386" spans="1:65" s="13" customFormat="1" ht="11.25" x14ac:dyDescent="0.2">
      <c r="B386" s="199"/>
      <c r="C386" s="200"/>
      <c r="D386" s="201" t="s">
        <v>177</v>
      </c>
      <c r="E386" s="202" t="s">
        <v>19</v>
      </c>
      <c r="F386" s="203" t="s">
        <v>631</v>
      </c>
      <c r="G386" s="200"/>
      <c r="H386" s="202" t="s">
        <v>19</v>
      </c>
      <c r="I386" s="204"/>
      <c r="J386" s="200"/>
      <c r="K386" s="200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177</v>
      </c>
      <c r="AU386" s="209" t="s">
        <v>81</v>
      </c>
      <c r="AV386" s="13" t="s">
        <v>79</v>
      </c>
      <c r="AW386" s="13" t="s">
        <v>33</v>
      </c>
      <c r="AX386" s="13" t="s">
        <v>71</v>
      </c>
      <c r="AY386" s="209" t="s">
        <v>166</v>
      </c>
    </row>
    <row r="387" spans="1:65" s="14" customFormat="1" ht="11.25" x14ac:dyDescent="0.2">
      <c r="B387" s="210"/>
      <c r="C387" s="211"/>
      <c r="D387" s="201" t="s">
        <v>177</v>
      </c>
      <c r="E387" s="212" t="s">
        <v>19</v>
      </c>
      <c r="F387" s="213" t="s">
        <v>648</v>
      </c>
      <c r="G387" s="211"/>
      <c r="H387" s="214">
        <v>0.78400000000000003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177</v>
      </c>
      <c r="AU387" s="220" t="s">
        <v>81</v>
      </c>
      <c r="AV387" s="14" t="s">
        <v>81</v>
      </c>
      <c r="AW387" s="14" t="s">
        <v>33</v>
      </c>
      <c r="AX387" s="14" t="s">
        <v>71</v>
      </c>
      <c r="AY387" s="220" t="s">
        <v>166</v>
      </c>
    </row>
    <row r="388" spans="1:65" s="13" customFormat="1" ht="11.25" x14ac:dyDescent="0.2">
      <c r="B388" s="199"/>
      <c r="C388" s="200"/>
      <c r="D388" s="201" t="s">
        <v>177</v>
      </c>
      <c r="E388" s="202" t="s">
        <v>19</v>
      </c>
      <c r="F388" s="203" t="s">
        <v>637</v>
      </c>
      <c r="G388" s="200"/>
      <c r="H388" s="202" t="s">
        <v>19</v>
      </c>
      <c r="I388" s="204"/>
      <c r="J388" s="200"/>
      <c r="K388" s="200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177</v>
      </c>
      <c r="AU388" s="209" t="s">
        <v>81</v>
      </c>
      <c r="AV388" s="13" t="s">
        <v>79</v>
      </c>
      <c r="AW388" s="13" t="s">
        <v>33</v>
      </c>
      <c r="AX388" s="13" t="s">
        <v>71</v>
      </c>
      <c r="AY388" s="209" t="s">
        <v>166</v>
      </c>
    </row>
    <row r="389" spans="1:65" s="14" customFormat="1" ht="11.25" x14ac:dyDescent="0.2">
      <c r="B389" s="210"/>
      <c r="C389" s="211"/>
      <c r="D389" s="201" t="s">
        <v>177</v>
      </c>
      <c r="E389" s="212" t="s">
        <v>19</v>
      </c>
      <c r="F389" s="213" t="s">
        <v>649</v>
      </c>
      <c r="G389" s="211"/>
      <c r="H389" s="214">
        <v>1.33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177</v>
      </c>
      <c r="AU389" s="220" t="s">
        <v>81</v>
      </c>
      <c r="AV389" s="14" t="s">
        <v>81</v>
      </c>
      <c r="AW389" s="14" t="s">
        <v>33</v>
      </c>
      <c r="AX389" s="14" t="s">
        <v>71</v>
      </c>
      <c r="AY389" s="220" t="s">
        <v>166</v>
      </c>
    </row>
    <row r="390" spans="1:65" s="13" customFormat="1" ht="11.25" x14ac:dyDescent="0.2">
      <c r="B390" s="199"/>
      <c r="C390" s="200"/>
      <c r="D390" s="201" t="s">
        <v>177</v>
      </c>
      <c r="E390" s="202" t="s">
        <v>19</v>
      </c>
      <c r="F390" s="203" t="s">
        <v>643</v>
      </c>
      <c r="G390" s="200"/>
      <c r="H390" s="202" t="s">
        <v>19</v>
      </c>
      <c r="I390" s="204"/>
      <c r="J390" s="200"/>
      <c r="K390" s="200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177</v>
      </c>
      <c r="AU390" s="209" t="s">
        <v>81</v>
      </c>
      <c r="AV390" s="13" t="s">
        <v>79</v>
      </c>
      <c r="AW390" s="13" t="s">
        <v>33</v>
      </c>
      <c r="AX390" s="13" t="s">
        <v>71</v>
      </c>
      <c r="AY390" s="209" t="s">
        <v>166</v>
      </c>
    </row>
    <row r="391" spans="1:65" s="14" customFormat="1" ht="11.25" x14ac:dyDescent="0.2">
      <c r="B391" s="210"/>
      <c r="C391" s="211"/>
      <c r="D391" s="201" t="s">
        <v>177</v>
      </c>
      <c r="E391" s="212" t="s">
        <v>19</v>
      </c>
      <c r="F391" s="213" t="s">
        <v>650</v>
      </c>
      <c r="G391" s="211"/>
      <c r="H391" s="214">
        <v>4.4999999999999998E-2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177</v>
      </c>
      <c r="AU391" s="220" t="s">
        <v>81</v>
      </c>
      <c r="AV391" s="14" t="s">
        <v>81</v>
      </c>
      <c r="AW391" s="14" t="s">
        <v>33</v>
      </c>
      <c r="AX391" s="14" t="s">
        <v>71</v>
      </c>
      <c r="AY391" s="220" t="s">
        <v>166</v>
      </c>
    </row>
    <row r="392" spans="1:65" s="15" customFormat="1" ht="11.25" x14ac:dyDescent="0.2">
      <c r="B392" s="221"/>
      <c r="C392" s="222"/>
      <c r="D392" s="201" t="s">
        <v>177</v>
      </c>
      <c r="E392" s="223" t="s">
        <v>19</v>
      </c>
      <c r="F392" s="224" t="s">
        <v>180</v>
      </c>
      <c r="G392" s="222"/>
      <c r="H392" s="225">
        <v>2.1589999999999998</v>
      </c>
      <c r="I392" s="226"/>
      <c r="J392" s="222"/>
      <c r="K392" s="222"/>
      <c r="L392" s="227"/>
      <c r="M392" s="228"/>
      <c r="N392" s="229"/>
      <c r="O392" s="229"/>
      <c r="P392" s="229"/>
      <c r="Q392" s="229"/>
      <c r="R392" s="229"/>
      <c r="S392" s="229"/>
      <c r="T392" s="230"/>
      <c r="AT392" s="231" t="s">
        <v>177</v>
      </c>
      <c r="AU392" s="231" t="s">
        <v>81</v>
      </c>
      <c r="AV392" s="15" t="s">
        <v>173</v>
      </c>
      <c r="AW392" s="15" t="s">
        <v>33</v>
      </c>
      <c r="AX392" s="15" t="s">
        <v>79</v>
      </c>
      <c r="AY392" s="231" t="s">
        <v>166</v>
      </c>
    </row>
    <row r="393" spans="1:65" s="2" customFormat="1" ht="16.5" customHeight="1" x14ac:dyDescent="0.2">
      <c r="A393" s="37"/>
      <c r="B393" s="38"/>
      <c r="C393" s="181" t="s">
        <v>653</v>
      </c>
      <c r="D393" s="181" t="s">
        <v>168</v>
      </c>
      <c r="E393" s="182" t="s">
        <v>419</v>
      </c>
      <c r="F393" s="183" t="s">
        <v>420</v>
      </c>
      <c r="G393" s="184" t="s">
        <v>188</v>
      </c>
      <c r="H393" s="185">
        <v>2.1589999999999998</v>
      </c>
      <c r="I393" s="186"/>
      <c r="J393" s="187">
        <f>ROUND(I393*H393,2)</f>
        <v>0</v>
      </c>
      <c r="K393" s="183" t="s">
        <v>172</v>
      </c>
      <c r="L393" s="42"/>
      <c r="M393" s="188" t="s">
        <v>19</v>
      </c>
      <c r="N393" s="189" t="s">
        <v>42</v>
      </c>
      <c r="O393" s="67"/>
      <c r="P393" s="190">
        <f>O393*H393</f>
        <v>0</v>
      </c>
      <c r="Q393" s="190">
        <v>0</v>
      </c>
      <c r="R393" s="190">
        <f>Q393*H393</f>
        <v>0</v>
      </c>
      <c r="S393" s="190">
        <v>0</v>
      </c>
      <c r="T393" s="191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92" t="s">
        <v>315</v>
      </c>
      <c r="AT393" s="192" t="s">
        <v>168</v>
      </c>
      <c r="AU393" s="192" t="s">
        <v>81</v>
      </c>
      <c r="AY393" s="20" t="s">
        <v>166</v>
      </c>
      <c r="BE393" s="193">
        <f>IF(N393="základní",J393,0)</f>
        <v>0</v>
      </c>
      <c r="BF393" s="193">
        <f>IF(N393="snížená",J393,0)</f>
        <v>0</v>
      </c>
      <c r="BG393" s="193">
        <f>IF(N393="zákl. přenesená",J393,0)</f>
        <v>0</v>
      </c>
      <c r="BH393" s="193">
        <f>IF(N393="sníž. přenesená",J393,0)</f>
        <v>0</v>
      </c>
      <c r="BI393" s="193">
        <f>IF(N393="nulová",J393,0)</f>
        <v>0</v>
      </c>
      <c r="BJ393" s="20" t="s">
        <v>79</v>
      </c>
      <c r="BK393" s="193">
        <f>ROUND(I393*H393,2)</f>
        <v>0</v>
      </c>
      <c r="BL393" s="20" t="s">
        <v>315</v>
      </c>
      <c r="BM393" s="192" t="s">
        <v>654</v>
      </c>
    </row>
    <row r="394" spans="1:65" s="2" customFormat="1" ht="11.25" x14ac:dyDescent="0.2">
      <c r="A394" s="37"/>
      <c r="B394" s="38"/>
      <c r="C394" s="39"/>
      <c r="D394" s="194" t="s">
        <v>175</v>
      </c>
      <c r="E394" s="39"/>
      <c r="F394" s="195" t="s">
        <v>422</v>
      </c>
      <c r="G394" s="39"/>
      <c r="H394" s="39"/>
      <c r="I394" s="196"/>
      <c r="J394" s="39"/>
      <c r="K394" s="39"/>
      <c r="L394" s="42"/>
      <c r="M394" s="197"/>
      <c r="N394" s="198"/>
      <c r="O394" s="67"/>
      <c r="P394" s="67"/>
      <c r="Q394" s="67"/>
      <c r="R394" s="67"/>
      <c r="S394" s="67"/>
      <c r="T394" s="68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20" t="s">
        <v>175</v>
      </c>
      <c r="AU394" s="20" t="s">
        <v>81</v>
      </c>
    </row>
    <row r="395" spans="1:65" s="13" customFormat="1" ht="11.25" x14ac:dyDescent="0.2">
      <c r="B395" s="199"/>
      <c r="C395" s="200"/>
      <c r="D395" s="201" t="s">
        <v>177</v>
      </c>
      <c r="E395" s="202" t="s">
        <v>19</v>
      </c>
      <c r="F395" s="203" t="s">
        <v>534</v>
      </c>
      <c r="G395" s="200"/>
      <c r="H395" s="202" t="s">
        <v>19</v>
      </c>
      <c r="I395" s="204"/>
      <c r="J395" s="200"/>
      <c r="K395" s="200"/>
      <c r="L395" s="205"/>
      <c r="M395" s="206"/>
      <c r="N395" s="207"/>
      <c r="O395" s="207"/>
      <c r="P395" s="207"/>
      <c r="Q395" s="207"/>
      <c r="R395" s="207"/>
      <c r="S395" s="207"/>
      <c r="T395" s="208"/>
      <c r="AT395" s="209" t="s">
        <v>177</v>
      </c>
      <c r="AU395" s="209" t="s">
        <v>81</v>
      </c>
      <c r="AV395" s="13" t="s">
        <v>79</v>
      </c>
      <c r="AW395" s="13" t="s">
        <v>33</v>
      </c>
      <c r="AX395" s="13" t="s">
        <v>71</v>
      </c>
      <c r="AY395" s="209" t="s">
        <v>166</v>
      </c>
    </row>
    <row r="396" spans="1:65" s="13" customFormat="1" ht="11.25" x14ac:dyDescent="0.2">
      <c r="B396" s="199"/>
      <c r="C396" s="200"/>
      <c r="D396" s="201" t="s">
        <v>177</v>
      </c>
      <c r="E396" s="202" t="s">
        <v>19</v>
      </c>
      <c r="F396" s="203" t="s">
        <v>589</v>
      </c>
      <c r="G396" s="200"/>
      <c r="H396" s="202" t="s">
        <v>19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177</v>
      </c>
      <c r="AU396" s="209" t="s">
        <v>81</v>
      </c>
      <c r="AV396" s="13" t="s">
        <v>79</v>
      </c>
      <c r="AW396" s="13" t="s">
        <v>33</v>
      </c>
      <c r="AX396" s="13" t="s">
        <v>71</v>
      </c>
      <c r="AY396" s="209" t="s">
        <v>166</v>
      </c>
    </row>
    <row r="397" spans="1:65" s="13" customFormat="1" ht="11.25" x14ac:dyDescent="0.2">
      <c r="B397" s="199"/>
      <c r="C397" s="200"/>
      <c r="D397" s="201" t="s">
        <v>177</v>
      </c>
      <c r="E397" s="202" t="s">
        <v>19</v>
      </c>
      <c r="F397" s="203" t="s">
        <v>631</v>
      </c>
      <c r="G397" s="200"/>
      <c r="H397" s="202" t="s">
        <v>19</v>
      </c>
      <c r="I397" s="204"/>
      <c r="J397" s="200"/>
      <c r="K397" s="200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177</v>
      </c>
      <c r="AU397" s="209" t="s">
        <v>81</v>
      </c>
      <c r="AV397" s="13" t="s">
        <v>79</v>
      </c>
      <c r="AW397" s="13" t="s">
        <v>33</v>
      </c>
      <c r="AX397" s="13" t="s">
        <v>71</v>
      </c>
      <c r="AY397" s="209" t="s">
        <v>166</v>
      </c>
    </row>
    <row r="398" spans="1:65" s="14" customFormat="1" ht="11.25" x14ac:dyDescent="0.2">
      <c r="B398" s="210"/>
      <c r="C398" s="211"/>
      <c r="D398" s="201" t="s">
        <v>177</v>
      </c>
      <c r="E398" s="212" t="s">
        <v>19</v>
      </c>
      <c r="F398" s="213" t="s">
        <v>648</v>
      </c>
      <c r="G398" s="211"/>
      <c r="H398" s="214">
        <v>0.78400000000000003</v>
      </c>
      <c r="I398" s="215"/>
      <c r="J398" s="211"/>
      <c r="K398" s="211"/>
      <c r="L398" s="216"/>
      <c r="M398" s="217"/>
      <c r="N398" s="218"/>
      <c r="O398" s="218"/>
      <c r="P398" s="218"/>
      <c r="Q398" s="218"/>
      <c r="R398" s="218"/>
      <c r="S398" s="218"/>
      <c r="T398" s="219"/>
      <c r="AT398" s="220" t="s">
        <v>177</v>
      </c>
      <c r="AU398" s="220" t="s">
        <v>81</v>
      </c>
      <c r="AV398" s="14" t="s">
        <v>81</v>
      </c>
      <c r="AW398" s="14" t="s">
        <v>33</v>
      </c>
      <c r="AX398" s="14" t="s">
        <v>71</v>
      </c>
      <c r="AY398" s="220" t="s">
        <v>166</v>
      </c>
    </row>
    <row r="399" spans="1:65" s="13" customFormat="1" ht="11.25" x14ac:dyDescent="0.2">
      <c r="B399" s="199"/>
      <c r="C399" s="200"/>
      <c r="D399" s="201" t="s">
        <v>177</v>
      </c>
      <c r="E399" s="202" t="s">
        <v>19</v>
      </c>
      <c r="F399" s="203" t="s">
        <v>637</v>
      </c>
      <c r="G399" s="200"/>
      <c r="H399" s="202" t="s">
        <v>19</v>
      </c>
      <c r="I399" s="204"/>
      <c r="J399" s="200"/>
      <c r="K399" s="200"/>
      <c r="L399" s="205"/>
      <c r="M399" s="206"/>
      <c r="N399" s="207"/>
      <c r="O399" s="207"/>
      <c r="P399" s="207"/>
      <c r="Q399" s="207"/>
      <c r="R399" s="207"/>
      <c r="S399" s="207"/>
      <c r="T399" s="208"/>
      <c r="AT399" s="209" t="s">
        <v>177</v>
      </c>
      <c r="AU399" s="209" t="s">
        <v>81</v>
      </c>
      <c r="AV399" s="13" t="s">
        <v>79</v>
      </c>
      <c r="AW399" s="13" t="s">
        <v>33</v>
      </c>
      <c r="AX399" s="13" t="s">
        <v>71</v>
      </c>
      <c r="AY399" s="209" t="s">
        <v>166</v>
      </c>
    </row>
    <row r="400" spans="1:65" s="14" customFormat="1" ht="11.25" x14ac:dyDescent="0.2">
      <c r="B400" s="210"/>
      <c r="C400" s="211"/>
      <c r="D400" s="201" t="s">
        <v>177</v>
      </c>
      <c r="E400" s="212" t="s">
        <v>19</v>
      </c>
      <c r="F400" s="213" t="s">
        <v>649</v>
      </c>
      <c r="G400" s="211"/>
      <c r="H400" s="214">
        <v>1.33</v>
      </c>
      <c r="I400" s="215"/>
      <c r="J400" s="211"/>
      <c r="K400" s="211"/>
      <c r="L400" s="216"/>
      <c r="M400" s="217"/>
      <c r="N400" s="218"/>
      <c r="O400" s="218"/>
      <c r="P400" s="218"/>
      <c r="Q400" s="218"/>
      <c r="R400" s="218"/>
      <c r="S400" s="218"/>
      <c r="T400" s="219"/>
      <c r="AT400" s="220" t="s">
        <v>177</v>
      </c>
      <c r="AU400" s="220" t="s">
        <v>81</v>
      </c>
      <c r="AV400" s="14" t="s">
        <v>81</v>
      </c>
      <c r="AW400" s="14" t="s">
        <v>33</v>
      </c>
      <c r="AX400" s="14" t="s">
        <v>71</v>
      </c>
      <c r="AY400" s="220" t="s">
        <v>166</v>
      </c>
    </row>
    <row r="401" spans="1:65" s="13" customFormat="1" ht="11.25" x14ac:dyDescent="0.2">
      <c r="B401" s="199"/>
      <c r="C401" s="200"/>
      <c r="D401" s="201" t="s">
        <v>177</v>
      </c>
      <c r="E401" s="202" t="s">
        <v>19</v>
      </c>
      <c r="F401" s="203" t="s">
        <v>643</v>
      </c>
      <c r="G401" s="200"/>
      <c r="H401" s="202" t="s">
        <v>19</v>
      </c>
      <c r="I401" s="204"/>
      <c r="J401" s="200"/>
      <c r="K401" s="200"/>
      <c r="L401" s="205"/>
      <c r="M401" s="206"/>
      <c r="N401" s="207"/>
      <c r="O401" s="207"/>
      <c r="P401" s="207"/>
      <c r="Q401" s="207"/>
      <c r="R401" s="207"/>
      <c r="S401" s="207"/>
      <c r="T401" s="208"/>
      <c r="AT401" s="209" t="s">
        <v>177</v>
      </c>
      <c r="AU401" s="209" t="s">
        <v>81</v>
      </c>
      <c r="AV401" s="13" t="s">
        <v>79</v>
      </c>
      <c r="AW401" s="13" t="s">
        <v>33</v>
      </c>
      <c r="AX401" s="13" t="s">
        <v>71</v>
      </c>
      <c r="AY401" s="209" t="s">
        <v>166</v>
      </c>
    </row>
    <row r="402" spans="1:65" s="14" customFormat="1" ht="11.25" x14ac:dyDescent="0.2">
      <c r="B402" s="210"/>
      <c r="C402" s="211"/>
      <c r="D402" s="201" t="s">
        <v>177</v>
      </c>
      <c r="E402" s="212" t="s">
        <v>19</v>
      </c>
      <c r="F402" s="213" t="s">
        <v>650</v>
      </c>
      <c r="G402" s="211"/>
      <c r="H402" s="214">
        <v>4.4999999999999998E-2</v>
      </c>
      <c r="I402" s="215"/>
      <c r="J402" s="211"/>
      <c r="K402" s="211"/>
      <c r="L402" s="216"/>
      <c r="M402" s="217"/>
      <c r="N402" s="218"/>
      <c r="O402" s="218"/>
      <c r="P402" s="218"/>
      <c r="Q402" s="218"/>
      <c r="R402" s="218"/>
      <c r="S402" s="218"/>
      <c r="T402" s="219"/>
      <c r="AT402" s="220" t="s">
        <v>177</v>
      </c>
      <c r="AU402" s="220" t="s">
        <v>81</v>
      </c>
      <c r="AV402" s="14" t="s">
        <v>81</v>
      </c>
      <c r="AW402" s="14" t="s">
        <v>33</v>
      </c>
      <c r="AX402" s="14" t="s">
        <v>71</v>
      </c>
      <c r="AY402" s="220" t="s">
        <v>166</v>
      </c>
    </row>
    <row r="403" spans="1:65" s="15" customFormat="1" ht="11.25" x14ac:dyDescent="0.2">
      <c r="B403" s="221"/>
      <c r="C403" s="222"/>
      <c r="D403" s="201" t="s">
        <v>177</v>
      </c>
      <c r="E403" s="223" t="s">
        <v>19</v>
      </c>
      <c r="F403" s="224" t="s">
        <v>180</v>
      </c>
      <c r="G403" s="222"/>
      <c r="H403" s="225">
        <v>2.1589999999999998</v>
      </c>
      <c r="I403" s="226"/>
      <c r="J403" s="222"/>
      <c r="K403" s="222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177</v>
      </c>
      <c r="AU403" s="231" t="s">
        <v>81</v>
      </c>
      <c r="AV403" s="15" t="s">
        <v>173</v>
      </c>
      <c r="AW403" s="15" t="s">
        <v>33</v>
      </c>
      <c r="AX403" s="15" t="s">
        <v>79</v>
      </c>
      <c r="AY403" s="231" t="s">
        <v>166</v>
      </c>
    </row>
    <row r="404" spans="1:65" s="2" customFormat="1" ht="16.5" customHeight="1" x14ac:dyDescent="0.2">
      <c r="A404" s="37"/>
      <c r="B404" s="38"/>
      <c r="C404" s="181" t="s">
        <v>655</v>
      </c>
      <c r="D404" s="181" t="s">
        <v>168</v>
      </c>
      <c r="E404" s="182" t="s">
        <v>423</v>
      </c>
      <c r="F404" s="183" t="s">
        <v>424</v>
      </c>
      <c r="G404" s="184" t="s">
        <v>188</v>
      </c>
      <c r="H404" s="185">
        <v>2.1589999999999998</v>
      </c>
      <c r="I404" s="186"/>
      <c r="J404" s="187">
        <f>ROUND(I404*H404,2)</f>
        <v>0</v>
      </c>
      <c r="K404" s="183" t="s">
        <v>172</v>
      </c>
      <c r="L404" s="42"/>
      <c r="M404" s="188" t="s">
        <v>19</v>
      </c>
      <c r="N404" s="189" t="s">
        <v>42</v>
      </c>
      <c r="O404" s="67"/>
      <c r="P404" s="190">
        <f>O404*H404</f>
        <v>0</v>
      </c>
      <c r="Q404" s="190">
        <v>1.9300000000000001E-3</v>
      </c>
      <c r="R404" s="190">
        <f>Q404*H404</f>
        <v>4.1668699999999996E-3</v>
      </c>
      <c r="S404" s="190">
        <v>0</v>
      </c>
      <c r="T404" s="191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92" t="s">
        <v>315</v>
      </c>
      <c r="AT404" s="192" t="s">
        <v>168</v>
      </c>
      <c r="AU404" s="192" t="s">
        <v>81</v>
      </c>
      <c r="AY404" s="20" t="s">
        <v>166</v>
      </c>
      <c r="BE404" s="193">
        <f>IF(N404="základní",J404,0)</f>
        <v>0</v>
      </c>
      <c r="BF404" s="193">
        <f>IF(N404="snížená",J404,0)</f>
        <v>0</v>
      </c>
      <c r="BG404" s="193">
        <f>IF(N404="zákl. přenesená",J404,0)</f>
        <v>0</v>
      </c>
      <c r="BH404" s="193">
        <f>IF(N404="sníž. přenesená",J404,0)</f>
        <v>0</v>
      </c>
      <c r="BI404" s="193">
        <f>IF(N404="nulová",J404,0)</f>
        <v>0</v>
      </c>
      <c r="BJ404" s="20" t="s">
        <v>79</v>
      </c>
      <c r="BK404" s="193">
        <f>ROUND(I404*H404,2)</f>
        <v>0</v>
      </c>
      <c r="BL404" s="20" t="s">
        <v>315</v>
      </c>
      <c r="BM404" s="192" t="s">
        <v>656</v>
      </c>
    </row>
    <row r="405" spans="1:65" s="2" customFormat="1" ht="11.25" x14ac:dyDescent="0.2">
      <c r="A405" s="37"/>
      <c r="B405" s="38"/>
      <c r="C405" s="39"/>
      <c r="D405" s="194" t="s">
        <v>175</v>
      </c>
      <c r="E405" s="39"/>
      <c r="F405" s="195" t="s">
        <v>426</v>
      </c>
      <c r="G405" s="39"/>
      <c r="H405" s="39"/>
      <c r="I405" s="196"/>
      <c r="J405" s="39"/>
      <c r="K405" s="39"/>
      <c r="L405" s="42"/>
      <c r="M405" s="197"/>
      <c r="N405" s="198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20" t="s">
        <v>175</v>
      </c>
      <c r="AU405" s="20" t="s">
        <v>81</v>
      </c>
    </row>
    <row r="406" spans="1:65" s="13" customFormat="1" ht="11.25" x14ac:dyDescent="0.2">
      <c r="B406" s="199"/>
      <c r="C406" s="200"/>
      <c r="D406" s="201" t="s">
        <v>177</v>
      </c>
      <c r="E406" s="202" t="s">
        <v>19</v>
      </c>
      <c r="F406" s="203" t="s">
        <v>534</v>
      </c>
      <c r="G406" s="200"/>
      <c r="H406" s="202" t="s">
        <v>19</v>
      </c>
      <c r="I406" s="204"/>
      <c r="J406" s="200"/>
      <c r="K406" s="200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177</v>
      </c>
      <c r="AU406" s="209" t="s">
        <v>81</v>
      </c>
      <c r="AV406" s="13" t="s">
        <v>79</v>
      </c>
      <c r="AW406" s="13" t="s">
        <v>33</v>
      </c>
      <c r="AX406" s="13" t="s">
        <v>71</v>
      </c>
      <c r="AY406" s="209" t="s">
        <v>166</v>
      </c>
    </row>
    <row r="407" spans="1:65" s="13" customFormat="1" ht="11.25" x14ac:dyDescent="0.2">
      <c r="B407" s="199"/>
      <c r="C407" s="200"/>
      <c r="D407" s="201" t="s">
        <v>177</v>
      </c>
      <c r="E407" s="202" t="s">
        <v>19</v>
      </c>
      <c r="F407" s="203" t="s">
        <v>589</v>
      </c>
      <c r="G407" s="200"/>
      <c r="H407" s="202" t="s">
        <v>19</v>
      </c>
      <c r="I407" s="204"/>
      <c r="J407" s="200"/>
      <c r="K407" s="200"/>
      <c r="L407" s="205"/>
      <c r="M407" s="206"/>
      <c r="N407" s="207"/>
      <c r="O407" s="207"/>
      <c r="P407" s="207"/>
      <c r="Q407" s="207"/>
      <c r="R407" s="207"/>
      <c r="S407" s="207"/>
      <c r="T407" s="208"/>
      <c r="AT407" s="209" t="s">
        <v>177</v>
      </c>
      <c r="AU407" s="209" t="s">
        <v>81</v>
      </c>
      <c r="AV407" s="13" t="s">
        <v>79</v>
      </c>
      <c r="AW407" s="13" t="s">
        <v>33</v>
      </c>
      <c r="AX407" s="13" t="s">
        <v>71</v>
      </c>
      <c r="AY407" s="209" t="s">
        <v>166</v>
      </c>
    </row>
    <row r="408" spans="1:65" s="13" customFormat="1" ht="11.25" x14ac:dyDescent="0.2">
      <c r="B408" s="199"/>
      <c r="C408" s="200"/>
      <c r="D408" s="201" t="s">
        <v>177</v>
      </c>
      <c r="E408" s="202" t="s">
        <v>19</v>
      </c>
      <c r="F408" s="203" t="s">
        <v>631</v>
      </c>
      <c r="G408" s="200"/>
      <c r="H408" s="202" t="s">
        <v>19</v>
      </c>
      <c r="I408" s="204"/>
      <c r="J408" s="200"/>
      <c r="K408" s="200"/>
      <c r="L408" s="205"/>
      <c r="M408" s="206"/>
      <c r="N408" s="207"/>
      <c r="O408" s="207"/>
      <c r="P408" s="207"/>
      <c r="Q408" s="207"/>
      <c r="R408" s="207"/>
      <c r="S408" s="207"/>
      <c r="T408" s="208"/>
      <c r="AT408" s="209" t="s">
        <v>177</v>
      </c>
      <c r="AU408" s="209" t="s">
        <v>81</v>
      </c>
      <c r="AV408" s="13" t="s">
        <v>79</v>
      </c>
      <c r="AW408" s="13" t="s">
        <v>33</v>
      </c>
      <c r="AX408" s="13" t="s">
        <v>71</v>
      </c>
      <c r="AY408" s="209" t="s">
        <v>166</v>
      </c>
    </row>
    <row r="409" spans="1:65" s="14" customFormat="1" ht="11.25" x14ac:dyDescent="0.2">
      <c r="B409" s="210"/>
      <c r="C409" s="211"/>
      <c r="D409" s="201" t="s">
        <v>177</v>
      </c>
      <c r="E409" s="212" t="s">
        <v>19</v>
      </c>
      <c r="F409" s="213" t="s">
        <v>648</v>
      </c>
      <c r="G409" s="211"/>
      <c r="H409" s="214">
        <v>0.78400000000000003</v>
      </c>
      <c r="I409" s="215"/>
      <c r="J409" s="211"/>
      <c r="K409" s="211"/>
      <c r="L409" s="216"/>
      <c r="M409" s="217"/>
      <c r="N409" s="218"/>
      <c r="O409" s="218"/>
      <c r="P409" s="218"/>
      <c r="Q409" s="218"/>
      <c r="R409" s="218"/>
      <c r="S409" s="218"/>
      <c r="T409" s="219"/>
      <c r="AT409" s="220" t="s">
        <v>177</v>
      </c>
      <c r="AU409" s="220" t="s">
        <v>81</v>
      </c>
      <c r="AV409" s="14" t="s">
        <v>81</v>
      </c>
      <c r="AW409" s="14" t="s">
        <v>33</v>
      </c>
      <c r="AX409" s="14" t="s">
        <v>71</v>
      </c>
      <c r="AY409" s="220" t="s">
        <v>166</v>
      </c>
    </row>
    <row r="410" spans="1:65" s="13" customFormat="1" ht="11.25" x14ac:dyDescent="0.2">
      <c r="B410" s="199"/>
      <c r="C410" s="200"/>
      <c r="D410" s="201" t="s">
        <v>177</v>
      </c>
      <c r="E410" s="202" t="s">
        <v>19</v>
      </c>
      <c r="F410" s="203" t="s">
        <v>637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177</v>
      </c>
      <c r="AU410" s="209" t="s">
        <v>81</v>
      </c>
      <c r="AV410" s="13" t="s">
        <v>79</v>
      </c>
      <c r="AW410" s="13" t="s">
        <v>33</v>
      </c>
      <c r="AX410" s="13" t="s">
        <v>71</v>
      </c>
      <c r="AY410" s="209" t="s">
        <v>166</v>
      </c>
    </row>
    <row r="411" spans="1:65" s="14" customFormat="1" ht="11.25" x14ac:dyDescent="0.2">
      <c r="B411" s="210"/>
      <c r="C411" s="211"/>
      <c r="D411" s="201" t="s">
        <v>177</v>
      </c>
      <c r="E411" s="212" t="s">
        <v>19</v>
      </c>
      <c r="F411" s="213" t="s">
        <v>649</v>
      </c>
      <c r="G411" s="211"/>
      <c r="H411" s="214">
        <v>1.33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177</v>
      </c>
      <c r="AU411" s="220" t="s">
        <v>81</v>
      </c>
      <c r="AV411" s="14" t="s">
        <v>81</v>
      </c>
      <c r="AW411" s="14" t="s">
        <v>33</v>
      </c>
      <c r="AX411" s="14" t="s">
        <v>71</v>
      </c>
      <c r="AY411" s="220" t="s">
        <v>166</v>
      </c>
    </row>
    <row r="412" spans="1:65" s="13" customFormat="1" ht="11.25" x14ac:dyDescent="0.2">
      <c r="B412" s="199"/>
      <c r="C412" s="200"/>
      <c r="D412" s="201" t="s">
        <v>177</v>
      </c>
      <c r="E412" s="202" t="s">
        <v>19</v>
      </c>
      <c r="F412" s="203" t="s">
        <v>643</v>
      </c>
      <c r="G412" s="200"/>
      <c r="H412" s="202" t="s">
        <v>19</v>
      </c>
      <c r="I412" s="204"/>
      <c r="J412" s="200"/>
      <c r="K412" s="200"/>
      <c r="L412" s="205"/>
      <c r="M412" s="206"/>
      <c r="N412" s="207"/>
      <c r="O412" s="207"/>
      <c r="P412" s="207"/>
      <c r="Q412" s="207"/>
      <c r="R412" s="207"/>
      <c r="S412" s="207"/>
      <c r="T412" s="208"/>
      <c r="AT412" s="209" t="s">
        <v>177</v>
      </c>
      <c r="AU412" s="209" t="s">
        <v>81</v>
      </c>
      <c r="AV412" s="13" t="s">
        <v>79</v>
      </c>
      <c r="AW412" s="13" t="s">
        <v>33</v>
      </c>
      <c r="AX412" s="13" t="s">
        <v>71</v>
      </c>
      <c r="AY412" s="209" t="s">
        <v>166</v>
      </c>
    </row>
    <row r="413" spans="1:65" s="14" customFormat="1" ht="11.25" x14ac:dyDescent="0.2">
      <c r="B413" s="210"/>
      <c r="C413" s="211"/>
      <c r="D413" s="201" t="s">
        <v>177</v>
      </c>
      <c r="E413" s="212" t="s">
        <v>19</v>
      </c>
      <c r="F413" s="213" t="s">
        <v>650</v>
      </c>
      <c r="G413" s="211"/>
      <c r="H413" s="214">
        <v>4.4999999999999998E-2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177</v>
      </c>
      <c r="AU413" s="220" t="s">
        <v>81</v>
      </c>
      <c r="AV413" s="14" t="s">
        <v>81</v>
      </c>
      <c r="AW413" s="14" t="s">
        <v>33</v>
      </c>
      <c r="AX413" s="14" t="s">
        <v>71</v>
      </c>
      <c r="AY413" s="220" t="s">
        <v>166</v>
      </c>
    </row>
    <row r="414" spans="1:65" s="15" customFormat="1" ht="11.25" x14ac:dyDescent="0.2">
      <c r="B414" s="221"/>
      <c r="C414" s="222"/>
      <c r="D414" s="201" t="s">
        <v>177</v>
      </c>
      <c r="E414" s="223" t="s">
        <v>19</v>
      </c>
      <c r="F414" s="224" t="s">
        <v>180</v>
      </c>
      <c r="G414" s="222"/>
      <c r="H414" s="225">
        <v>2.1589999999999998</v>
      </c>
      <c r="I414" s="226"/>
      <c r="J414" s="222"/>
      <c r="K414" s="222"/>
      <c r="L414" s="227"/>
      <c r="M414" s="228"/>
      <c r="N414" s="229"/>
      <c r="O414" s="229"/>
      <c r="P414" s="229"/>
      <c r="Q414" s="229"/>
      <c r="R414" s="229"/>
      <c r="S414" s="229"/>
      <c r="T414" s="230"/>
      <c r="AT414" s="231" t="s">
        <v>177</v>
      </c>
      <c r="AU414" s="231" t="s">
        <v>81</v>
      </c>
      <c r="AV414" s="15" t="s">
        <v>173</v>
      </c>
      <c r="AW414" s="15" t="s">
        <v>33</v>
      </c>
      <c r="AX414" s="15" t="s">
        <v>79</v>
      </c>
      <c r="AY414" s="231" t="s">
        <v>166</v>
      </c>
    </row>
    <row r="415" spans="1:65" s="12" customFormat="1" ht="25.9" customHeight="1" x14ac:dyDescent="0.2">
      <c r="B415" s="165"/>
      <c r="C415" s="166"/>
      <c r="D415" s="167" t="s">
        <v>70</v>
      </c>
      <c r="E415" s="168" t="s">
        <v>342</v>
      </c>
      <c r="F415" s="168" t="s">
        <v>343</v>
      </c>
      <c r="G415" s="166"/>
      <c r="H415" s="166"/>
      <c r="I415" s="169"/>
      <c r="J415" s="170">
        <f>BK415</f>
        <v>0</v>
      </c>
      <c r="K415" s="166"/>
      <c r="L415" s="171"/>
      <c r="M415" s="172"/>
      <c r="N415" s="173"/>
      <c r="O415" s="173"/>
      <c r="P415" s="174">
        <f>P416</f>
        <v>0</v>
      </c>
      <c r="Q415" s="173"/>
      <c r="R415" s="174">
        <f>R416</f>
        <v>0</v>
      </c>
      <c r="S415" s="173"/>
      <c r="T415" s="175">
        <f>T416</f>
        <v>0</v>
      </c>
      <c r="AR415" s="176" t="s">
        <v>198</v>
      </c>
      <c r="AT415" s="177" t="s">
        <v>70</v>
      </c>
      <c r="AU415" s="177" t="s">
        <v>71</v>
      </c>
      <c r="AY415" s="176" t="s">
        <v>166</v>
      </c>
      <c r="BK415" s="178">
        <f>BK416</f>
        <v>0</v>
      </c>
    </row>
    <row r="416" spans="1:65" s="2" customFormat="1" ht="16.5" customHeight="1" x14ac:dyDescent="0.2">
      <c r="A416" s="37"/>
      <c r="B416" s="38"/>
      <c r="C416" s="181" t="s">
        <v>657</v>
      </c>
      <c r="D416" s="181" t="s">
        <v>168</v>
      </c>
      <c r="E416" s="182" t="s">
        <v>345</v>
      </c>
      <c r="F416" s="183" t="s">
        <v>346</v>
      </c>
      <c r="G416" s="184" t="s">
        <v>347</v>
      </c>
      <c r="H416" s="243"/>
      <c r="I416" s="186"/>
      <c r="J416" s="187">
        <f>ROUND(I416*H416,2)</f>
        <v>0</v>
      </c>
      <c r="K416" s="183" t="s">
        <v>19</v>
      </c>
      <c r="L416" s="42"/>
      <c r="M416" s="244" t="s">
        <v>19</v>
      </c>
      <c r="N416" s="245" t="s">
        <v>42</v>
      </c>
      <c r="O416" s="246"/>
      <c r="P416" s="247">
        <f>O416*H416</f>
        <v>0</v>
      </c>
      <c r="Q416" s="247">
        <v>0</v>
      </c>
      <c r="R416" s="247">
        <f>Q416*H416</f>
        <v>0</v>
      </c>
      <c r="S416" s="247">
        <v>0</v>
      </c>
      <c r="T416" s="248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92" t="s">
        <v>173</v>
      </c>
      <c r="AT416" s="192" t="s">
        <v>168</v>
      </c>
      <c r="AU416" s="192" t="s">
        <v>79</v>
      </c>
      <c r="AY416" s="20" t="s">
        <v>166</v>
      </c>
      <c r="BE416" s="193">
        <f>IF(N416="základní",J416,0)</f>
        <v>0</v>
      </c>
      <c r="BF416" s="193">
        <f>IF(N416="snížená",J416,0)</f>
        <v>0</v>
      </c>
      <c r="BG416" s="193">
        <f>IF(N416="zákl. přenesená",J416,0)</f>
        <v>0</v>
      </c>
      <c r="BH416" s="193">
        <f>IF(N416="sníž. přenesená",J416,0)</f>
        <v>0</v>
      </c>
      <c r="BI416" s="193">
        <f>IF(N416="nulová",J416,0)</f>
        <v>0</v>
      </c>
      <c r="BJ416" s="20" t="s">
        <v>79</v>
      </c>
      <c r="BK416" s="193">
        <f>ROUND(I416*H416,2)</f>
        <v>0</v>
      </c>
      <c r="BL416" s="20" t="s">
        <v>173</v>
      </c>
      <c r="BM416" s="192" t="s">
        <v>532</v>
      </c>
    </row>
    <row r="417" spans="1:31" s="2" customFormat="1" ht="6.95" customHeight="1" x14ac:dyDescent="0.2">
      <c r="A417" s="37"/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42"/>
      <c r="M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</row>
  </sheetData>
  <sheetProtection algorithmName="SHA-512" hashValue="XDqGU10GMJ0B0mKwT2r65BDt0VUrgrBUf/XZAnbV6sRupzDx0D90WMFYXkdKGTE9uVHwB73bYn8u/v45k2rPdg==" saltValue="waqPKT58lWdjHs5msXIv5cvgkXzZ5v9rFpImDeWSg4WyC5oWCfagBZkveRZziN0ixwG3ccEU3V1ceOB2+/HlqQ==" spinCount="100000" sheet="1" objects="1" scenarios="1" formatColumns="0" formatRows="0" autoFilter="0"/>
  <autoFilter ref="C95:K416" xr:uid="{00000000-0009-0000-0000-000004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400-000000000000}"/>
    <hyperlink ref="F112" r:id="rId2" xr:uid="{00000000-0004-0000-0400-000001000000}"/>
    <hyperlink ref="F124" r:id="rId3" xr:uid="{00000000-0004-0000-0400-000002000000}"/>
    <hyperlink ref="F131" r:id="rId4" xr:uid="{00000000-0004-0000-0400-000003000000}"/>
    <hyperlink ref="F137" r:id="rId5" xr:uid="{00000000-0004-0000-0400-000004000000}"/>
    <hyperlink ref="F144" r:id="rId6" xr:uid="{00000000-0004-0000-0400-000005000000}"/>
    <hyperlink ref="F151" r:id="rId7" xr:uid="{00000000-0004-0000-0400-000006000000}"/>
    <hyperlink ref="F157" r:id="rId8" xr:uid="{00000000-0004-0000-0400-000007000000}"/>
    <hyperlink ref="F167" r:id="rId9" xr:uid="{00000000-0004-0000-0400-000008000000}"/>
    <hyperlink ref="F193" r:id="rId10" xr:uid="{00000000-0004-0000-0400-000009000000}"/>
    <hyperlink ref="F208" r:id="rId11" xr:uid="{00000000-0004-0000-0400-00000A000000}"/>
    <hyperlink ref="F223" r:id="rId12" xr:uid="{00000000-0004-0000-0400-00000B000000}"/>
    <hyperlink ref="F229" r:id="rId13" xr:uid="{00000000-0004-0000-0400-00000C000000}"/>
    <hyperlink ref="F235" r:id="rId14" xr:uid="{00000000-0004-0000-0400-00000D000000}"/>
    <hyperlink ref="F250" r:id="rId15" xr:uid="{00000000-0004-0000-0400-00000E000000}"/>
    <hyperlink ref="F265" r:id="rId16" xr:uid="{00000000-0004-0000-0400-00000F000000}"/>
    <hyperlink ref="F281" r:id="rId17" xr:uid="{00000000-0004-0000-0400-000010000000}"/>
    <hyperlink ref="F287" r:id="rId18" xr:uid="{00000000-0004-0000-0400-000011000000}"/>
    <hyperlink ref="F317" r:id="rId19" xr:uid="{00000000-0004-0000-0400-000012000000}"/>
    <hyperlink ref="F323" r:id="rId20" xr:uid="{00000000-0004-0000-0400-000013000000}"/>
    <hyperlink ref="F340" r:id="rId21" xr:uid="{00000000-0004-0000-0400-000014000000}"/>
    <hyperlink ref="F344" r:id="rId22" xr:uid="{00000000-0004-0000-0400-000015000000}"/>
    <hyperlink ref="F368" r:id="rId23" xr:uid="{00000000-0004-0000-0400-000016000000}"/>
    <hyperlink ref="F371" r:id="rId24" xr:uid="{00000000-0004-0000-0400-000017000000}"/>
    <hyperlink ref="F383" r:id="rId25" xr:uid="{00000000-0004-0000-0400-000018000000}"/>
    <hyperlink ref="F394" r:id="rId26" xr:uid="{00000000-0004-0000-0400-000019000000}"/>
    <hyperlink ref="F405" r:id="rId27" xr:uid="{00000000-0004-0000-0400-00001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436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97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658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ROUND((SUM(BE95:BE435)),  2)</f>
        <v>0</v>
      </c>
      <c r="G35" s="37"/>
      <c r="H35" s="37"/>
      <c r="I35" s="127">
        <v>0.21</v>
      </c>
      <c r="J35" s="126">
        <f>ROUND(((SUM(BE95:BE435))*I35),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ROUND((SUM(BF95:BF435)),  2)</f>
        <v>0</v>
      </c>
      <c r="G36" s="37"/>
      <c r="H36" s="37"/>
      <c r="I36" s="127">
        <v>0.12</v>
      </c>
      <c r="J36" s="126">
        <f>ROUND(((SUM(BF95:BF435))*I36),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ROUND((SUM(BG95:BG435)),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ROUND((SUM(BH95:BH435)),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ROUND((SUM(BI95:BI435)),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0204 - Překážka 4 - Mini U - rampa s extensionem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430</v>
      </c>
      <c r="E66" s="151"/>
      <c r="F66" s="151"/>
      <c r="G66" s="151"/>
      <c r="H66" s="151"/>
      <c r="I66" s="151"/>
      <c r="J66" s="152">
        <f>J126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147</v>
      </c>
      <c r="E67" s="151"/>
      <c r="F67" s="151"/>
      <c r="G67" s="151"/>
      <c r="H67" s="151"/>
      <c r="I67" s="151"/>
      <c r="J67" s="152">
        <f>J242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148</v>
      </c>
      <c r="E68" s="151"/>
      <c r="F68" s="151"/>
      <c r="G68" s="151"/>
      <c r="H68" s="151"/>
      <c r="I68" s="151"/>
      <c r="J68" s="152">
        <f>J301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352</v>
      </c>
      <c r="E69" s="146"/>
      <c r="F69" s="146"/>
      <c r="G69" s="146"/>
      <c r="H69" s="146"/>
      <c r="I69" s="146"/>
      <c r="J69" s="147">
        <f>J304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353</v>
      </c>
      <c r="E70" s="151"/>
      <c r="F70" s="151"/>
      <c r="G70" s="151"/>
      <c r="H70" s="151"/>
      <c r="I70" s="151"/>
      <c r="J70" s="152">
        <f>J305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354</v>
      </c>
      <c r="E71" s="151"/>
      <c r="F71" s="151"/>
      <c r="G71" s="151"/>
      <c r="H71" s="151"/>
      <c r="I71" s="151"/>
      <c r="J71" s="152">
        <f>J360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355</v>
      </c>
      <c r="E72" s="151"/>
      <c r="F72" s="151"/>
      <c r="G72" s="151"/>
      <c r="H72" s="151"/>
      <c r="I72" s="151"/>
      <c r="J72" s="152">
        <f>J379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150</v>
      </c>
      <c r="E73" s="146"/>
      <c r="F73" s="146"/>
      <c r="G73" s="146"/>
      <c r="H73" s="146"/>
      <c r="I73" s="146"/>
      <c r="J73" s="147">
        <f>J434</f>
        <v>0</v>
      </c>
      <c r="K73" s="144"/>
      <c r="L73" s="148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151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400" t="str">
        <f>E7</f>
        <v>Novostavba skateparkového hřiště, Bystřice pod Hostýnem</v>
      </c>
      <c r="F83" s="401"/>
      <c r="G83" s="401"/>
      <c r="H83" s="401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138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400" t="s">
        <v>349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350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354" t="str">
        <f>E11</f>
        <v>0204 - Překážka 4 - Mini U - rampa s extensionem</v>
      </c>
      <c r="F87" s="402"/>
      <c r="G87" s="402"/>
      <c r="H87" s="40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 xml:space="preserve"> </v>
      </c>
      <c r="G89" s="39"/>
      <c r="H89" s="39"/>
      <c r="I89" s="32" t="s">
        <v>23</v>
      </c>
      <c r="J89" s="62" t="str">
        <f>IF(J14="","",J14)</f>
        <v>31. 8. 2025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 x14ac:dyDescent="0.2">
      <c r="A91" s="37"/>
      <c r="B91" s="38"/>
      <c r="C91" s="32" t="s">
        <v>25</v>
      </c>
      <c r="D91" s="39"/>
      <c r="E91" s="39"/>
      <c r="F91" s="30" t="str">
        <f>E17</f>
        <v>Město Bystřice pod Hostýnem</v>
      </c>
      <c r="G91" s="39"/>
      <c r="H91" s="39"/>
      <c r="I91" s="32" t="s">
        <v>31</v>
      </c>
      <c r="J91" s="35" t="str">
        <f>E23</f>
        <v>Michal Langoš, Hranice na Moravě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29</v>
      </c>
      <c r="D92" s="39"/>
      <c r="E92" s="39"/>
      <c r="F92" s="30" t="str">
        <f>IF(E20="","",E20)</f>
        <v>Vyplň údaj</v>
      </c>
      <c r="G92" s="39"/>
      <c r="H92" s="39"/>
      <c r="I92" s="32" t="s">
        <v>34</v>
      </c>
      <c r="J92" s="35" t="str">
        <f>E26</f>
        <v xml:space="preserve">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152</v>
      </c>
      <c r="D94" s="157" t="s">
        <v>56</v>
      </c>
      <c r="E94" s="157" t="s">
        <v>52</v>
      </c>
      <c r="F94" s="157" t="s">
        <v>53</v>
      </c>
      <c r="G94" s="157" t="s">
        <v>153</v>
      </c>
      <c r="H94" s="157" t="s">
        <v>154</v>
      </c>
      <c r="I94" s="157" t="s">
        <v>155</v>
      </c>
      <c r="J94" s="157" t="s">
        <v>142</v>
      </c>
      <c r="K94" s="158" t="s">
        <v>156</v>
      </c>
      <c r="L94" s="159"/>
      <c r="M94" s="71" t="s">
        <v>19</v>
      </c>
      <c r="N94" s="72" t="s">
        <v>41</v>
      </c>
      <c r="O94" s="72" t="s">
        <v>157</v>
      </c>
      <c r="P94" s="72" t="s">
        <v>158</v>
      </c>
      <c r="Q94" s="72" t="s">
        <v>159</v>
      </c>
      <c r="R94" s="72" t="s">
        <v>160</v>
      </c>
      <c r="S94" s="72" t="s">
        <v>161</v>
      </c>
      <c r="T94" s="73" t="s">
        <v>162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163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P96+P304+P434</f>
        <v>0</v>
      </c>
      <c r="Q95" s="75"/>
      <c r="R95" s="162">
        <f>R96+R304+R434</f>
        <v>102.67817376000001</v>
      </c>
      <c r="S95" s="75"/>
      <c r="T95" s="163">
        <f>T96+T304+T434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70</v>
      </c>
      <c r="AU95" s="20" t="s">
        <v>143</v>
      </c>
      <c r="BK95" s="164">
        <f>BK96+BK304+BK434</f>
        <v>0</v>
      </c>
    </row>
    <row r="96" spans="1:63" s="12" customFormat="1" ht="25.9" customHeight="1" x14ac:dyDescent="0.2">
      <c r="B96" s="165"/>
      <c r="C96" s="166"/>
      <c r="D96" s="167" t="s">
        <v>70</v>
      </c>
      <c r="E96" s="168" t="s">
        <v>164</v>
      </c>
      <c r="F96" s="168" t="s">
        <v>165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P97+P126+P242+P301</f>
        <v>0</v>
      </c>
      <c r="Q96" s="173"/>
      <c r="R96" s="174">
        <f>R97+R126+R242+R301</f>
        <v>102.15312968000001</v>
      </c>
      <c r="S96" s="173"/>
      <c r="T96" s="175">
        <f>T97+T126+T242+T301</f>
        <v>0</v>
      </c>
      <c r="AR96" s="176" t="s">
        <v>79</v>
      </c>
      <c r="AT96" s="177" t="s">
        <v>70</v>
      </c>
      <c r="AU96" s="177" t="s">
        <v>71</v>
      </c>
      <c r="AY96" s="176" t="s">
        <v>166</v>
      </c>
      <c r="BK96" s="178">
        <f>BK97+BK126+BK242+BK301</f>
        <v>0</v>
      </c>
    </row>
    <row r="97" spans="1:65" s="12" customFormat="1" ht="22.9" customHeight="1" x14ac:dyDescent="0.2">
      <c r="B97" s="165"/>
      <c r="C97" s="166"/>
      <c r="D97" s="167" t="s">
        <v>70</v>
      </c>
      <c r="E97" s="179" t="s">
        <v>81</v>
      </c>
      <c r="F97" s="179" t="s">
        <v>248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SUM(P98:P125)</f>
        <v>0</v>
      </c>
      <c r="Q97" s="173"/>
      <c r="R97" s="174">
        <f>SUM(R98:R125)</f>
        <v>86.326618719999999</v>
      </c>
      <c r="S97" s="173"/>
      <c r="T97" s="175">
        <f>SUM(T98:T125)</f>
        <v>0</v>
      </c>
      <c r="AR97" s="176" t="s">
        <v>79</v>
      </c>
      <c r="AT97" s="177" t="s">
        <v>70</v>
      </c>
      <c r="AU97" s="177" t="s">
        <v>79</v>
      </c>
      <c r="AY97" s="176" t="s">
        <v>166</v>
      </c>
      <c r="BK97" s="178">
        <f>SUM(BK98:BK125)</f>
        <v>0</v>
      </c>
    </row>
    <row r="98" spans="1:65" s="2" customFormat="1" ht="24.2" customHeight="1" x14ac:dyDescent="0.2">
      <c r="A98" s="37"/>
      <c r="B98" s="38"/>
      <c r="C98" s="181" t="s">
        <v>79</v>
      </c>
      <c r="D98" s="181" t="s">
        <v>168</v>
      </c>
      <c r="E98" s="182" t="s">
        <v>431</v>
      </c>
      <c r="F98" s="183" t="s">
        <v>432</v>
      </c>
      <c r="G98" s="184" t="s">
        <v>188</v>
      </c>
      <c r="H98" s="185">
        <v>35.003</v>
      </c>
      <c r="I98" s="186"/>
      <c r="J98" s="187">
        <f>ROUND(I98*H98,2)</f>
        <v>0</v>
      </c>
      <c r="K98" s="183" t="s">
        <v>172</v>
      </c>
      <c r="L98" s="42"/>
      <c r="M98" s="188" t="s">
        <v>19</v>
      </c>
      <c r="N98" s="189" t="s">
        <v>42</v>
      </c>
      <c r="O98" s="67"/>
      <c r="P98" s="190">
        <f>O98*H98</f>
        <v>0</v>
      </c>
      <c r="Q98" s="190">
        <v>1.3999999999999999E-4</v>
      </c>
      <c r="R98" s="190">
        <f>Q98*H98</f>
        <v>4.9004199999999999E-3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173</v>
      </c>
      <c r="AT98" s="192" t="s">
        <v>168</v>
      </c>
      <c r="AU98" s="192" t="s">
        <v>81</v>
      </c>
      <c r="AY98" s="20" t="s">
        <v>166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79</v>
      </c>
      <c r="BK98" s="193">
        <f>ROUND(I98*H98,2)</f>
        <v>0</v>
      </c>
      <c r="BL98" s="20" t="s">
        <v>173</v>
      </c>
      <c r="BM98" s="192" t="s">
        <v>433</v>
      </c>
    </row>
    <row r="99" spans="1:65" s="2" customFormat="1" ht="11.25" x14ac:dyDescent="0.2">
      <c r="A99" s="37"/>
      <c r="B99" s="38"/>
      <c r="C99" s="39"/>
      <c r="D99" s="194" t="s">
        <v>175</v>
      </c>
      <c r="E99" s="39"/>
      <c r="F99" s="195" t="s">
        <v>434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175</v>
      </c>
      <c r="AU99" s="20" t="s">
        <v>81</v>
      </c>
    </row>
    <row r="100" spans="1:65" s="13" customFormat="1" ht="11.25" x14ac:dyDescent="0.2">
      <c r="B100" s="199"/>
      <c r="C100" s="200"/>
      <c r="D100" s="201" t="s">
        <v>177</v>
      </c>
      <c r="E100" s="202" t="s">
        <v>19</v>
      </c>
      <c r="F100" s="203" t="s">
        <v>659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177</v>
      </c>
      <c r="AU100" s="209" t="s">
        <v>81</v>
      </c>
      <c r="AV100" s="13" t="s">
        <v>79</v>
      </c>
      <c r="AW100" s="13" t="s">
        <v>33</v>
      </c>
      <c r="AX100" s="13" t="s">
        <v>71</v>
      </c>
      <c r="AY100" s="209" t="s">
        <v>166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436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660</v>
      </c>
      <c r="G102" s="211"/>
      <c r="H102" s="214">
        <v>11.743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661</v>
      </c>
      <c r="G103" s="211"/>
      <c r="H103" s="214">
        <v>3.9740000000000002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662</v>
      </c>
      <c r="G104" s="211"/>
      <c r="H104" s="214">
        <v>10.25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4" customFormat="1" ht="11.25" x14ac:dyDescent="0.2">
      <c r="B105" s="210"/>
      <c r="C105" s="211"/>
      <c r="D105" s="201" t="s">
        <v>177</v>
      </c>
      <c r="E105" s="212" t="s">
        <v>19</v>
      </c>
      <c r="F105" s="213" t="s">
        <v>663</v>
      </c>
      <c r="G105" s="211"/>
      <c r="H105" s="214">
        <v>1.728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177</v>
      </c>
      <c r="AU105" s="220" t="s">
        <v>81</v>
      </c>
      <c r="AV105" s="14" t="s">
        <v>81</v>
      </c>
      <c r="AW105" s="14" t="s">
        <v>33</v>
      </c>
      <c r="AX105" s="14" t="s">
        <v>71</v>
      </c>
      <c r="AY105" s="220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2" t="s">
        <v>19</v>
      </c>
      <c r="F106" s="213" t="s">
        <v>664</v>
      </c>
      <c r="G106" s="211"/>
      <c r="H106" s="214">
        <v>7.3079999999999998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33</v>
      </c>
      <c r="AX106" s="14" t="s">
        <v>71</v>
      </c>
      <c r="AY106" s="220" t="s">
        <v>166</v>
      </c>
    </row>
    <row r="107" spans="1:65" s="15" customFormat="1" ht="11.25" x14ac:dyDescent="0.2">
      <c r="B107" s="221"/>
      <c r="C107" s="222"/>
      <c r="D107" s="201" t="s">
        <v>177</v>
      </c>
      <c r="E107" s="223" t="s">
        <v>19</v>
      </c>
      <c r="F107" s="224" t="s">
        <v>180</v>
      </c>
      <c r="G107" s="222"/>
      <c r="H107" s="225">
        <v>35.003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177</v>
      </c>
      <c r="AU107" s="231" t="s">
        <v>81</v>
      </c>
      <c r="AV107" s="15" t="s">
        <v>173</v>
      </c>
      <c r="AW107" s="15" t="s">
        <v>33</v>
      </c>
      <c r="AX107" s="15" t="s">
        <v>79</v>
      </c>
      <c r="AY107" s="231" t="s">
        <v>166</v>
      </c>
    </row>
    <row r="108" spans="1:65" s="2" customFormat="1" ht="16.5" customHeight="1" x14ac:dyDescent="0.2">
      <c r="A108" s="37"/>
      <c r="B108" s="38"/>
      <c r="C108" s="249" t="s">
        <v>81</v>
      </c>
      <c r="D108" s="249" t="s">
        <v>392</v>
      </c>
      <c r="E108" s="250" t="s">
        <v>438</v>
      </c>
      <c r="F108" s="251" t="s">
        <v>439</v>
      </c>
      <c r="G108" s="252" t="s">
        <v>188</v>
      </c>
      <c r="H108" s="253">
        <v>41.460999999999999</v>
      </c>
      <c r="I108" s="254"/>
      <c r="J108" s="255">
        <f>ROUND(I108*H108,2)</f>
        <v>0</v>
      </c>
      <c r="K108" s="251" t="s">
        <v>172</v>
      </c>
      <c r="L108" s="256"/>
      <c r="M108" s="257" t="s">
        <v>19</v>
      </c>
      <c r="N108" s="258" t="s">
        <v>42</v>
      </c>
      <c r="O108" s="67"/>
      <c r="P108" s="190">
        <f>O108*H108</f>
        <v>0</v>
      </c>
      <c r="Q108" s="190">
        <v>2.9999999999999997E-4</v>
      </c>
      <c r="R108" s="190">
        <f>Q108*H108</f>
        <v>1.2438299999999998E-2</v>
      </c>
      <c r="S108" s="190">
        <v>0</v>
      </c>
      <c r="T108" s="191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92" t="s">
        <v>226</v>
      </c>
      <c r="AT108" s="192" t="s">
        <v>392</v>
      </c>
      <c r="AU108" s="192" t="s">
        <v>81</v>
      </c>
      <c r="AY108" s="20" t="s">
        <v>166</v>
      </c>
      <c r="BE108" s="193">
        <f>IF(N108="základní",J108,0)</f>
        <v>0</v>
      </c>
      <c r="BF108" s="193">
        <f>IF(N108="snížená",J108,0)</f>
        <v>0</v>
      </c>
      <c r="BG108" s="193">
        <f>IF(N108="zákl. přenesená",J108,0)</f>
        <v>0</v>
      </c>
      <c r="BH108" s="193">
        <f>IF(N108="sníž. přenesená",J108,0)</f>
        <v>0</v>
      </c>
      <c r="BI108" s="193">
        <f>IF(N108="nulová",J108,0)</f>
        <v>0</v>
      </c>
      <c r="BJ108" s="20" t="s">
        <v>79</v>
      </c>
      <c r="BK108" s="193">
        <f>ROUND(I108*H108,2)</f>
        <v>0</v>
      </c>
      <c r="BL108" s="20" t="s">
        <v>173</v>
      </c>
      <c r="BM108" s="192" t="s">
        <v>440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659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3" customFormat="1" ht="11.25" x14ac:dyDescent="0.2">
      <c r="B110" s="199"/>
      <c r="C110" s="200"/>
      <c r="D110" s="201" t="s">
        <v>177</v>
      </c>
      <c r="E110" s="202" t="s">
        <v>19</v>
      </c>
      <c r="F110" s="203" t="s">
        <v>436</v>
      </c>
      <c r="G110" s="200"/>
      <c r="H110" s="202" t="s">
        <v>19</v>
      </c>
      <c r="I110" s="204"/>
      <c r="J110" s="200"/>
      <c r="K110" s="200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177</v>
      </c>
      <c r="AU110" s="209" t="s">
        <v>81</v>
      </c>
      <c r="AV110" s="13" t="s">
        <v>79</v>
      </c>
      <c r="AW110" s="13" t="s">
        <v>33</v>
      </c>
      <c r="AX110" s="13" t="s">
        <v>71</v>
      </c>
      <c r="AY110" s="209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2" t="s">
        <v>19</v>
      </c>
      <c r="F111" s="213" t="s">
        <v>660</v>
      </c>
      <c r="G111" s="211"/>
      <c r="H111" s="214">
        <v>11.743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33</v>
      </c>
      <c r="AX111" s="14" t="s">
        <v>71</v>
      </c>
      <c r="AY111" s="220" t="s">
        <v>166</v>
      </c>
    </row>
    <row r="112" spans="1:65" s="14" customFormat="1" ht="11.25" x14ac:dyDescent="0.2">
      <c r="B112" s="210"/>
      <c r="C112" s="211"/>
      <c r="D112" s="201" t="s">
        <v>177</v>
      </c>
      <c r="E112" s="212" t="s">
        <v>19</v>
      </c>
      <c r="F112" s="213" t="s">
        <v>661</v>
      </c>
      <c r="G112" s="211"/>
      <c r="H112" s="214">
        <v>3.9740000000000002</v>
      </c>
      <c r="I112" s="215"/>
      <c r="J112" s="211"/>
      <c r="K112" s="211"/>
      <c r="L112" s="216"/>
      <c r="M112" s="217"/>
      <c r="N112" s="218"/>
      <c r="O112" s="218"/>
      <c r="P112" s="218"/>
      <c r="Q112" s="218"/>
      <c r="R112" s="218"/>
      <c r="S112" s="218"/>
      <c r="T112" s="219"/>
      <c r="AT112" s="220" t="s">
        <v>177</v>
      </c>
      <c r="AU112" s="220" t="s">
        <v>81</v>
      </c>
      <c r="AV112" s="14" t="s">
        <v>81</v>
      </c>
      <c r="AW112" s="14" t="s">
        <v>33</v>
      </c>
      <c r="AX112" s="14" t="s">
        <v>71</v>
      </c>
      <c r="AY112" s="220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2" t="s">
        <v>19</v>
      </c>
      <c r="F113" s="213" t="s">
        <v>662</v>
      </c>
      <c r="G113" s="211"/>
      <c r="H113" s="214">
        <v>10.25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33</v>
      </c>
      <c r="AX113" s="14" t="s">
        <v>71</v>
      </c>
      <c r="AY113" s="220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663</v>
      </c>
      <c r="G114" s="211"/>
      <c r="H114" s="214">
        <v>1.728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664</v>
      </c>
      <c r="G115" s="211"/>
      <c r="H115" s="214">
        <v>7.3079999999999998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5" customFormat="1" ht="11.25" x14ac:dyDescent="0.2">
      <c r="B116" s="221"/>
      <c r="C116" s="222"/>
      <c r="D116" s="201" t="s">
        <v>177</v>
      </c>
      <c r="E116" s="223" t="s">
        <v>19</v>
      </c>
      <c r="F116" s="224" t="s">
        <v>180</v>
      </c>
      <c r="G116" s="222"/>
      <c r="H116" s="225">
        <v>35.003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177</v>
      </c>
      <c r="AU116" s="231" t="s">
        <v>81</v>
      </c>
      <c r="AV116" s="15" t="s">
        <v>173</v>
      </c>
      <c r="AW116" s="15" t="s">
        <v>33</v>
      </c>
      <c r="AX116" s="15" t="s">
        <v>79</v>
      </c>
      <c r="AY116" s="231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1"/>
      <c r="F117" s="213" t="s">
        <v>665</v>
      </c>
      <c r="G117" s="211"/>
      <c r="H117" s="214">
        <v>41.460999999999999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4</v>
      </c>
      <c r="AX117" s="14" t="s">
        <v>79</v>
      </c>
      <c r="AY117" s="220" t="s">
        <v>166</v>
      </c>
    </row>
    <row r="118" spans="1:65" s="2" customFormat="1" ht="16.5" customHeight="1" x14ac:dyDescent="0.2">
      <c r="A118" s="37"/>
      <c r="B118" s="38"/>
      <c r="C118" s="181" t="s">
        <v>185</v>
      </c>
      <c r="D118" s="181" t="s">
        <v>168</v>
      </c>
      <c r="E118" s="182" t="s">
        <v>442</v>
      </c>
      <c r="F118" s="183" t="s">
        <v>443</v>
      </c>
      <c r="G118" s="184" t="s">
        <v>194</v>
      </c>
      <c r="H118" s="185">
        <v>39.957999999999998</v>
      </c>
      <c r="I118" s="186"/>
      <c r="J118" s="187">
        <f>ROUND(I118*H118,2)</f>
        <v>0</v>
      </c>
      <c r="K118" s="183" t="s">
        <v>172</v>
      </c>
      <c r="L118" s="42"/>
      <c r="M118" s="188" t="s">
        <v>19</v>
      </c>
      <c r="N118" s="189" t="s">
        <v>42</v>
      </c>
      <c r="O118" s="67"/>
      <c r="P118" s="190">
        <f>O118*H118</f>
        <v>0</v>
      </c>
      <c r="Q118" s="190">
        <v>2.16</v>
      </c>
      <c r="R118" s="190">
        <f>Q118*H118</f>
        <v>86.309280000000001</v>
      </c>
      <c r="S118" s="190">
        <v>0</v>
      </c>
      <c r="T118" s="191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92" t="s">
        <v>173</v>
      </c>
      <c r="AT118" s="192" t="s">
        <v>168</v>
      </c>
      <c r="AU118" s="192" t="s">
        <v>81</v>
      </c>
      <c r="AY118" s="20" t="s">
        <v>166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20" t="s">
        <v>79</v>
      </c>
      <c r="BK118" s="193">
        <f>ROUND(I118*H118,2)</f>
        <v>0</v>
      </c>
      <c r="BL118" s="20" t="s">
        <v>173</v>
      </c>
      <c r="BM118" s="192" t="s">
        <v>444</v>
      </c>
    </row>
    <row r="119" spans="1:65" s="2" customFormat="1" ht="11.25" x14ac:dyDescent="0.2">
      <c r="A119" s="37"/>
      <c r="B119" s="38"/>
      <c r="C119" s="39"/>
      <c r="D119" s="194" t="s">
        <v>175</v>
      </c>
      <c r="E119" s="39"/>
      <c r="F119" s="195" t="s">
        <v>445</v>
      </c>
      <c r="G119" s="39"/>
      <c r="H119" s="39"/>
      <c r="I119" s="196"/>
      <c r="J119" s="39"/>
      <c r="K119" s="39"/>
      <c r="L119" s="42"/>
      <c r="M119" s="197"/>
      <c r="N119" s="19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175</v>
      </c>
      <c r="AU119" s="20" t="s">
        <v>81</v>
      </c>
    </row>
    <row r="120" spans="1:65" s="13" customFormat="1" ht="11.25" x14ac:dyDescent="0.2">
      <c r="B120" s="199"/>
      <c r="C120" s="200"/>
      <c r="D120" s="201" t="s">
        <v>177</v>
      </c>
      <c r="E120" s="202" t="s">
        <v>19</v>
      </c>
      <c r="F120" s="203" t="s">
        <v>659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177</v>
      </c>
      <c r="AU120" s="209" t="s">
        <v>81</v>
      </c>
      <c r="AV120" s="13" t="s">
        <v>79</v>
      </c>
      <c r="AW120" s="13" t="s">
        <v>33</v>
      </c>
      <c r="AX120" s="13" t="s">
        <v>71</v>
      </c>
      <c r="AY120" s="209" t="s">
        <v>166</v>
      </c>
    </row>
    <row r="121" spans="1:65" s="13" customFormat="1" ht="11.25" x14ac:dyDescent="0.2">
      <c r="B121" s="199"/>
      <c r="C121" s="200"/>
      <c r="D121" s="201" t="s">
        <v>177</v>
      </c>
      <c r="E121" s="202" t="s">
        <v>19</v>
      </c>
      <c r="F121" s="203" t="s">
        <v>436</v>
      </c>
      <c r="G121" s="200"/>
      <c r="H121" s="202" t="s">
        <v>19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177</v>
      </c>
      <c r="AU121" s="209" t="s">
        <v>81</v>
      </c>
      <c r="AV121" s="13" t="s">
        <v>79</v>
      </c>
      <c r="AW121" s="13" t="s">
        <v>33</v>
      </c>
      <c r="AX121" s="13" t="s">
        <v>71</v>
      </c>
      <c r="AY121" s="209" t="s">
        <v>166</v>
      </c>
    </row>
    <row r="122" spans="1:65" s="14" customFormat="1" ht="11.25" x14ac:dyDescent="0.2">
      <c r="B122" s="210"/>
      <c r="C122" s="211"/>
      <c r="D122" s="201" t="s">
        <v>177</v>
      </c>
      <c r="E122" s="212" t="s">
        <v>19</v>
      </c>
      <c r="F122" s="213" t="s">
        <v>666</v>
      </c>
      <c r="G122" s="211"/>
      <c r="H122" s="214">
        <v>12.61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177</v>
      </c>
      <c r="AU122" s="220" t="s">
        <v>81</v>
      </c>
      <c r="AV122" s="14" t="s">
        <v>81</v>
      </c>
      <c r="AW122" s="14" t="s">
        <v>33</v>
      </c>
      <c r="AX122" s="14" t="s">
        <v>71</v>
      </c>
      <c r="AY122" s="220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666</v>
      </c>
      <c r="G123" s="211"/>
      <c r="H123" s="214">
        <v>12.61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4" customFormat="1" ht="11.25" x14ac:dyDescent="0.2">
      <c r="B124" s="210"/>
      <c r="C124" s="211"/>
      <c r="D124" s="201" t="s">
        <v>177</v>
      </c>
      <c r="E124" s="212" t="s">
        <v>19</v>
      </c>
      <c r="F124" s="213" t="s">
        <v>667</v>
      </c>
      <c r="G124" s="211"/>
      <c r="H124" s="214">
        <v>14.738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177</v>
      </c>
      <c r="AU124" s="220" t="s">
        <v>81</v>
      </c>
      <c r="AV124" s="14" t="s">
        <v>81</v>
      </c>
      <c r="AW124" s="14" t="s">
        <v>33</v>
      </c>
      <c r="AX124" s="14" t="s">
        <v>71</v>
      </c>
      <c r="AY124" s="220" t="s">
        <v>166</v>
      </c>
    </row>
    <row r="125" spans="1:65" s="15" customFormat="1" ht="11.25" x14ac:dyDescent="0.2">
      <c r="B125" s="221"/>
      <c r="C125" s="222"/>
      <c r="D125" s="201" t="s">
        <v>177</v>
      </c>
      <c r="E125" s="223" t="s">
        <v>19</v>
      </c>
      <c r="F125" s="224" t="s">
        <v>180</v>
      </c>
      <c r="G125" s="222"/>
      <c r="H125" s="225">
        <v>39.957999999999998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177</v>
      </c>
      <c r="AU125" s="231" t="s">
        <v>81</v>
      </c>
      <c r="AV125" s="15" t="s">
        <v>173</v>
      </c>
      <c r="AW125" s="15" t="s">
        <v>33</v>
      </c>
      <c r="AX125" s="15" t="s">
        <v>79</v>
      </c>
      <c r="AY125" s="231" t="s">
        <v>166</v>
      </c>
    </row>
    <row r="126" spans="1:65" s="12" customFormat="1" ht="22.9" customHeight="1" x14ac:dyDescent="0.2">
      <c r="B126" s="165"/>
      <c r="C126" s="166"/>
      <c r="D126" s="167" t="s">
        <v>70</v>
      </c>
      <c r="E126" s="179" t="s">
        <v>213</v>
      </c>
      <c r="F126" s="179" t="s">
        <v>462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SUM(P127:P241)</f>
        <v>0</v>
      </c>
      <c r="Q126" s="173"/>
      <c r="R126" s="174">
        <f>SUM(R127:R241)</f>
        <v>15.81836936</v>
      </c>
      <c r="S126" s="173"/>
      <c r="T126" s="175">
        <f>SUM(T127:T241)</f>
        <v>0</v>
      </c>
      <c r="AR126" s="176" t="s">
        <v>79</v>
      </c>
      <c r="AT126" s="177" t="s">
        <v>70</v>
      </c>
      <c r="AU126" s="177" t="s">
        <v>79</v>
      </c>
      <c r="AY126" s="176" t="s">
        <v>166</v>
      </c>
      <c r="BK126" s="178">
        <f>SUM(BK127:BK241)</f>
        <v>0</v>
      </c>
    </row>
    <row r="127" spans="1:65" s="2" customFormat="1" ht="21.75" customHeight="1" x14ac:dyDescent="0.2">
      <c r="A127" s="37"/>
      <c r="B127" s="38"/>
      <c r="C127" s="181" t="s">
        <v>173</v>
      </c>
      <c r="D127" s="181" t="s">
        <v>168</v>
      </c>
      <c r="E127" s="182" t="s">
        <v>463</v>
      </c>
      <c r="F127" s="183" t="s">
        <v>464</v>
      </c>
      <c r="G127" s="184" t="s">
        <v>194</v>
      </c>
      <c r="H127" s="185">
        <v>6.15</v>
      </c>
      <c r="I127" s="186"/>
      <c r="J127" s="187">
        <f>ROUND(I127*H127,2)</f>
        <v>0</v>
      </c>
      <c r="K127" s="183" t="s">
        <v>172</v>
      </c>
      <c r="L127" s="42"/>
      <c r="M127" s="188" t="s">
        <v>19</v>
      </c>
      <c r="N127" s="189" t="s">
        <v>42</v>
      </c>
      <c r="O127" s="67"/>
      <c r="P127" s="190">
        <f>O127*H127</f>
        <v>0</v>
      </c>
      <c r="Q127" s="190">
        <v>2.5018699999999998</v>
      </c>
      <c r="R127" s="190">
        <f>Q127*H127</f>
        <v>15.3865005</v>
      </c>
      <c r="S127" s="190">
        <v>0</v>
      </c>
      <c r="T127" s="19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2" t="s">
        <v>173</v>
      </c>
      <c r="AT127" s="192" t="s">
        <v>168</v>
      </c>
      <c r="AU127" s="192" t="s">
        <v>81</v>
      </c>
      <c r="AY127" s="20" t="s">
        <v>166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20" t="s">
        <v>79</v>
      </c>
      <c r="BK127" s="193">
        <f>ROUND(I127*H127,2)</f>
        <v>0</v>
      </c>
      <c r="BL127" s="20" t="s">
        <v>173</v>
      </c>
      <c r="BM127" s="192" t="s">
        <v>465</v>
      </c>
    </row>
    <row r="128" spans="1:65" s="2" customFormat="1" ht="11.25" x14ac:dyDescent="0.2">
      <c r="A128" s="37"/>
      <c r="B128" s="38"/>
      <c r="C128" s="39"/>
      <c r="D128" s="194" t="s">
        <v>175</v>
      </c>
      <c r="E128" s="39"/>
      <c r="F128" s="195" t="s">
        <v>466</v>
      </c>
      <c r="G128" s="39"/>
      <c r="H128" s="39"/>
      <c r="I128" s="196"/>
      <c r="J128" s="39"/>
      <c r="K128" s="39"/>
      <c r="L128" s="42"/>
      <c r="M128" s="197"/>
      <c r="N128" s="19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175</v>
      </c>
      <c r="AU128" s="20" t="s">
        <v>81</v>
      </c>
    </row>
    <row r="129" spans="1:65" s="13" customFormat="1" ht="11.25" x14ac:dyDescent="0.2">
      <c r="B129" s="199"/>
      <c r="C129" s="200"/>
      <c r="D129" s="201" t="s">
        <v>177</v>
      </c>
      <c r="E129" s="202" t="s">
        <v>19</v>
      </c>
      <c r="F129" s="203" t="s">
        <v>659</v>
      </c>
      <c r="G129" s="200"/>
      <c r="H129" s="202" t="s">
        <v>19</v>
      </c>
      <c r="I129" s="204"/>
      <c r="J129" s="200"/>
      <c r="K129" s="200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177</v>
      </c>
      <c r="AU129" s="209" t="s">
        <v>81</v>
      </c>
      <c r="AV129" s="13" t="s">
        <v>79</v>
      </c>
      <c r="AW129" s="13" t="s">
        <v>33</v>
      </c>
      <c r="AX129" s="13" t="s">
        <v>71</v>
      </c>
      <c r="AY129" s="209" t="s">
        <v>166</v>
      </c>
    </row>
    <row r="130" spans="1:65" s="13" customFormat="1" ht="11.25" x14ac:dyDescent="0.2">
      <c r="B130" s="199"/>
      <c r="C130" s="200"/>
      <c r="D130" s="201" t="s">
        <v>177</v>
      </c>
      <c r="E130" s="202" t="s">
        <v>19</v>
      </c>
      <c r="F130" s="203" t="s">
        <v>446</v>
      </c>
      <c r="G130" s="200"/>
      <c r="H130" s="202" t="s">
        <v>19</v>
      </c>
      <c r="I130" s="204"/>
      <c r="J130" s="200"/>
      <c r="K130" s="200"/>
      <c r="L130" s="205"/>
      <c r="M130" s="206"/>
      <c r="N130" s="207"/>
      <c r="O130" s="207"/>
      <c r="P130" s="207"/>
      <c r="Q130" s="207"/>
      <c r="R130" s="207"/>
      <c r="S130" s="207"/>
      <c r="T130" s="208"/>
      <c r="AT130" s="209" t="s">
        <v>177</v>
      </c>
      <c r="AU130" s="209" t="s">
        <v>81</v>
      </c>
      <c r="AV130" s="13" t="s">
        <v>79</v>
      </c>
      <c r="AW130" s="13" t="s">
        <v>33</v>
      </c>
      <c r="AX130" s="13" t="s">
        <v>71</v>
      </c>
      <c r="AY130" s="209" t="s">
        <v>166</v>
      </c>
    </row>
    <row r="131" spans="1:65" s="13" customFormat="1" ht="11.25" x14ac:dyDescent="0.2">
      <c r="B131" s="199"/>
      <c r="C131" s="200"/>
      <c r="D131" s="201" t="s">
        <v>177</v>
      </c>
      <c r="E131" s="202" t="s">
        <v>19</v>
      </c>
      <c r="F131" s="203" t="s">
        <v>668</v>
      </c>
      <c r="G131" s="200"/>
      <c r="H131" s="202" t="s">
        <v>19</v>
      </c>
      <c r="I131" s="204"/>
      <c r="J131" s="200"/>
      <c r="K131" s="200"/>
      <c r="L131" s="205"/>
      <c r="M131" s="206"/>
      <c r="N131" s="207"/>
      <c r="O131" s="207"/>
      <c r="P131" s="207"/>
      <c r="Q131" s="207"/>
      <c r="R131" s="207"/>
      <c r="S131" s="207"/>
      <c r="T131" s="208"/>
      <c r="AT131" s="209" t="s">
        <v>177</v>
      </c>
      <c r="AU131" s="209" t="s">
        <v>81</v>
      </c>
      <c r="AV131" s="13" t="s">
        <v>79</v>
      </c>
      <c r="AW131" s="13" t="s">
        <v>33</v>
      </c>
      <c r="AX131" s="13" t="s">
        <v>71</v>
      </c>
      <c r="AY131" s="209" t="s">
        <v>166</v>
      </c>
    </row>
    <row r="132" spans="1:65" s="14" customFormat="1" ht="11.25" x14ac:dyDescent="0.2">
      <c r="B132" s="210"/>
      <c r="C132" s="211"/>
      <c r="D132" s="201" t="s">
        <v>177</v>
      </c>
      <c r="E132" s="212" t="s">
        <v>19</v>
      </c>
      <c r="F132" s="213" t="s">
        <v>669</v>
      </c>
      <c r="G132" s="211"/>
      <c r="H132" s="214">
        <v>2.14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177</v>
      </c>
      <c r="AU132" s="220" t="s">
        <v>81</v>
      </c>
      <c r="AV132" s="14" t="s">
        <v>81</v>
      </c>
      <c r="AW132" s="14" t="s">
        <v>33</v>
      </c>
      <c r="AX132" s="14" t="s">
        <v>71</v>
      </c>
      <c r="AY132" s="220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670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671</v>
      </c>
      <c r="G134" s="211"/>
      <c r="H134" s="214">
        <v>0.67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672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673</v>
      </c>
      <c r="G136" s="211"/>
      <c r="H136" s="214">
        <v>1.88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674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675</v>
      </c>
      <c r="G138" s="211"/>
      <c r="H138" s="214">
        <v>0.28999999999999998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676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4" customFormat="1" ht="11.25" x14ac:dyDescent="0.2">
      <c r="B140" s="210"/>
      <c r="C140" s="211"/>
      <c r="D140" s="201" t="s">
        <v>177</v>
      </c>
      <c r="E140" s="212" t="s">
        <v>19</v>
      </c>
      <c r="F140" s="213" t="s">
        <v>569</v>
      </c>
      <c r="G140" s="211"/>
      <c r="H140" s="214">
        <v>1.17</v>
      </c>
      <c r="I140" s="215"/>
      <c r="J140" s="211"/>
      <c r="K140" s="211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177</v>
      </c>
      <c r="AU140" s="220" t="s">
        <v>81</v>
      </c>
      <c r="AV140" s="14" t="s">
        <v>81</v>
      </c>
      <c r="AW140" s="14" t="s">
        <v>33</v>
      </c>
      <c r="AX140" s="14" t="s">
        <v>71</v>
      </c>
      <c r="AY140" s="220" t="s">
        <v>166</v>
      </c>
    </row>
    <row r="141" spans="1:65" s="15" customFormat="1" ht="11.25" x14ac:dyDescent="0.2">
      <c r="B141" s="221"/>
      <c r="C141" s="222"/>
      <c r="D141" s="201" t="s">
        <v>177</v>
      </c>
      <c r="E141" s="223" t="s">
        <v>19</v>
      </c>
      <c r="F141" s="224" t="s">
        <v>180</v>
      </c>
      <c r="G141" s="222"/>
      <c r="H141" s="225">
        <v>6.1499999999999995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177</v>
      </c>
      <c r="AU141" s="231" t="s">
        <v>81</v>
      </c>
      <c r="AV141" s="15" t="s">
        <v>173</v>
      </c>
      <c r="AW141" s="15" t="s">
        <v>33</v>
      </c>
      <c r="AX141" s="15" t="s">
        <v>79</v>
      </c>
      <c r="AY141" s="231" t="s">
        <v>166</v>
      </c>
    </row>
    <row r="142" spans="1:65" s="2" customFormat="1" ht="16.5" customHeight="1" x14ac:dyDescent="0.2">
      <c r="A142" s="37"/>
      <c r="B142" s="38"/>
      <c r="C142" s="249" t="s">
        <v>198</v>
      </c>
      <c r="D142" s="249" t="s">
        <v>392</v>
      </c>
      <c r="E142" s="250" t="s">
        <v>474</v>
      </c>
      <c r="F142" s="251" t="s">
        <v>475</v>
      </c>
      <c r="G142" s="252" t="s">
        <v>385</v>
      </c>
      <c r="H142" s="253">
        <v>117.25</v>
      </c>
      <c r="I142" s="254"/>
      <c r="J142" s="255">
        <f>ROUND(I142*H142,2)</f>
        <v>0</v>
      </c>
      <c r="K142" s="251" t="s">
        <v>476</v>
      </c>
      <c r="L142" s="256"/>
      <c r="M142" s="257" t="s">
        <v>19</v>
      </c>
      <c r="N142" s="258" t="s">
        <v>42</v>
      </c>
      <c r="O142" s="67"/>
      <c r="P142" s="190">
        <f>O142*H142</f>
        <v>0</v>
      </c>
      <c r="Q142" s="190">
        <v>1E-3</v>
      </c>
      <c r="R142" s="190">
        <f>Q142*H142</f>
        <v>0.11725000000000001</v>
      </c>
      <c r="S142" s="190">
        <v>0</v>
      </c>
      <c r="T142" s="19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2" t="s">
        <v>226</v>
      </c>
      <c r="AT142" s="192" t="s">
        <v>392</v>
      </c>
      <c r="AU142" s="192" t="s">
        <v>81</v>
      </c>
      <c r="AY142" s="20" t="s">
        <v>166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20" t="s">
        <v>79</v>
      </c>
      <c r="BK142" s="193">
        <f>ROUND(I142*H142,2)</f>
        <v>0</v>
      </c>
      <c r="BL142" s="20" t="s">
        <v>173</v>
      </c>
      <c r="BM142" s="192" t="s">
        <v>577</v>
      </c>
    </row>
    <row r="143" spans="1:65" s="13" customFormat="1" ht="11.25" x14ac:dyDescent="0.2">
      <c r="B143" s="199"/>
      <c r="C143" s="200"/>
      <c r="D143" s="201" t="s">
        <v>177</v>
      </c>
      <c r="E143" s="202" t="s">
        <v>19</v>
      </c>
      <c r="F143" s="203" t="s">
        <v>659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177</v>
      </c>
      <c r="AU143" s="209" t="s">
        <v>81</v>
      </c>
      <c r="AV143" s="13" t="s">
        <v>79</v>
      </c>
      <c r="AW143" s="13" t="s">
        <v>33</v>
      </c>
      <c r="AX143" s="13" t="s">
        <v>71</v>
      </c>
      <c r="AY143" s="209" t="s">
        <v>166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446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3" customFormat="1" ht="11.25" x14ac:dyDescent="0.2">
      <c r="B145" s="199"/>
      <c r="C145" s="200"/>
      <c r="D145" s="201" t="s">
        <v>177</v>
      </c>
      <c r="E145" s="202" t="s">
        <v>19</v>
      </c>
      <c r="F145" s="203" t="s">
        <v>668</v>
      </c>
      <c r="G145" s="200"/>
      <c r="H145" s="202" t="s">
        <v>19</v>
      </c>
      <c r="I145" s="204"/>
      <c r="J145" s="200"/>
      <c r="K145" s="200"/>
      <c r="L145" s="205"/>
      <c r="M145" s="206"/>
      <c r="N145" s="207"/>
      <c r="O145" s="207"/>
      <c r="P145" s="207"/>
      <c r="Q145" s="207"/>
      <c r="R145" s="207"/>
      <c r="S145" s="207"/>
      <c r="T145" s="208"/>
      <c r="AT145" s="209" t="s">
        <v>177</v>
      </c>
      <c r="AU145" s="209" t="s">
        <v>81</v>
      </c>
      <c r="AV145" s="13" t="s">
        <v>79</v>
      </c>
      <c r="AW145" s="13" t="s">
        <v>33</v>
      </c>
      <c r="AX145" s="13" t="s">
        <v>71</v>
      </c>
      <c r="AY145" s="209" t="s">
        <v>166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669</v>
      </c>
      <c r="G146" s="211"/>
      <c r="H146" s="214">
        <v>2.14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670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671</v>
      </c>
      <c r="G148" s="211"/>
      <c r="H148" s="214">
        <v>0.67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3" customFormat="1" ht="11.25" x14ac:dyDescent="0.2">
      <c r="B149" s="199"/>
      <c r="C149" s="200"/>
      <c r="D149" s="201" t="s">
        <v>177</v>
      </c>
      <c r="E149" s="202" t="s">
        <v>19</v>
      </c>
      <c r="F149" s="203" t="s">
        <v>672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177</v>
      </c>
      <c r="AU149" s="209" t="s">
        <v>81</v>
      </c>
      <c r="AV149" s="13" t="s">
        <v>79</v>
      </c>
      <c r="AW149" s="13" t="s">
        <v>33</v>
      </c>
      <c r="AX149" s="13" t="s">
        <v>71</v>
      </c>
      <c r="AY149" s="209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2" t="s">
        <v>19</v>
      </c>
      <c r="F150" s="213" t="s">
        <v>673</v>
      </c>
      <c r="G150" s="211"/>
      <c r="H150" s="214">
        <v>1.88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33</v>
      </c>
      <c r="AX150" s="14" t="s">
        <v>71</v>
      </c>
      <c r="AY150" s="220" t="s">
        <v>166</v>
      </c>
    </row>
    <row r="151" spans="1:65" s="15" customFormat="1" ht="11.25" x14ac:dyDescent="0.2">
      <c r="B151" s="221"/>
      <c r="C151" s="222"/>
      <c r="D151" s="201" t="s">
        <v>177</v>
      </c>
      <c r="E151" s="223" t="s">
        <v>19</v>
      </c>
      <c r="F151" s="224" t="s">
        <v>180</v>
      </c>
      <c r="G151" s="222"/>
      <c r="H151" s="225">
        <v>4.6899999999999995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177</v>
      </c>
      <c r="AU151" s="231" t="s">
        <v>81</v>
      </c>
      <c r="AV151" s="15" t="s">
        <v>173</v>
      </c>
      <c r="AW151" s="15" t="s">
        <v>33</v>
      </c>
      <c r="AX151" s="15" t="s">
        <v>79</v>
      </c>
      <c r="AY151" s="231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1"/>
      <c r="F152" s="213" t="s">
        <v>677</v>
      </c>
      <c r="G152" s="211"/>
      <c r="H152" s="214">
        <v>117.25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4</v>
      </c>
      <c r="AX152" s="14" t="s">
        <v>79</v>
      </c>
      <c r="AY152" s="220" t="s">
        <v>166</v>
      </c>
    </row>
    <row r="153" spans="1:65" s="2" customFormat="1" ht="24.2" customHeight="1" x14ac:dyDescent="0.2">
      <c r="A153" s="37"/>
      <c r="B153" s="38"/>
      <c r="C153" s="181" t="s">
        <v>213</v>
      </c>
      <c r="D153" s="181" t="s">
        <v>168</v>
      </c>
      <c r="E153" s="182" t="s">
        <v>479</v>
      </c>
      <c r="F153" s="183" t="s">
        <v>480</v>
      </c>
      <c r="G153" s="184" t="s">
        <v>194</v>
      </c>
      <c r="H153" s="185">
        <v>6.15</v>
      </c>
      <c r="I153" s="186"/>
      <c r="J153" s="187">
        <f>ROUND(I153*H153,2)</f>
        <v>0</v>
      </c>
      <c r="K153" s="183" t="s">
        <v>172</v>
      </c>
      <c r="L153" s="42"/>
      <c r="M153" s="188" t="s">
        <v>19</v>
      </c>
      <c r="N153" s="189" t="s">
        <v>42</v>
      </c>
      <c r="O153" s="6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2" t="s">
        <v>173</v>
      </c>
      <c r="AT153" s="192" t="s">
        <v>168</v>
      </c>
      <c r="AU153" s="192" t="s">
        <v>81</v>
      </c>
      <c r="AY153" s="20" t="s">
        <v>166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20" t="s">
        <v>79</v>
      </c>
      <c r="BK153" s="193">
        <f>ROUND(I153*H153,2)</f>
        <v>0</v>
      </c>
      <c r="BL153" s="20" t="s">
        <v>173</v>
      </c>
      <c r="BM153" s="192" t="s">
        <v>481</v>
      </c>
    </row>
    <row r="154" spans="1:65" s="2" customFormat="1" ht="11.25" x14ac:dyDescent="0.2">
      <c r="A154" s="37"/>
      <c r="B154" s="38"/>
      <c r="C154" s="39"/>
      <c r="D154" s="194" t="s">
        <v>175</v>
      </c>
      <c r="E154" s="39"/>
      <c r="F154" s="195" t="s">
        <v>482</v>
      </c>
      <c r="G154" s="39"/>
      <c r="H154" s="39"/>
      <c r="I154" s="196"/>
      <c r="J154" s="39"/>
      <c r="K154" s="39"/>
      <c r="L154" s="42"/>
      <c r="M154" s="197"/>
      <c r="N154" s="19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175</v>
      </c>
      <c r="AU154" s="20" t="s">
        <v>81</v>
      </c>
    </row>
    <row r="155" spans="1:65" s="13" customFormat="1" ht="11.25" x14ac:dyDescent="0.2">
      <c r="B155" s="199"/>
      <c r="C155" s="200"/>
      <c r="D155" s="201" t="s">
        <v>177</v>
      </c>
      <c r="E155" s="202" t="s">
        <v>19</v>
      </c>
      <c r="F155" s="203" t="s">
        <v>659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177</v>
      </c>
      <c r="AU155" s="209" t="s">
        <v>81</v>
      </c>
      <c r="AV155" s="13" t="s">
        <v>79</v>
      </c>
      <c r="AW155" s="13" t="s">
        <v>33</v>
      </c>
      <c r="AX155" s="13" t="s">
        <v>71</v>
      </c>
      <c r="AY155" s="209" t="s">
        <v>166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446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668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4" customFormat="1" ht="11.25" x14ac:dyDescent="0.2">
      <c r="B158" s="210"/>
      <c r="C158" s="211"/>
      <c r="D158" s="201" t="s">
        <v>177</v>
      </c>
      <c r="E158" s="212" t="s">
        <v>19</v>
      </c>
      <c r="F158" s="213" t="s">
        <v>669</v>
      </c>
      <c r="G158" s="211"/>
      <c r="H158" s="214">
        <v>2.14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177</v>
      </c>
      <c r="AU158" s="220" t="s">
        <v>81</v>
      </c>
      <c r="AV158" s="14" t="s">
        <v>81</v>
      </c>
      <c r="AW158" s="14" t="s">
        <v>33</v>
      </c>
      <c r="AX158" s="14" t="s">
        <v>71</v>
      </c>
      <c r="AY158" s="220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670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671</v>
      </c>
      <c r="G160" s="211"/>
      <c r="H160" s="214">
        <v>0.67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672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673</v>
      </c>
      <c r="G162" s="211"/>
      <c r="H162" s="214">
        <v>1.88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674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4" customFormat="1" ht="11.25" x14ac:dyDescent="0.2">
      <c r="B164" s="210"/>
      <c r="C164" s="211"/>
      <c r="D164" s="201" t="s">
        <v>177</v>
      </c>
      <c r="E164" s="212" t="s">
        <v>19</v>
      </c>
      <c r="F164" s="213" t="s">
        <v>675</v>
      </c>
      <c r="G164" s="211"/>
      <c r="H164" s="214">
        <v>0.28999999999999998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177</v>
      </c>
      <c r="AU164" s="220" t="s">
        <v>81</v>
      </c>
      <c r="AV164" s="14" t="s">
        <v>81</v>
      </c>
      <c r="AW164" s="14" t="s">
        <v>33</v>
      </c>
      <c r="AX164" s="14" t="s">
        <v>71</v>
      </c>
      <c r="AY164" s="220" t="s">
        <v>166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676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4" customFormat="1" ht="11.25" x14ac:dyDescent="0.2">
      <c r="B166" s="210"/>
      <c r="C166" s="211"/>
      <c r="D166" s="201" t="s">
        <v>177</v>
      </c>
      <c r="E166" s="212" t="s">
        <v>19</v>
      </c>
      <c r="F166" s="213" t="s">
        <v>569</v>
      </c>
      <c r="G166" s="211"/>
      <c r="H166" s="214">
        <v>1.17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177</v>
      </c>
      <c r="AU166" s="220" t="s">
        <v>81</v>
      </c>
      <c r="AV166" s="14" t="s">
        <v>81</v>
      </c>
      <c r="AW166" s="14" t="s">
        <v>33</v>
      </c>
      <c r="AX166" s="14" t="s">
        <v>71</v>
      </c>
      <c r="AY166" s="220" t="s">
        <v>166</v>
      </c>
    </row>
    <row r="167" spans="1:65" s="15" customFormat="1" ht="11.25" x14ac:dyDescent="0.2">
      <c r="B167" s="221"/>
      <c r="C167" s="222"/>
      <c r="D167" s="201" t="s">
        <v>177</v>
      </c>
      <c r="E167" s="223" t="s">
        <v>19</v>
      </c>
      <c r="F167" s="224" t="s">
        <v>180</v>
      </c>
      <c r="G167" s="222"/>
      <c r="H167" s="225">
        <v>6.1499999999999995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177</v>
      </c>
      <c r="AU167" s="231" t="s">
        <v>81</v>
      </c>
      <c r="AV167" s="15" t="s">
        <v>173</v>
      </c>
      <c r="AW167" s="15" t="s">
        <v>33</v>
      </c>
      <c r="AX167" s="15" t="s">
        <v>79</v>
      </c>
      <c r="AY167" s="231" t="s">
        <v>166</v>
      </c>
    </row>
    <row r="168" spans="1:65" s="2" customFormat="1" ht="21.75" customHeight="1" x14ac:dyDescent="0.2">
      <c r="A168" s="37"/>
      <c r="B168" s="38"/>
      <c r="C168" s="181" t="s">
        <v>179</v>
      </c>
      <c r="D168" s="181" t="s">
        <v>168</v>
      </c>
      <c r="E168" s="182" t="s">
        <v>483</v>
      </c>
      <c r="F168" s="183" t="s">
        <v>484</v>
      </c>
      <c r="G168" s="184" t="s">
        <v>194</v>
      </c>
      <c r="H168" s="185">
        <v>6.15</v>
      </c>
      <c r="I168" s="186"/>
      <c r="J168" s="187">
        <f>ROUND(I168*H168,2)</f>
        <v>0</v>
      </c>
      <c r="K168" s="183" t="s">
        <v>172</v>
      </c>
      <c r="L168" s="42"/>
      <c r="M168" s="188" t="s">
        <v>19</v>
      </c>
      <c r="N168" s="189" t="s">
        <v>42</v>
      </c>
      <c r="O168" s="6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2" t="s">
        <v>173</v>
      </c>
      <c r="AT168" s="192" t="s">
        <v>168</v>
      </c>
      <c r="AU168" s="192" t="s">
        <v>81</v>
      </c>
      <c r="AY168" s="20" t="s">
        <v>166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20" t="s">
        <v>79</v>
      </c>
      <c r="BK168" s="193">
        <f>ROUND(I168*H168,2)</f>
        <v>0</v>
      </c>
      <c r="BL168" s="20" t="s">
        <v>173</v>
      </c>
      <c r="BM168" s="192" t="s">
        <v>485</v>
      </c>
    </row>
    <row r="169" spans="1:65" s="2" customFormat="1" ht="11.25" x14ac:dyDescent="0.2">
      <c r="A169" s="37"/>
      <c r="B169" s="38"/>
      <c r="C169" s="39"/>
      <c r="D169" s="194" t="s">
        <v>175</v>
      </c>
      <c r="E169" s="39"/>
      <c r="F169" s="195" t="s">
        <v>486</v>
      </c>
      <c r="G169" s="39"/>
      <c r="H169" s="39"/>
      <c r="I169" s="196"/>
      <c r="J169" s="39"/>
      <c r="K169" s="39"/>
      <c r="L169" s="42"/>
      <c r="M169" s="197"/>
      <c r="N169" s="198"/>
      <c r="O169" s="67"/>
      <c r="P169" s="67"/>
      <c r="Q169" s="67"/>
      <c r="R169" s="67"/>
      <c r="S169" s="67"/>
      <c r="T169" s="68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20" t="s">
        <v>175</v>
      </c>
      <c r="AU169" s="20" t="s">
        <v>81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659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3" customFormat="1" ht="11.25" x14ac:dyDescent="0.2">
      <c r="B171" s="199"/>
      <c r="C171" s="200"/>
      <c r="D171" s="201" t="s">
        <v>177</v>
      </c>
      <c r="E171" s="202" t="s">
        <v>19</v>
      </c>
      <c r="F171" s="203" t="s">
        <v>446</v>
      </c>
      <c r="G171" s="200"/>
      <c r="H171" s="202" t="s">
        <v>19</v>
      </c>
      <c r="I171" s="204"/>
      <c r="J171" s="200"/>
      <c r="K171" s="200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177</v>
      </c>
      <c r="AU171" s="209" t="s">
        <v>81</v>
      </c>
      <c r="AV171" s="13" t="s">
        <v>79</v>
      </c>
      <c r="AW171" s="13" t="s">
        <v>33</v>
      </c>
      <c r="AX171" s="13" t="s">
        <v>71</v>
      </c>
      <c r="AY171" s="209" t="s">
        <v>166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668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669</v>
      </c>
      <c r="G173" s="211"/>
      <c r="H173" s="214">
        <v>2.14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670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4" customFormat="1" ht="11.25" x14ac:dyDescent="0.2">
      <c r="B175" s="210"/>
      <c r="C175" s="211"/>
      <c r="D175" s="201" t="s">
        <v>177</v>
      </c>
      <c r="E175" s="212" t="s">
        <v>19</v>
      </c>
      <c r="F175" s="213" t="s">
        <v>671</v>
      </c>
      <c r="G175" s="211"/>
      <c r="H175" s="214">
        <v>0.67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177</v>
      </c>
      <c r="AU175" s="220" t="s">
        <v>81</v>
      </c>
      <c r="AV175" s="14" t="s">
        <v>81</v>
      </c>
      <c r="AW175" s="14" t="s">
        <v>33</v>
      </c>
      <c r="AX175" s="14" t="s">
        <v>71</v>
      </c>
      <c r="AY175" s="220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672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4" customFormat="1" ht="11.25" x14ac:dyDescent="0.2">
      <c r="B177" s="210"/>
      <c r="C177" s="211"/>
      <c r="D177" s="201" t="s">
        <v>177</v>
      </c>
      <c r="E177" s="212" t="s">
        <v>19</v>
      </c>
      <c r="F177" s="213" t="s">
        <v>673</v>
      </c>
      <c r="G177" s="211"/>
      <c r="H177" s="214">
        <v>1.88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177</v>
      </c>
      <c r="AU177" s="220" t="s">
        <v>81</v>
      </c>
      <c r="AV177" s="14" t="s">
        <v>81</v>
      </c>
      <c r="AW177" s="14" t="s">
        <v>33</v>
      </c>
      <c r="AX177" s="14" t="s">
        <v>71</v>
      </c>
      <c r="AY177" s="220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674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675</v>
      </c>
      <c r="G179" s="211"/>
      <c r="H179" s="214">
        <v>0.28999999999999998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676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569</v>
      </c>
      <c r="G181" s="211"/>
      <c r="H181" s="214">
        <v>1.17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5" customFormat="1" ht="11.25" x14ac:dyDescent="0.2">
      <c r="B182" s="221"/>
      <c r="C182" s="222"/>
      <c r="D182" s="201" t="s">
        <v>177</v>
      </c>
      <c r="E182" s="223" t="s">
        <v>19</v>
      </c>
      <c r="F182" s="224" t="s">
        <v>180</v>
      </c>
      <c r="G182" s="222"/>
      <c r="H182" s="225">
        <v>6.1499999999999995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177</v>
      </c>
      <c r="AU182" s="231" t="s">
        <v>81</v>
      </c>
      <c r="AV182" s="15" t="s">
        <v>173</v>
      </c>
      <c r="AW182" s="15" t="s">
        <v>33</v>
      </c>
      <c r="AX182" s="15" t="s">
        <v>79</v>
      </c>
      <c r="AY182" s="231" t="s">
        <v>166</v>
      </c>
    </row>
    <row r="183" spans="1:65" s="2" customFormat="1" ht="16.5" customHeight="1" x14ac:dyDescent="0.2">
      <c r="A183" s="37"/>
      <c r="B183" s="38"/>
      <c r="C183" s="181" t="s">
        <v>226</v>
      </c>
      <c r="D183" s="181" t="s">
        <v>168</v>
      </c>
      <c r="E183" s="182" t="s">
        <v>487</v>
      </c>
      <c r="F183" s="183" t="s">
        <v>488</v>
      </c>
      <c r="G183" s="184" t="s">
        <v>188</v>
      </c>
      <c r="H183" s="185">
        <v>2.7360000000000002</v>
      </c>
      <c r="I183" s="186"/>
      <c r="J183" s="187">
        <f>ROUND(I183*H183,2)</f>
        <v>0</v>
      </c>
      <c r="K183" s="183" t="s">
        <v>172</v>
      </c>
      <c r="L183" s="42"/>
      <c r="M183" s="188" t="s">
        <v>19</v>
      </c>
      <c r="N183" s="189" t="s">
        <v>42</v>
      </c>
      <c r="O183" s="67"/>
      <c r="P183" s="190">
        <f>O183*H183</f>
        <v>0</v>
      </c>
      <c r="Q183" s="190">
        <v>1.6070000000000001E-2</v>
      </c>
      <c r="R183" s="190">
        <f>Q183*H183</f>
        <v>4.3967520000000003E-2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173</v>
      </c>
      <c r="AT183" s="192" t="s">
        <v>168</v>
      </c>
      <c r="AU183" s="192" t="s">
        <v>81</v>
      </c>
      <c r="AY183" s="20" t="s">
        <v>166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79</v>
      </c>
      <c r="BK183" s="193">
        <f>ROUND(I183*H183,2)</f>
        <v>0</v>
      </c>
      <c r="BL183" s="20" t="s">
        <v>173</v>
      </c>
      <c r="BM183" s="192" t="s">
        <v>489</v>
      </c>
    </row>
    <row r="184" spans="1:65" s="2" customFormat="1" ht="11.25" x14ac:dyDescent="0.2">
      <c r="A184" s="37"/>
      <c r="B184" s="38"/>
      <c r="C184" s="39"/>
      <c r="D184" s="194" t="s">
        <v>175</v>
      </c>
      <c r="E184" s="39"/>
      <c r="F184" s="195" t="s">
        <v>490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175</v>
      </c>
      <c r="AU184" s="20" t="s">
        <v>81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659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446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678</v>
      </c>
      <c r="G187" s="211"/>
      <c r="H187" s="214">
        <v>1.381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4" customFormat="1" ht="11.25" x14ac:dyDescent="0.2">
      <c r="B188" s="210"/>
      <c r="C188" s="211"/>
      <c r="D188" s="201" t="s">
        <v>177</v>
      </c>
      <c r="E188" s="212" t="s">
        <v>19</v>
      </c>
      <c r="F188" s="213" t="s">
        <v>679</v>
      </c>
      <c r="G188" s="211"/>
      <c r="H188" s="214">
        <v>1.355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177</v>
      </c>
      <c r="AU188" s="220" t="s">
        <v>81</v>
      </c>
      <c r="AV188" s="14" t="s">
        <v>81</v>
      </c>
      <c r="AW188" s="14" t="s">
        <v>33</v>
      </c>
      <c r="AX188" s="14" t="s">
        <v>71</v>
      </c>
      <c r="AY188" s="220" t="s">
        <v>166</v>
      </c>
    </row>
    <row r="189" spans="1:65" s="15" customFormat="1" ht="11.25" x14ac:dyDescent="0.2">
      <c r="B189" s="221"/>
      <c r="C189" s="222"/>
      <c r="D189" s="201" t="s">
        <v>177</v>
      </c>
      <c r="E189" s="223" t="s">
        <v>19</v>
      </c>
      <c r="F189" s="224" t="s">
        <v>180</v>
      </c>
      <c r="G189" s="222"/>
      <c r="H189" s="225">
        <v>2.7359999999999998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177</v>
      </c>
      <c r="AU189" s="231" t="s">
        <v>81</v>
      </c>
      <c r="AV189" s="15" t="s">
        <v>173</v>
      </c>
      <c r="AW189" s="15" t="s">
        <v>33</v>
      </c>
      <c r="AX189" s="15" t="s">
        <v>79</v>
      </c>
      <c r="AY189" s="231" t="s">
        <v>166</v>
      </c>
    </row>
    <row r="190" spans="1:65" s="2" customFormat="1" ht="16.5" customHeight="1" x14ac:dyDescent="0.2">
      <c r="A190" s="37"/>
      <c r="B190" s="38"/>
      <c r="C190" s="181" t="s">
        <v>231</v>
      </c>
      <c r="D190" s="181" t="s">
        <v>168</v>
      </c>
      <c r="E190" s="182" t="s">
        <v>492</v>
      </c>
      <c r="F190" s="183" t="s">
        <v>493</v>
      </c>
      <c r="G190" s="184" t="s">
        <v>188</v>
      </c>
      <c r="H190" s="185">
        <v>2.7360000000000002</v>
      </c>
      <c r="I190" s="186"/>
      <c r="J190" s="187">
        <f>ROUND(I190*H190,2)</f>
        <v>0</v>
      </c>
      <c r="K190" s="183" t="s">
        <v>172</v>
      </c>
      <c r="L190" s="42"/>
      <c r="M190" s="188" t="s">
        <v>19</v>
      </c>
      <c r="N190" s="189" t="s">
        <v>42</v>
      </c>
      <c r="O190" s="67"/>
      <c r="P190" s="190">
        <f>O190*H190</f>
        <v>0</v>
      </c>
      <c r="Q190" s="190">
        <v>0</v>
      </c>
      <c r="R190" s="190">
        <f>Q190*H190</f>
        <v>0</v>
      </c>
      <c r="S190" s="190">
        <v>0</v>
      </c>
      <c r="T190" s="19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2" t="s">
        <v>173</v>
      </c>
      <c r="AT190" s="192" t="s">
        <v>168</v>
      </c>
      <c r="AU190" s="192" t="s">
        <v>81</v>
      </c>
      <c r="AY190" s="20" t="s">
        <v>166</v>
      </c>
      <c r="BE190" s="193">
        <f>IF(N190="základní",J190,0)</f>
        <v>0</v>
      </c>
      <c r="BF190" s="193">
        <f>IF(N190="snížená",J190,0)</f>
        <v>0</v>
      </c>
      <c r="BG190" s="193">
        <f>IF(N190="zákl. přenesená",J190,0)</f>
        <v>0</v>
      </c>
      <c r="BH190" s="193">
        <f>IF(N190="sníž. přenesená",J190,0)</f>
        <v>0</v>
      </c>
      <c r="BI190" s="193">
        <f>IF(N190="nulová",J190,0)</f>
        <v>0</v>
      </c>
      <c r="BJ190" s="20" t="s">
        <v>79</v>
      </c>
      <c r="BK190" s="193">
        <f>ROUND(I190*H190,2)</f>
        <v>0</v>
      </c>
      <c r="BL190" s="20" t="s">
        <v>173</v>
      </c>
      <c r="BM190" s="192" t="s">
        <v>494</v>
      </c>
    </row>
    <row r="191" spans="1:65" s="2" customFormat="1" ht="11.25" x14ac:dyDescent="0.2">
      <c r="A191" s="37"/>
      <c r="B191" s="38"/>
      <c r="C191" s="39"/>
      <c r="D191" s="194" t="s">
        <v>175</v>
      </c>
      <c r="E191" s="39"/>
      <c r="F191" s="195" t="s">
        <v>495</v>
      </c>
      <c r="G191" s="39"/>
      <c r="H191" s="39"/>
      <c r="I191" s="196"/>
      <c r="J191" s="39"/>
      <c r="K191" s="39"/>
      <c r="L191" s="42"/>
      <c r="M191" s="197"/>
      <c r="N191" s="198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20" t="s">
        <v>175</v>
      </c>
      <c r="AU191" s="20" t="s">
        <v>81</v>
      </c>
    </row>
    <row r="192" spans="1:65" s="13" customFormat="1" ht="11.25" x14ac:dyDescent="0.2">
      <c r="B192" s="199"/>
      <c r="C192" s="200"/>
      <c r="D192" s="201" t="s">
        <v>177</v>
      </c>
      <c r="E192" s="202" t="s">
        <v>19</v>
      </c>
      <c r="F192" s="203" t="s">
        <v>659</v>
      </c>
      <c r="G192" s="200"/>
      <c r="H192" s="202" t="s">
        <v>19</v>
      </c>
      <c r="I192" s="204"/>
      <c r="J192" s="200"/>
      <c r="K192" s="200"/>
      <c r="L192" s="205"/>
      <c r="M192" s="206"/>
      <c r="N192" s="207"/>
      <c r="O192" s="207"/>
      <c r="P192" s="207"/>
      <c r="Q192" s="207"/>
      <c r="R192" s="207"/>
      <c r="S192" s="207"/>
      <c r="T192" s="208"/>
      <c r="AT192" s="209" t="s">
        <v>177</v>
      </c>
      <c r="AU192" s="209" t="s">
        <v>81</v>
      </c>
      <c r="AV192" s="13" t="s">
        <v>79</v>
      </c>
      <c r="AW192" s="13" t="s">
        <v>33</v>
      </c>
      <c r="AX192" s="13" t="s">
        <v>71</v>
      </c>
      <c r="AY192" s="209" t="s">
        <v>166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446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4" customFormat="1" ht="11.25" x14ac:dyDescent="0.2">
      <c r="B194" s="210"/>
      <c r="C194" s="211"/>
      <c r="D194" s="201" t="s">
        <v>177</v>
      </c>
      <c r="E194" s="212" t="s">
        <v>19</v>
      </c>
      <c r="F194" s="213" t="s">
        <v>678</v>
      </c>
      <c r="G194" s="211"/>
      <c r="H194" s="214">
        <v>1.381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177</v>
      </c>
      <c r="AU194" s="220" t="s">
        <v>81</v>
      </c>
      <c r="AV194" s="14" t="s">
        <v>81</v>
      </c>
      <c r="AW194" s="14" t="s">
        <v>33</v>
      </c>
      <c r="AX194" s="14" t="s">
        <v>71</v>
      </c>
      <c r="AY194" s="220" t="s">
        <v>166</v>
      </c>
    </row>
    <row r="195" spans="1:65" s="14" customFormat="1" ht="11.25" x14ac:dyDescent="0.2">
      <c r="B195" s="210"/>
      <c r="C195" s="211"/>
      <c r="D195" s="201" t="s">
        <v>177</v>
      </c>
      <c r="E195" s="212" t="s">
        <v>19</v>
      </c>
      <c r="F195" s="213" t="s">
        <v>679</v>
      </c>
      <c r="G195" s="211"/>
      <c r="H195" s="214">
        <v>1.355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177</v>
      </c>
      <c r="AU195" s="220" t="s">
        <v>81</v>
      </c>
      <c r="AV195" s="14" t="s">
        <v>81</v>
      </c>
      <c r="AW195" s="14" t="s">
        <v>33</v>
      </c>
      <c r="AX195" s="14" t="s">
        <v>71</v>
      </c>
      <c r="AY195" s="220" t="s">
        <v>166</v>
      </c>
    </row>
    <row r="196" spans="1:65" s="15" customFormat="1" ht="11.25" x14ac:dyDescent="0.2">
      <c r="B196" s="221"/>
      <c r="C196" s="222"/>
      <c r="D196" s="201" t="s">
        <v>177</v>
      </c>
      <c r="E196" s="223" t="s">
        <v>19</v>
      </c>
      <c r="F196" s="224" t="s">
        <v>180</v>
      </c>
      <c r="G196" s="222"/>
      <c r="H196" s="225">
        <v>2.7359999999999998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177</v>
      </c>
      <c r="AU196" s="231" t="s">
        <v>81</v>
      </c>
      <c r="AV196" s="15" t="s">
        <v>173</v>
      </c>
      <c r="AW196" s="15" t="s">
        <v>33</v>
      </c>
      <c r="AX196" s="15" t="s">
        <v>79</v>
      </c>
      <c r="AY196" s="231" t="s">
        <v>166</v>
      </c>
    </row>
    <row r="197" spans="1:65" s="2" customFormat="1" ht="16.5" customHeight="1" x14ac:dyDescent="0.2">
      <c r="A197" s="37"/>
      <c r="B197" s="38"/>
      <c r="C197" s="181" t="s">
        <v>238</v>
      </c>
      <c r="D197" s="181" t="s">
        <v>168</v>
      </c>
      <c r="E197" s="182" t="s">
        <v>496</v>
      </c>
      <c r="F197" s="183" t="s">
        <v>497</v>
      </c>
      <c r="G197" s="184" t="s">
        <v>234</v>
      </c>
      <c r="H197" s="185">
        <v>0.24199999999999999</v>
      </c>
      <c r="I197" s="186"/>
      <c r="J197" s="187">
        <f>ROUND(I197*H197,2)</f>
        <v>0</v>
      </c>
      <c r="K197" s="183" t="s">
        <v>172</v>
      </c>
      <c r="L197" s="42"/>
      <c r="M197" s="188" t="s">
        <v>19</v>
      </c>
      <c r="N197" s="189" t="s">
        <v>42</v>
      </c>
      <c r="O197" s="67"/>
      <c r="P197" s="190">
        <f>O197*H197</f>
        <v>0</v>
      </c>
      <c r="Q197" s="190">
        <v>1.06277</v>
      </c>
      <c r="R197" s="190">
        <f>Q197*H197</f>
        <v>0.25719034000000002</v>
      </c>
      <c r="S197" s="190">
        <v>0</v>
      </c>
      <c r="T197" s="19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2" t="s">
        <v>173</v>
      </c>
      <c r="AT197" s="192" t="s">
        <v>168</v>
      </c>
      <c r="AU197" s="192" t="s">
        <v>81</v>
      </c>
      <c r="AY197" s="20" t="s">
        <v>166</v>
      </c>
      <c r="BE197" s="193">
        <f>IF(N197="základní",J197,0)</f>
        <v>0</v>
      </c>
      <c r="BF197" s="193">
        <f>IF(N197="snížená",J197,0)</f>
        <v>0</v>
      </c>
      <c r="BG197" s="193">
        <f>IF(N197="zákl. přenesená",J197,0)</f>
        <v>0</v>
      </c>
      <c r="BH197" s="193">
        <f>IF(N197="sníž. přenesená",J197,0)</f>
        <v>0</v>
      </c>
      <c r="BI197" s="193">
        <f>IF(N197="nulová",J197,0)</f>
        <v>0</v>
      </c>
      <c r="BJ197" s="20" t="s">
        <v>79</v>
      </c>
      <c r="BK197" s="193">
        <f>ROUND(I197*H197,2)</f>
        <v>0</v>
      </c>
      <c r="BL197" s="20" t="s">
        <v>173</v>
      </c>
      <c r="BM197" s="192" t="s">
        <v>498</v>
      </c>
    </row>
    <row r="198" spans="1:65" s="2" customFormat="1" ht="11.25" x14ac:dyDescent="0.2">
      <c r="A198" s="37"/>
      <c r="B198" s="38"/>
      <c r="C198" s="39"/>
      <c r="D198" s="194" t="s">
        <v>175</v>
      </c>
      <c r="E198" s="39"/>
      <c r="F198" s="195" t="s">
        <v>499</v>
      </c>
      <c r="G198" s="39"/>
      <c r="H198" s="39"/>
      <c r="I198" s="196"/>
      <c r="J198" s="39"/>
      <c r="K198" s="39"/>
      <c r="L198" s="42"/>
      <c r="M198" s="197"/>
      <c r="N198" s="198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175</v>
      </c>
      <c r="AU198" s="20" t="s">
        <v>81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659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3" customFormat="1" ht="11.25" x14ac:dyDescent="0.2">
      <c r="B200" s="199"/>
      <c r="C200" s="200"/>
      <c r="D200" s="201" t="s">
        <v>177</v>
      </c>
      <c r="E200" s="202" t="s">
        <v>19</v>
      </c>
      <c r="F200" s="203" t="s">
        <v>446</v>
      </c>
      <c r="G200" s="200"/>
      <c r="H200" s="202" t="s">
        <v>19</v>
      </c>
      <c r="I200" s="204"/>
      <c r="J200" s="200"/>
      <c r="K200" s="200"/>
      <c r="L200" s="205"/>
      <c r="M200" s="206"/>
      <c r="N200" s="207"/>
      <c r="O200" s="207"/>
      <c r="P200" s="207"/>
      <c r="Q200" s="207"/>
      <c r="R200" s="207"/>
      <c r="S200" s="207"/>
      <c r="T200" s="208"/>
      <c r="AT200" s="209" t="s">
        <v>177</v>
      </c>
      <c r="AU200" s="209" t="s">
        <v>81</v>
      </c>
      <c r="AV200" s="13" t="s">
        <v>79</v>
      </c>
      <c r="AW200" s="13" t="s">
        <v>33</v>
      </c>
      <c r="AX200" s="13" t="s">
        <v>71</v>
      </c>
      <c r="AY200" s="209" t="s">
        <v>166</v>
      </c>
    </row>
    <row r="201" spans="1:65" s="13" customFormat="1" ht="11.25" x14ac:dyDescent="0.2">
      <c r="B201" s="199"/>
      <c r="C201" s="200"/>
      <c r="D201" s="201" t="s">
        <v>177</v>
      </c>
      <c r="E201" s="202" t="s">
        <v>19</v>
      </c>
      <c r="F201" s="203" t="s">
        <v>668</v>
      </c>
      <c r="G201" s="200"/>
      <c r="H201" s="202" t="s">
        <v>19</v>
      </c>
      <c r="I201" s="204"/>
      <c r="J201" s="200"/>
      <c r="K201" s="200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177</v>
      </c>
      <c r="AU201" s="209" t="s">
        <v>81</v>
      </c>
      <c r="AV201" s="13" t="s">
        <v>79</v>
      </c>
      <c r="AW201" s="13" t="s">
        <v>33</v>
      </c>
      <c r="AX201" s="13" t="s">
        <v>71</v>
      </c>
      <c r="AY201" s="209" t="s">
        <v>166</v>
      </c>
    </row>
    <row r="202" spans="1:65" s="14" customFormat="1" ht="11.25" x14ac:dyDescent="0.2">
      <c r="B202" s="210"/>
      <c r="C202" s="211"/>
      <c r="D202" s="201" t="s">
        <v>177</v>
      </c>
      <c r="E202" s="212" t="s">
        <v>19</v>
      </c>
      <c r="F202" s="213" t="s">
        <v>680</v>
      </c>
      <c r="G202" s="211"/>
      <c r="H202" s="214">
        <v>8.5000000000000006E-2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177</v>
      </c>
      <c r="AU202" s="220" t="s">
        <v>81</v>
      </c>
      <c r="AV202" s="14" t="s">
        <v>81</v>
      </c>
      <c r="AW202" s="14" t="s">
        <v>33</v>
      </c>
      <c r="AX202" s="14" t="s">
        <v>71</v>
      </c>
      <c r="AY202" s="220" t="s">
        <v>166</v>
      </c>
    </row>
    <row r="203" spans="1:65" s="13" customFormat="1" ht="11.25" x14ac:dyDescent="0.2">
      <c r="B203" s="199"/>
      <c r="C203" s="200"/>
      <c r="D203" s="201" t="s">
        <v>177</v>
      </c>
      <c r="E203" s="202" t="s">
        <v>19</v>
      </c>
      <c r="F203" s="203" t="s">
        <v>670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177</v>
      </c>
      <c r="AU203" s="209" t="s">
        <v>81</v>
      </c>
      <c r="AV203" s="13" t="s">
        <v>79</v>
      </c>
      <c r="AW203" s="13" t="s">
        <v>33</v>
      </c>
      <c r="AX203" s="13" t="s">
        <v>71</v>
      </c>
      <c r="AY203" s="209" t="s">
        <v>166</v>
      </c>
    </row>
    <row r="204" spans="1:65" s="14" customFormat="1" ht="11.25" x14ac:dyDescent="0.2">
      <c r="B204" s="210"/>
      <c r="C204" s="211"/>
      <c r="D204" s="201" t="s">
        <v>177</v>
      </c>
      <c r="E204" s="212" t="s">
        <v>19</v>
      </c>
      <c r="F204" s="213" t="s">
        <v>681</v>
      </c>
      <c r="G204" s="211"/>
      <c r="H204" s="214">
        <v>2.5999999999999999E-2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177</v>
      </c>
      <c r="AU204" s="220" t="s">
        <v>81</v>
      </c>
      <c r="AV204" s="14" t="s">
        <v>81</v>
      </c>
      <c r="AW204" s="14" t="s">
        <v>33</v>
      </c>
      <c r="AX204" s="14" t="s">
        <v>71</v>
      </c>
      <c r="AY204" s="220" t="s">
        <v>166</v>
      </c>
    </row>
    <row r="205" spans="1:65" s="13" customFormat="1" ht="11.25" x14ac:dyDescent="0.2">
      <c r="B205" s="199"/>
      <c r="C205" s="200"/>
      <c r="D205" s="201" t="s">
        <v>177</v>
      </c>
      <c r="E205" s="202" t="s">
        <v>19</v>
      </c>
      <c r="F205" s="203" t="s">
        <v>672</v>
      </c>
      <c r="G205" s="200"/>
      <c r="H205" s="202" t="s">
        <v>19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177</v>
      </c>
      <c r="AU205" s="209" t="s">
        <v>81</v>
      </c>
      <c r="AV205" s="13" t="s">
        <v>79</v>
      </c>
      <c r="AW205" s="13" t="s">
        <v>33</v>
      </c>
      <c r="AX205" s="13" t="s">
        <v>71</v>
      </c>
      <c r="AY205" s="209" t="s">
        <v>166</v>
      </c>
    </row>
    <row r="206" spans="1:65" s="14" customFormat="1" ht="11.25" x14ac:dyDescent="0.2">
      <c r="B206" s="210"/>
      <c r="C206" s="211"/>
      <c r="D206" s="201" t="s">
        <v>177</v>
      </c>
      <c r="E206" s="212" t="s">
        <v>19</v>
      </c>
      <c r="F206" s="213" t="s">
        <v>682</v>
      </c>
      <c r="G206" s="211"/>
      <c r="H206" s="214">
        <v>7.3999999999999996E-2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177</v>
      </c>
      <c r="AU206" s="220" t="s">
        <v>81</v>
      </c>
      <c r="AV206" s="14" t="s">
        <v>81</v>
      </c>
      <c r="AW206" s="14" t="s">
        <v>33</v>
      </c>
      <c r="AX206" s="14" t="s">
        <v>71</v>
      </c>
      <c r="AY206" s="220" t="s">
        <v>166</v>
      </c>
    </row>
    <row r="207" spans="1:65" s="13" customFormat="1" ht="11.25" x14ac:dyDescent="0.2">
      <c r="B207" s="199"/>
      <c r="C207" s="200"/>
      <c r="D207" s="201" t="s">
        <v>177</v>
      </c>
      <c r="E207" s="202" t="s">
        <v>19</v>
      </c>
      <c r="F207" s="203" t="s">
        <v>674</v>
      </c>
      <c r="G207" s="200"/>
      <c r="H207" s="202" t="s">
        <v>19</v>
      </c>
      <c r="I207" s="204"/>
      <c r="J207" s="200"/>
      <c r="K207" s="200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177</v>
      </c>
      <c r="AU207" s="209" t="s">
        <v>81</v>
      </c>
      <c r="AV207" s="13" t="s">
        <v>79</v>
      </c>
      <c r="AW207" s="13" t="s">
        <v>33</v>
      </c>
      <c r="AX207" s="13" t="s">
        <v>71</v>
      </c>
      <c r="AY207" s="209" t="s">
        <v>166</v>
      </c>
    </row>
    <row r="208" spans="1:65" s="14" customFormat="1" ht="11.25" x14ac:dyDescent="0.2">
      <c r="B208" s="210"/>
      <c r="C208" s="211"/>
      <c r="D208" s="201" t="s">
        <v>177</v>
      </c>
      <c r="E208" s="212" t="s">
        <v>19</v>
      </c>
      <c r="F208" s="213" t="s">
        <v>683</v>
      </c>
      <c r="G208" s="211"/>
      <c r="H208" s="214">
        <v>1.0999999999999999E-2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177</v>
      </c>
      <c r="AU208" s="220" t="s">
        <v>81</v>
      </c>
      <c r="AV208" s="14" t="s">
        <v>81</v>
      </c>
      <c r="AW208" s="14" t="s">
        <v>33</v>
      </c>
      <c r="AX208" s="14" t="s">
        <v>71</v>
      </c>
      <c r="AY208" s="220" t="s">
        <v>166</v>
      </c>
    </row>
    <row r="209" spans="1:65" s="13" customFormat="1" ht="11.25" x14ac:dyDescent="0.2">
      <c r="B209" s="199"/>
      <c r="C209" s="200"/>
      <c r="D209" s="201" t="s">
        <v>177</v>
      </c>
      <c r="E209" s="202" t="s">
        <v>19</v>
      </c>
      <c r="F209" s="203" t="s">
        <v>676</v>
      </c>
      <c r="G209" s="200"/>
      <c r="H209" s="202" t="s">
        <v>19</v>
      </c>
      <c r="I209" s="204"/>
      <c r="J209" s="200"/>
      <c r="K209" s="200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177</v>
      </c>
      <c r="AU209" s="209" t="s">
        <v>81</v>
      </c>
      <c r="AV209" s="13" t="s">
        <v>79</v>
      </c>
      <c r="AW209" s="13" t="s">
        <v>33</v>
      </c>
      <c r="AX209" s="13" t="s">
        <v>71</v>
      </c>
      <c r="AY209" s="209" t="s">
        <v>166</v>
      </c>
    </row>
    <row r="210" spans="1:65" s="14" customFormat="1" ht="11.25" x14ac:dyDescent="0.2">
      <c r="B210" s="210"/>
      <c r="C210" s="211"/>
      <c r="D210" s="201" t="s">
        <v>177</v>
      </c>
      <c r="E210" s="212" t="s">
        <v>19</v>
      </c>
      <c r="F210" s="213" t="s">
        <v>684</v>
      </c>
      <c r="G210" s="211"/>
      <c r="H210" s="214">
        <v>4.5999999999999999E-2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177</v>
      </c>
      <c r="AU210" s="220" t="s">
        <v>81</v>
      </c>
      <c r="AV210" s="14" t="s">
        <v>81</v>
      </c>
      <c r="AW210" s="14" t="s">
        <v>33</v>
      </c>
      <c r="AX210" s="14" t="s">
        <v>71</v>
      </c>
      <c r="AY210" s="220" t="s">
        <v>166</v>
      </c>
    </row>
    <row r="211" spans="1:65" s="15" customFormat="1" ht="11.25" x14ac:dyDescent="0.2">
      <c r="B211" s="221"/>
      <c r="C211" s="222"/>
      <c r="D211" s="201" t="s">
        <v>177</v>
      </c>
      <c r="E211" s="223" t="s">
        <v>19</v>
      </c>
      <c r="F211" s="224" t="s">
        <v>180</v>
      </c>
      <c r="G211" s="222"/>
      <c r="H211" s="225">
        <v>0.24199999999999999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177</v>
      </c>
      <c r="AU211" s="231" t="s">
        <v>81</v>
      </c>
      <c r="AV211" s="15" t="s">
        <v>173</v>
      </c>
      <c r="AW211" s="15" t="s">
        <v>33</v>
      </c>
      <c r="AX211" s="15" t="s">
        <v>79</v>
      </c>
      <c r="AY211" s="231" t="s">
        <v>166</v>
      </c>
    </row>
    <row r="212" spans="1:65" s="2" customFormat="1" ht="16.5" customHeight="1" x14ac:dyDescent="0.2">
      <c r="A212" s="37"/>
      <c r="B212" s="38"/>
      <c r="C212" s="181" t="s">
        <v>243</v>
      </c>
      <c r="D212" s="181" t="s">
        <v>168</v>
      </c>
      <c r="E212" s="182" t="s">
        <v>503</v>
      </c>
      <c r="F212" s="183" t="s">
        <v>504</v>
      </c>
      <c r="G212" s="184" t="s">
        <v>188</v>
      </c>
      <c r="H212" s="185">
        <v>38.46</v>
      </c>
      <c r="I212" s="186"/>
      <c r="J212" s="187">
        <f>ROUND(I212*H212,2)</f>
        <v>0</v>
      </c>
      <c r="K212" s="183" t="s">
        <v>172</v>
      </c>
      <c r="L212" s="42"/>
      <c r="M212" s="188" t="s">
        <v>19</v>
      </c>
      <c r="N212" s="189" t="s">
        <v>42</v>
      </c>
      <c r="O212" s="67"/>
      <c r="P212" s="190">
        <f>O212*H212</f>
        <v>0</v>
      </c>
      <c r="Q212" s="190">
        <v>1.2999999999999999E-4</v>
      </c>
      <c r="R212" s="190">
        <f>Q212*H212</f>
        <v>4.9997999999999996E-3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173</v>
      </c>
      <c r="AT212" s="192" t="s">
        <v>168</v>
      </c>
      <c r="AU212" s="192" t="s">
        <v>81</v>
      </c>
      <c r="AY212" s="20" t="s">
        <v>166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20" t="s">
        <v>79</v>
      </c>
      <c r="BK212" s="193">
        <f>ROUND(I212*H212,2)</f>
        <v>0</v>
      </c>
      <c r="BL212" s="20" t="s">
        <v>173</v>
      </c>
      <c r="BM212" s="192" t="s">
        <v>505</v>
      </c>
    </row>
    <row r="213" spans="1:65" s="2" customFormat="1" ht="11.25" x14ac:dyDescent="0.2">
      <c r="A213" s="37"/>
      <c r="B213" s="38"/>
      <c r="C213" s="39"/>
      <c r="D213" s="194" t="s">
        <v>175</v>
      </c>
      <c r="E213" s="39"/>
      <c r="F213" s="195" t="s">
        <v>506</v>
      </c>
      <c r="G213" s="39"/>
      <c r="H213" s="39"/>
      <c r="I213" s="196"/>
      <c r="J213" s="39"/>
      <c r="K213" s="39"/>
      <c r="L213" s="42"/>
      <c r="M213" s="197"/>
      <c r="N213" s="198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175</v>
      </c>
      <c r="AU213" s="20" t="s">
        <v>81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659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446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3" customFormat="1" ht="11.25" x14ac:dyDescent="0.2">
      <c r="B216" s="199"/>
      <c r="C216" s="200"/>
      <c r="D216" s="201" t="s">
        <v>177</v>
      </c>
      <c r="E216" s="202" t="s">
        <v>19</v>
      </c>
      <c r="F216" s="203" t="s">
        <v>668</v>
      </c>
      <c r="G216" s="200"/>
      <c r="H216" s="202" t="s">
        <v>19</v>
      </c>
      <c r="I216" s="204"/>
      <c r="J216" s="200"/>
      <c r="K216" s="200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177</v>
      </c>
      <c r="AU216" s="209" t="s">
        <v>81</v>
      </c>
      <c r="AV216" s="13" t="s">
        <v>79</v>
      </c>
      <c r="AW216" s="13" t="s">
        <v>33</v>
      </c>
      <c r="AX216" s="13" t="s">
        <v>71</v>
      </c>
      <c r="AY216" s="209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685</v>
      </c>
      <c r="G217" s="211"/>
      <c r="H217" s="214">
        <v>13.38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3" customFormat="1" ht="11.25" x14ac:dyDescent="0.2">
      <c r="B218" s="199"/>
      <c r="C218" s="200"/>
      <c r="D218" s="201" t="s">
        <v>177</v>
      </c>
      <c r="E218" s="202" t="s">
        <v>19</v>
      </c>
      <c r="F218" s="203" t="s">
        <v>670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177</v>
      </c>
      <c r="AU218" s="209" t="s">
        <v>81</v>
      </c>
      <c r="AV218" s="13" t="s">
        <v>79</v>
      </c>
      <c r="AW218" s="13" t="s">
        <v>33</v>
      </c>
      <c r="AX218" s="13" t="s">
        <v>71</v>
      </c>
      <c r="AY218" s="209" t="s">
        <v>166</v>
      </c>
    </row>
    <row r="219" spans="1:65" s="14" customFormat="1" ht="11.25" x14ac:dyDescent="0.2">
      <c r="B219" s="210"/>
      <c r="C219" s="211"/>
      <c r="D219" s="201" t="s">
        <v>177</v>
      </c>
      <c r="E219" s="212" t="s">
        <v>19</v>
      </c>
      <c r="F219" s="213" t="s">
        <v>686</v>
      </c>
      <c r="G219" s="211"/>
      <c r="H219" s="214">
        <v>4.18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177</v>
      </c>
      <c r="AU219" s="220" t="s">
        <v>81</v>
      </c>
      <c r="AV219" s="14" t="s">
        <v>81</v>
      </c>
      <c r="AW219" s="14" t="s">
        <v>33</v>
      </c>
      <c r="AX219" s="14" t="s">
        <v>71</v>
      </c>
      <c r="AY219" s="220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672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4" customFormat="1" ht="11.25" x14ac:dyDescent="0.2">
      <c r="B221" s="210"/>
      <c r="C221" s="211"/>
      <c r="D221" s="201" t="s">
        <v>177</v>
      </c>
      <c r="E221" s="212" t="s">
        <v>19</v>
      </c>
      <c r="F221" s="213" t="s">
        <v>687</v>
      </c>
      <c r="G221" s="211"/>
      <c r="H221" s="214">
        <v>11.78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177</v>
      </c>
      <c r="AU221" s="220" t="s">
        <v>81</v>
      </c>
      <c r="AV221" s="14" t="s">
        <v>81</v>
      </c>
      <c r="AW221" s="14" t="s">
        <v>33</v>
      </c>
      <c r="AX221" s="14" t="s">
        <v>71</v>
      </c>
      <c r="AY221" s="220" t="s">
        <v>166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674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4" customFormat="1" ht="11.25" x14ac:dyDescent="0.2">
      <c r="B223" s="210"/>
      <c r="C223" s="211"/>
      <c r="D223" s="201" t="s">
        <v>177</v>
      </c>
      <c r="E223" s="212" t="s">
        <v>19</v>
      </c>
      <c r="F223" s="213" t="s">
        <v>688</v>
      </c>
      <c r="G223" s="211"/>
      <c r="H223" s="214">
        <v>1.81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177</v>
      </c>
      <c r="AU223" s="220" t="s">
        <v>81</v>
      </c>
      <c r="AV223" s="14" t="s">
        <v>81</v>
      </c>
      <c r="AW223" s="14" t="s">
        <v>33</v>
      </c>
      <c r="AX223" s="14" t="s">
        <v>71</v>
      </c>
      <c r="AY223" s="220" t="s">
        <v>166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676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689</v>
      </c>
      <c r="G225" s="211"/>
      <c r="H225" s="214">
        <v>7.31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5" customFormat="1" ht="11.25" x14ac:dyDescent="0.2">
      <c r="B226" s="221"/>
      <c r="C226" s="222"/>
      <c r="D226" s="201" t="s">
        <v>177</v>
      </c>
      <c r="E226" s="223" t="s">
        <v>19</v>
      </c>
      <c r="F226" s="224" t="s">
        <v>180</v>
      </c>
      <c r="G226" s="222"/>
      <c r="H226" s="225">
        <v>38.46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177</v>
      </c>
      <c r="AU226" s="231" t="s">
        <v>81</v>
      </c>
      <c r="AV226" s="15" t="s">
        <v>173</v>
      </c>
      <c r="AW226" s="15" t="s">
        <v>33</v>
      </c>
      <c r="AX226" s="15" t="s">
        <v>79</v>
      </c>
      <c r="AY226" s="231" t="s">
        <v>166</v>
      </c>
    </row>
    <row r="227" spans="1:65" s="2" customFormat="1" ht="16.5" customHeight="1" x14ac:dyDescent="0.2">
      <c r="A227" s="37"/>
      <c r="B227" s="38"/>
      <c r="C227" s="181" t="s">
        <v>8</v>
      </c>
      <c r="D227" s="181" t="s">
        <v>168</v>
      </c>
      <c r="E227" s="182" t="s">
        <v>510</v>
      </c>
      <c r="F227" s="183" t="s">
        <v>511</v>
      </c>
      <c r="G227" s="184" t="s">
        <v>188</v>
      </c>
      <c r="H227" s="185">
        <v>38.46</v>
      </c>
      <c r="I227" s="186"/>
      <c r="J227" s="187">
        <f>ROUND(I227*H227,2)</f>
        <v>0</v>
      </c>
      <c r="K227" s="183" t="s">
        <v>172</v>
      </c>
      <c r="L227" s="42"/>
      <c r="M227" s="188" t="s">
        <v>19</v>
      </c>
      <c r="N227" s="189" t="s">
        <v>42</v>
      </c>
      <c r="O227" s="67"/>
      <c r="P227" s="190">
        <f>O227*H227</f>
        <v>0</v>
      </c>
      <c r="Q227" s="190">
        <v>2.2000000000000001E-4</v>
      </c>
      <c r="R227" s="190">
        <f>Q227*H227</f>
        <v>8.4612000000000003E-3</v>
      </c>
      <c r="S227" s="190">
        <v>0</v>
      </c>
      <c r="T227" s="19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2" t="s">
        <v>173</v>
      </c>
      <c r="AT227" s="192" t="s">
        <v>168</v>
      </c>
      <c r="AU227" s="192" t="s">
        <v>81</v>
      </c>
      <c r="AY227" s="20" t="s">
        <v>166</v>
      </c>
      <c r="BE227" s="193">
        <f>IF(N227="základní",J227,0)</f>
        <v>0</v>
      </c>
      <c r="BF227" s="193">
        <f>IF(N227="snížená",J227,0)</f>
        <v>0</v>
      </c>
      <c r="BG227" s="193">
        <f>IF(N227="zákl. přenesená",J227,0)</f>
        <v>0</v>
      </c>
      <c r="BH227" s="193">
        <f>IF(N227="sníž. přenesená",J227,0)</f>
        <v>0</v>
      </c>
      <c r="BI227" s="193">
        <f>IF(N227="nulová",J227,0)</f>
        <v>0</v>
      </c>
      <c r="BJ227" s="20" t="s">
        <v>79</v>
      </c>
      <c r="BK227" s="193">
        <f>ROUND(I227*H227,2)</f>
        <v>0</v>
      </c>
      <c r="BL227" s="20" t="s">
        <v>173</v>
      </c>
      <c r="BM227" s="192" t="s">
        <v>512</v>
      </c>
    </row>
    <row r="228" spans="1:65" s="2" customFormat="1" ht="11.25" x14ac:dyDescent="0.2">
      <c r="A228" s="37"/>
      <c r="B228" s="38"/>
      <c r="C228" s="39"/>
      <c r="D228" s="194" t="s">
        <v>175</v>
      </c>
      <c r="E228" s="39"/>
      <c r="F228" s="195" t="s">
        <v>513</v>
      </c>
      <c r="G228" s="39"/>
      <c r="H228" s="39"/>
      <c r="I228" s="196"/>
      <c r="J228" s="39"/>
      <c r="K228" s="39"/>
      <c r="L228" s="42"/>
      <c r="M228" s="197"/>
      <c r="N228" s="198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175</v>
      </c>
      <c r="AU228" s="20" t="s">
        <v>81</v>
      </c>
    </row>
    <row r="229" spans="1:65" s="13" customFormat="1" ht="11.25" x14ac:dyDescent="0.2">
      <c r="B229" s="199"/>
      <c r="C229" s="200"/>
      <c r="D229" s="201" t="s">
        <v>177</v>
      </c>
      <c r="E229" s="202" t="s">
        <v>19</v>
      </c>
      <c r="F229" s="203" t="s">
        <v>659</v>
      </c>
      <c r="G229" s="200"/>
      <c r="H229" s="202" t="s">
        <v>19</v>
      </c>
      <c r="I229" s="204"/>
      <c r="J229" s="200"/>
      <c r="K229" s="200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177</v>
      </c>
      <c r="AU229" s="209" t="s">
        <v>81</v>
      </c>
      <c r="AV229" s="13" t="s">
        <v>79</v>
      </c>
      <c r="AW229" s="13" t="s">
        <v>33</v>
      </c>
      <c r="AX229" s="13" t="s">
        <v>71</v>
      </c>
      <c r="AY229" s="209" t="s">
        <v>166</v>
      </c>
    </row>
    <row r="230" spans="1:65" s="13" customFormat="1" ht="11.25" x14ac:dyDescent="0.2">
      <c r="B230" s="199"/>
      <c r="C230" s="200"/>
      <c r="D230" s="201" t="s">
        <v>177</v>
      </c>
      <c r="E230" s="202" t="s">
        <v>19</v>
      </c>
      <c r="F230" s="203" t="s">
        <v>446</v>
      </c>
      <c r="G230" s="200"/>
      <c r="H230" s="202" t="s">
        <v>19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177</v>
      </c>
      <c r="AU230" s="209" t="s">
        <v>81</v>
      </c>
      <c r="AV230" s="13" t="s">
        <v>79</v>
      </c>
      <c r="AW230" s="13" t="s">
        <v>33</v>
      </c>
      <c r="AX230" s="13" t="s">
        <v>71</v>
      </c>
      <c r="AY230" s="209" t="s">
        <v>166</v>
      </c>
    </row>
    <row r="231" spans="1:65" s="13" customFormat="1" ht="11.25" x14ac:dyDescent="0.2">
      <c r="B231" s="199"/>
      <c r="C231" s="200"/>
      <c r="D231" s="201" t="s">
        <v>177</v>
      </c>
      <c r="E231" s="202" t="s">
        <v>19</v>
      </c>
      <c r="F231" s="203" t="s">
        <v>668</v>
      </c>
      <c r="G231" s="200"/>
      <c r="H231" s="202" t="s">
        <v>19</v>
      </c>
      <c r="I231" s="204"/>
      <c r="J231" s="200"/>
      <c r="K231" s="200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177</v>
      </c>
      <c r="AU231" s="209" t="s">
        <v>81</v>
      </c>
      <c r="AV231" s="13" t="s">
        <v>79</v>
      </c>
      <c r="AW231" s="13" t="s">
        <v>33</v>
      </c>
      <c r="AX231" s="13" t="s">
        <v>71</v>
      </c>
      <c r="AY231" s="209" t="s">
        <v>166</v>
      </c>
    </row>
    <row r="232" spans="1:65" s="14" customFormat="1" ht="11.25" x14ac:dyDescent="0.2">
      <c r="B232" s="210"/>
      <c r="C232" s="211"/>
      <c r="D232" s="201" t="s">
        <v>177</v>
      </c>
      <c r="E232" s="212" t="s">
        <v>19</v>
      </c>
      <c r="F232" s="213" t="s">
        <v>685</v>
      </c>
      <c r="G232" s="211"/>
      <c r="H232" s="214">
        <v>13.38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177</v>
      </c>
      <c r="AU232" s="220" t="s">
        <v>81</v>
      </c>
      <c r="AV232" s="14" t="s">
        <v>81</v>
      </c>
      <c r="AW232" s="14" t="s">
        <v>33</v>
      </c>
      <c r="AX232" s="14" t="s">
        <v>71</v>
      </c>
      <c r="AY232" s="220" t="s">
        <v>166</v>
      </c>
    </row>
    <row r="233" spans="1:65" s="13" customFormat="1" ht="11.25" x14ac:dyDescent="0.2">
      <c r="B233" s="199"/>
      <c r="C233" s="200"/>
      <c r="D233" s="201" t="s">
        <v>177</v>
      </c>
      <c r="E233" s="202" t="s">
        <v>19</v>
      </c>
      <c r="F233" s="203" t="s">
        <v>670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177</v>
      </c>
      <c r="AU233" s="209" t="s">
        <v>81</v>
      </c>
      <c r="AV233" s="13" t="s">
        <v>79</v>
      </c>
      <c r="AW233" s="13" t="s">
        <v>33</v>
      </c>
      <c r="AX233" s="13" t="s">
        <v>71</v>
      </c>
      <c r="AY233" s="209" t="s">
        <v>166</v>
      </c>
    </row>
    <row r="234" spans="1:65" s="14" customFormat="1" ht="11.25" x14ac:dyDescent="0.2">
      <c r="B234" s="210"/>
      <c r="C234" s="211"/>
      <c r="D234" s="201" t="s">
        <v>177</v>
      </c>
      <c r="E234" s="212" t="s">
        <v>19</v>
      </c>
      <c r="F234" s="213" t="s">
        <v>686</v>
      </c>
      <c r="G234" s="211"/>
      <c r="H234" s="214">
        <v>4.18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177</v>
      </c>
      <c r="AU234" s="220" t="s">
        <v>81</v>
      </c>
      <c r="AV234" s="14" t="s">
        <v>81</v>
      </c>
      <c r="AW234" s="14" t="s">
        <v>33</v>
      </c>
      <c r="AX234" s="14" t="s">
        <v>71</v>
      </c>
      <c r="AY234" s="220" t="s">
        <v>166</v>
      </c>
    </row>
    <row r="235" spans="1:65" s="13" customFormat="1" ht="11.25" x14ac:dyDescent="0.2">
      <c r="B235" s="199"/>
      <c r="C235" s="200"/>
      <c r="D235" s="201" t="s">
        <v>177</v>
      </c>
      <c r="E235" s="202" t="s">
        <v>19</v>
      </c>
      <c r="F235" s="203" t="s">
        <v>672</v>
      </c>
      <c r="G235" s="200"/>
      <c r="H235" s="202" t="s">
        <v>19</v>
      </c>
      <c r="I235" s="204"/>
      <c r="J235" s="200"/>
      <c r="K235" s="200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177</v>
      </c>
      <c r="AU235" s="209" t="s">
        <v>81</v>
      </c>
      <c r="AV235" s="13" t="s">
        <v>79</v>
      </c>
      <c r="AW235" s="13" t="s">
        <v>33</v>
      </c>
      <c r="AX235" s="13" t="s">
        <v>71</v>
      </c>
      <c r="AY235" s="209" t="s">
        <v>166</v>
      </c>
    </row>
    <row r="236" spans="1:65" s="14" customFormat="1" ht="11.25" x14ac:dyDescent="0.2">
      <c r="B236" s="210"/>
      <c r="C236" s="211"/>
      <c r="D236" s="201" t="s">
        <v>177</v>
      </c>
      <c r="E236" s="212" t="s">
        <v>19</v>
      </c>
      <c r="F236" s="213" t="s">
        <v>687</v>
      </c>
      <c r="G236" s="211"/>
      <c r="H236" s="214">
        <v>11.78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177</v>
      </c>
      <c r="AU236" s="220" t="s">
        <v>81</v>
      </c>
      <c r="AV236" s="14" t="s">
        <v>81</v>
      </c>
      <c r="AW236" s="14" t="s">
        <v>33</v>
      </c>
      <c r="AX236" s="14" t="s">
        <v>71</v>
      </c>
      <c r="AY236" s="220" t="s">
        <v>166</v>
      </c>
    </row>
    <row r="237" spans="1:65" s="13" customFormat="1" ht="11.25" x14ac:dyDescent="0.2">
      <c r="B237" s="199"/>
      <c r="C237" s="200"/>
      <c r="D237" s="201" t="s">
        <v>177</v>
      </c>
      <c r="E237" s="202" t="s">
        <v>19</v>
      </c>
      <c r="F237" s="203" t="s">
        <v>674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177</v>
      </c>
      <c r="AU237" s="209" t="s">
        <v>81</v>
      </c>
      <c r="AV237" s="13" t="s">
        <v>79</v>
      </c>
      <c r="AW237" s="13" t="s">
        <v>33</v>
      </c>
      <c r="AX237" s="13" t="s">
        <v>71</v>
      </c>
      <c r="AY237" s="209" t="s">
        <v>166</v>
      </c>
    </row>
    <row r="238" spans="1:65" s="14" customFormat="1" ht="11.25" x14ac:dyDescent="0.2">
      <c r="B238" s="210"/>
      <c r="C238" s="211"/>
      <c r="D238" s="201" t="s">
        <v>177</v>
      </c>
      <c r="E238" s="212" t="s">
        <v>19</v>
      </c>
      <c r="F238" s="213" t="s">
        <v>688</v>
      </c>
      <c r="G238" s="211"/>
      <c r="H238" s="214">
        <v>1.81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177</v>
      </c>
      <c r="AU238" s="220" t="s">
        <v>81</v>
      </c>
      <c r="AV238" s="14" t="s">
        <v>81</v>
      </c>
      <c r="AW238" s="14" t="s">
        <v>33</v>
      </c>
      <c r="AX238" s="14" t="s">
        <v>71</v>
      </c>
      <c r="AY238" s="220" t="s">
        <v>166</v>
      </c>
    </row>
    <row r="239" spans="1:65" s="13" customFormat="1" ht="11.25" x14ac:dyDescent="0.2">
      <c r="B239" s="199"/>
      <c r="C239" s="200"/>
      <c r="D239" s="201" t="s">
        <v>177</v>
      </c>
      <c r="E239" s="202" t="s">
        <v>19</v>
      </c>
      <c r="F239" s="203" t="s">
        <v>676</v>
      </c>
      <c r="G239" s="200"/>
      <c r="H239" s="202" t="s">
        <v>19</v>
      </c>
      <c r="I239" s="204"/>
      <c r="J239" s="200"/>
      <c r="K239" s="200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177</v>
      </c>
      <c r="AU239" s="209" t="s">
        <v>81</v>
      </c>
      <c r="AV239" s="13" t="s">
        <v>79</v>
      </c>
      <c r="AW239" s="13" t="s">
        <v>33</v>
      </c>
      <c r="AX239" s="13" t="s">
        <v>71</v>
      </c>
      <c r="AY239" s="209" t="s">
        <v>166</v>
      </c>
    </row>
    <row r="240" spans="1:65" s="14" customFormat="1" ht="11.25" x14ac:dyDescent="0.2">
      <c r="B240" s="210"/>
      <c r="C240" s="211"/>
      <c r="D240" s="201" t="s">
        <v>177</v>
      </c>
      <c r="E240" s="212" t="s">
        <v>19</v>
      </c>
      <c r="F240" s="213" t="s">
        <v>689</v>
      </c>
      <c r="G240" s="211"/>
      <c r="H240" s="214">
        <v>7.31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81</v>
      </c>
      <c r="AV240" s="14" t="s">
        <v>81</v>
      </c>
      <c r="AW240" s="14" t="s">
        <v>33</v>
      </c>
      <c r="AX240" s="14" t="s">
        <v>71</v>
      </c>
      <c r="AY240" s="220" t="s">
        <v>166</v>
      </c>
    </row>
    <row r="241" spans="1:65" s="15" customFormat="1" ht="11.25" x14ac:dyDescent="0.2">
      <c r="B241" s="221"/>
      <c r="C241" s="222"/>
      <c r="D241" s="201" t="s">
        <v>177</v>
      </c>
      <c r="E241" s="223" t="s">
        <v>19</v>
      </c>
      <c r="F241" s="224" t="s">
        <v>180</v>
      </c>
      <c r="G241" s="222"/>
      <c r="H241" s="225">
        <v>38.46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177</v>
      </c>
      <c r="AU241" s="231" t="s">
        <v>81</v>
      </c>
      <c r="AV241" s="15" t="s">
        <v>173</v>
      </c>
      <c r="AW241" s="15" t="s">
        <v>33</v>
      </c>
      <c r="AX241" s="15" t="s">
        <v>79</v>
      </c>
      <c r="AY241" s="231" t="s">
        <v>166</v>
      </c>
    </row>
    <row r="242" spans="1:65" s="12" customFormat="1" ht="22.9" customHeight="1" x14ac:dyDescent="0.2">
      <c r="B242" s="165"/>
      <c r="C242" s="166"/>
      <c r="D242" s="167" t="s">
        <v>70</v>
      </c>
      <c r="E242" s="179" t="s">
        <v>231</v>
      </c>
      <c r="F242" s="179" t="s">
        <v>314</v>
      </c>
      <c r="G242" s="166"/>
      <c r="H242" s="166"/>
      <c r="I242" s="169"/>
      <c r="J242" s="180">
        <f>BK242</f>
        <v>0</v>
      </c>
      <c r="K242" s="166"/>
      <c r="L242" s="171"/>
      <c r="M242" s="172"/>
      <c r="N242" s="173"/>
      <c r="O242" s="173"/>
      <c r="P242" s="174">
        <f>SUM(P243:P300)</f>
        <v>0</v>
      </c>
      <c r="Q242" s="173"/>
      <c r="R242" s="174">
        <f>SUM(R243:R300)</f>
        <v>8.1416000000000006E-3</v>
      </c>
      <c r="S242" s="173"/>
      <c r="T242" s="175">
        <f>SUM(T243:T300)</f>
        <v>0</v>
      </c>
      <c r="AR242" s="176" t="s">
        <v>79</v>
      </c>
      <c r="AT242" s="177" t="s">
        <v>70</v>
      </c>
      <c r="AU242" s="177" t="s">
        <v>79</v>
      </c>
      <c r="AY242" s="176" t="s">
        <v>166</v>
      </c>
      <c r="BK242" s="178">
        <f>SUM(BK243:BK300)</f>
        <v>0</v>
      </c>
    </row>
    <row r="243" spans="1:65" s="2" customFormat="1" ht="24.2" customHeight="1" x14ac:dyDescent="0.2">
      <c r="A243" s="37"/>
      <c r="B243" s="38"/>
      <c r="C243" s="181" t="s">
        <v>263</v>
      </c>
      <c r="D243" s="181" t="s">
        <v>168</v>
      </c>
      <c r="E243" s="182" t="s">
        <v>316</v>
      </c>
      <c r="F243" s="183" t="s">
        <v>317</v>
      </c>
      <c r="G243" s="184" t="s">
        <v>188</v>
      </c>
      <c r="H243" s="185">
        <v>14.316000000000001</v>
      </c>
      <c r="I243" s="186"/>
      <c r="J243" s="187">
        <f>ROUND(I243*H243,2)</f>
        <v>0</v>
      </c>
      <c r="K243" s="183" t="s">
        <v>172</v>
      </c>
      <c r="L243" s="42"/>
      <c r="M243" s="188" t="s">
        <v>19</v>
      </c>
      <c r="N243" s="189" t="s">
        <v>42</v>
      </c>
      <c r="O243" s="67"/>
      <c r="P243" s="190">
        <f>O243*H243</f>
        <v>0</v>
      </c>
      <c r="Q243" s="190">
        <v>0</v>
      </c>
      <c r="R243" s="190">
        <f>Q243*H243</f>
        <v>0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173</v>
      </c>
      <c r="AT243" s="192" t="s">
        <v>168</v>
      </c>
      <c r="AU243" s="192" t="s">
        <v>81</v>
      </c>
      <c r="AY243" s="20" t="s">
        <v>166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79</v>
      </c>
      <c r="BK243" s="193">
        <f>ROUND(I243*H243,2)</f>
        <v>0</v>
      </c>
      <c r="BL243" s="20" t="s">
        <v>173</v>
      </c>
      <c r="BM243" s="192" t="s">
        <v>588</v>
      </c>
    </row>
    <row r="244" spans="1:65" s="2" customFormat="1" ht="11.25" x14ac:dyDescent="0.2">
      <c r="A244" s="37"/>
      <c r="B244" s="38"/>
      <c r="C244" s="39"/>
      <c r="D244" s="194" t="s">
        <v>175</v>
      </c>
      <c r="E244" s="39"/>
      <c r="F244" s="195" t="s">
        <v>319</v>
      </c>
      <c r="G244" s="39"/>
      <c r="H244" s="39"/>
      <c r="I244" s="196"/>
      <c r="J244" s="39"/>
      <c r="K244" s="39"/>
      <c r="L244" s="42"/>
      <c r="M244" s="197"/>
      <c r="N244" s="19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175</v>
      </c>
      <c r="AU244" s="20" t="s">
        <v>81</v>
      </c>
    </row>
    <row r="245" spans="1:65" s="13" customFormat="1" ht="11.25" x14ac:dyDescent="0.2">
      <c r="B245" s="199"/>
      <c r="C245" s="200"/>
      <c r="D245" s="201" t="s">
        <v>177</v>
      </c>
      <c r="E245" s="202" t="s">
        <v>19</v>
      </c>
      <c r="F245" s="203" t="s">
        <v>659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177</v>
      </c>
      <c r="AU245" s="209" t="s">
        <v>81</v>
      </c>
      <c r="AV245" s="13" t="s">
        <v>79</v>
      </c>
      <c r="AW245" s="13" t="s">
        <v>33</v>
      </c>
      <c r="AX245" s="13" t="s">
        <v>71</v>
      </c>
      <c r="AY245" s="209" t="s">
        <v>166</v>
      </c>
    </row>
    <row r="246" spans="1:65" s="13" customFormat="1" ht="11.25" x14ac:dyDescent="0.2">
      <c r="B246" s="199"/>
      <c r="C246" s="200"/>
      <c r="D246" s="201" t="s">
        <v>177</v>
      </c>
      <c r="E246" s="202" t="s">
        <v>19</v>
      </c>
      <c r="F246" s="203" t="s">
        <v>690</v>
      </c>
      <c r="G246" s="200"/>
      <c r="H246" s="202" t="s">
        <v>19</v>
      </c>
      <c r="I246" s="204"/>
      <c r="J246" s="200"/>
      <c r="K246" s="200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177</v>
      </c>
      <c r="AU246" s="209" t="s">
        <v>81</v>
      </c>
      <c r="AV246" s="13" t="s">
        <v>79</v>
      </c>
      <c r="AW246" s="13" t="s">
        <v>33</v>
      </c>
      <c r="AX246" s="13" t="s">
        <v>71</v>
      </c>
      <c r="AY246" s="209" t="s">
        <v>166</v>
      </c>
    </row>
    <row r="247" spans="1:65" s="14" customFormat="1" ht="11.25" x14ac:dyDescent="0.2">
      <c r="B247" s="210"/>
      <c r="C247" s="211"/>
      <c r="D247" s="201" t="s">
        <v>177</v>
      </c>
      <c r="E247" s="212" t="s">
        <v>19</v>
      </c>
      <c r="F247" s="213" t="s">
        <v>691</v>
      </c>
      <c r="G247" s="211"/>
      <c r="H247" s="214">
        <v>14.316000000000001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177</v>
      </c>
      <c r="AU247" s="220" t="s">
        <v>81</v>
      </c>
      <c r="AV247" s="14" t="s">
        <v>81</v>
      </c>
      <c r="AW247" s="14" t="s">
        <v>33</v>
      </c>
      <c r="AX247" s="14" t="s">
        <v>71</v>
      </c>
      <c r="AY247" s="220" t="s">
        <v>166</v>
      </c>
    </row>
    <row r="248" spans="1:65" s="15" customFormat="1" ht="11.25" x14ac:dyDescent="0.2">
      <c r="B248" s="221"/>
      <c r="C248" s="222"/>
      <c r="D248" s="201" t="s">
        <v>177</v>
      </c>
      <c r="E248" s="223" t="s">
        <v>19</v>
      </c>
      <c r="F248" s="224" t="s">
        <v>180</v>
      </c>
      <c r="G248" s="222"/>
      <c r="H248" s="225">
        <v>14.316000000000001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177</v>
      </c>
      <c r="AU248" s="231" t="s">
        <v>81</v>
      </c>
      <c r="AV248" s="15" t="s">
        <v>173</v>
      </c>
      <c r="AW248" s="15" t="s">
        <v>33</v>
      </c>
      <c r="AX248" s="15" t="s">
        <v>79</v>
      </c>
      <c r="AY248" s="231" t="s">
        <v>166</v>
      </c>
    </row>
    <row r="249" spans="1:65" s="2" customFormat="1" ht="24.2" customHeight="1" x14ac:dyDescent="0.2">
      <c r="A249" s="37"/>
      <c r="B249" s="38"/>
      <c r="C249" s="181" t="s">
        <v>274</v>
      </c>
      <c r="D249" s="181" t="s">
        <v>168</v>
      </c>
      <c r="E249" s="182" t="s">
        <v>514</v>
      </c>
      <c r="F249" s="183" t="s">
        <v>515</v>
      </c>
      <c r="G249" s="184" t="s">
        <v>171</v>
      </c>
      <c r="H249" s="185">
        <v>28.85</v>
      </c>
      <c r="I249" s="186"/>
      <c r="J249" s="187">
        <f>ROUND(I249*H249,2)</f>
        <v>0</v>
      </c>
      <c r="K249" s="183" t="s">
        <v>172</v>
      </c>
      <c r="L249" s="42"/>
      <c r="M249" s="188" t="s">
        <v>19</v>
      </c>
      <c r="N249" s="189" t="s">
        <v>42</v>
      </c>
      <c r="O249" s="67"/>
      <c r="P249" s="190">
        <f>O249*H249</f>
        <v>0</v>
      </c>
      <c r="Q249" s="190">
        <v>8.0000000000000007E-5</v>
      </c>
      <c r="R249" s="190">
        <f>Q249*H249</f>
        <v>2.3080000000000002E-3</v>
      </c>
      <c r="S249" s="190">
        <v>0</v>
      </c>
      <c r="T249" s="19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2" t="s">
        <v>173</v>
      </c>
      <c r="AT249" s="192" t="s">
        <v>168</v>
      </c>
      <c r="AU249" s="192" t="s">
        <v>81</v>
      </c>
      <c r="AY249" s="20" t="s">
        <v>166</v>
      </c>
      <c r="BE249" s="193">
        <f>IF(N249="základní",J249,0)</f>
        <v>0</v>
      </c>
      <c r="BF249" s="193">
        <f>IF(N249="snížená",J249,0)</f>
        <v>0</v>
      </c>
      <c r="BG249" s="193">
        <f>IF(N249="zákl. přenesená",J249,0)</f>
        <v>0</v>
      </c>
      <c r="BH249" s="193">
        <f>IF(N249="sníž. přenesená",J249,0)</f>
        <v>0</v>
      </c>
      <c r="BI249" s="193">
        <f>IF(N249="nulová",J249,0)</f>
        <v>0</v>
      </c>
      <c r="BJ249" s="20" t="s">
        <v>79</v>
      </c>
      <c r="BK249" s="193">
        <f>ROUND(I249*H249,2)</f>
        <v>0</v>
      </c>
      <c r="BL249" s="20" t="s">
        <v>173</v>
      </c>
      <c r="BM249" s="192" t="s">
        <v>516</v>
      </c>
    </row>
    <row r="250" spans="1:65" s="2" customFormat="1" ht="11.25" x14ac:dyDescent="0.2">
      <c r="A250" s="37"/>
      <c r="B250" s="38"/>
      <c r="C250" s="39"/>
      <c r="D250" s="194" t="s">
        <v>175</v>
      </c>
      <c r="E250" s="39"/>
      <c r="F250" s="195" t="s">
        <v>517</v>
      </c>
      <c r="G250" s="39"/>
      <c r="H250" s="39"/>
      <c r="I250" s="196"/>
      <c r="J250" s="39"/>
      <c r="K250" s="39"/>
      <c r="L250" s="42"/>
      <c r="M250" s="197"/>
      <c r="N250" s="198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175</v>
      </c>
      <c r="AU250" s="20" t="s">
        <v>81</v>
      </c>
    </row>
    <row r="251" spans="1:65" s="13" customFormat="1" ht="11.25" x14ac:dyDescent="0.2">
      <c r="B251" s="199"/>
      <c r="C251" s="200"/>
      <c r="D251" s="201" t="s">
        <v>177</v>
      </c>
      <c r="E251" s="202" t="s">
        <v>19</v>
      </c>
      <c r="F251" s="203" t="s">
        <v>659</v>
      </c>
      <c r="G251" s="200"/>
      <c r="H251" s="202" t="s">
        <v>19</v>
      </c>
      <c r="I251" s="204"/>
      <c r="J251" s="200"/>
      <c r="K251" s="200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177</v>
      </c>
      <c r="AU251" s="209" t="s">
        <v>81</v>
      </c>
      <c r="AV251" s="13" t="s">
        <v>79</v>
      </c>
      <c r="AW251" s="13" t="s">
        <v>33</v>
      </c>
      <c r="AX251" s="13" t="s">
        <v>71</v>
      </c>
      <c r="AY251" s="209" t="s">
        <v>166</v>
      </c>
    </row>
    <row r="252" spans="1:65" s="13" customFormat="1" ht="11.25" x14ac:dyDescent="0.2">
      <c r="B252" s="199"/>
      <c r="C252" s="200"/>
      <c r="D252" s="201" t="s">
        <v>177</v>
      </c>
      <c r="E252" s="202" t="s">
        <v>19</v>
      </c>
      <c r="F252" s="203" t="s">
        <v>446</v>
      </c>
      <c r="G252" s="200"/>
      <c r="H252" s="202" t="s">
        <v>19</v>
      </c>
      <c r="I252" s="204"/>
      <c r="J252" s="200"/>
      <c r="K252" s="200"/>
      <c r="L252" s="205"/>
      <c r="M252" s="206"/>
      <c r="N252" s="207"/>
      <c r="O252" s="207"/>
      <c r="P252" s="207"/>
      <c r="Q252" s="207"/>
      <c r="R252" s="207"/>
      <c r="S252" s="207"/>
      <c r="T252" s="208"/>
      <c r="AT252" s="209" t="s">
        <v>177</v>
      </c>
      <c r="AU252" s="209" t="s">
        <v>81</v>
      </c>
      <c r="AV252" s="13" t="s">
        <v>79</v>
      </c>
      <c r="AW252" s="13" t="s">
        <v>33</v>
      </c>
      <c r="AX252" s="13" t="s">
        <v>71</v>
      </c>
      <c r="AY252" s="209" t="s">
        <v>166</v>
      </c>
    </row>
    <row r="253" spans="1:65" s="13" customFormat="1" ht="11.25" x14ac:dyDescent="0.2">
      <c r="B253" s="199"/>
      <c r="C253" s="200"/>
      <c r="D253" s="201" t="s">
        <v>177</v>
      </c>
      <c r="E253" s="202" t="s">
        <v>19</v>
      </c>
      <c r="F253" s="203" t="s">
        <v>668</v>
      </c>
      <c r="G253" s="200"/>
      <c r="H253" s="202" t="s">
        <v>19</v>
      </c>
      <c r="I253" s="204"/>
      <c r="J253" s="200"/>
      <c r="K253" s="200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177</v>
      </c>
      <c r="AU253" s="209" t="s">
        <v>81</v>
      </c>
      <c r="AV253" s="13" t="s">
        <v>79</v>
      </c>
      <c r="AW253" s="13" t="s">
        <v>33</v>
      </c>
      <c r="AX253" s="13" t="s">
        <v>71</v>
      </c>
      <c r="AY253" s="209" t="s">
        <v>166</v>
      </c>
    </row>
    <row r="254" spans="1:65" s="14" customFormat="1" ht="11.25" x14ac:dyDescent="0.2">
      <c r="B254" s="210"/>
      <c r="C254" s="211"/>
      <c r="D254" s="201" t="s">
        <v>177</v>
      </c>
      <c r="E254" s="212" t="s">
        <v>19</v>
      </c>
      <c r="F254" s="213" t="s">
        <v>692</v>
      </c>
      <c r="G254" s="211"/>
      <c r="H254" s="214">
        <v>10.035</v>
      </c>
      <c r="I254" s="215"/>
      <c r="J254" s="211"/>
      <c r="K254" s="211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177</v>
      </c>
      <c r="AU254" s="220" t="s">
        <v>81</v>
      </c>
      <c r="AV254" s="14" t="s">
        <v>81</v>
      </c>
      <c r="AW254" s="14" t="s">
        <v>33</v>
      </c>
      <c r="AX254" s="14" t="s">
        <v>71</v>
      </c>
      <c r="AY254" s="220" t="s">
        <v>166</v>
      </c>
    </row>
    <row r="255" spans="1:65" s="13" customFormat="1" ht="11.25" x14ac:dyDescent="0.2">
      <c r="B255" s="199"/>
      <c r="C255" s="200"/>
      <c r="D255" s="201" t="s">
        <v>177</v>
      </c>
      <c r="E255" s="202" t="s">
        <v>19</v>
      </c>
      <c r="F255" s="203" t="s">
        <v>670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177</v>
      </c>
      <c r="AU255" s="209" t="s">
        <v>81</v>
      </c>
      <c r="AV255" s="13" t="s">
        <v>79</v>
      </c>
      <c r="AW255" s="13" t="s">
        <v>33</v>
      </c>
      <c r="AX255" s="13" t="s">
        <v>71</v>
      </c>
      <c r="AY255" s="209" t="s">
        <v>166</v>
      </c>
    </row>
    <row r="256" spans="1:65" s="14" customFormat="1" ht="11.25" x14ac:dyDescent="0.2">
      <c r="B256" s="210"/>
      <c r="C256" s="211"/>
      <c r="D256" s="201" t="s">
        <v>177</v>
      </c>
      <c r="E256" s="212" t="s">
        <v>19</v>
      </c>
      <c r="F256" s="213" t="s">
        <v>693</v>
      </c>
      <c r="G256" s="211"/>
      <c r="H256" s="214">
        <v>3.1349999999999998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81</v>
      </c>
      <c r="AV256" s="14" t="s">
        <v>81</v>
      </c>
      <c r="AW256" s="14" t="s">
        <v>33</v>
      </c>
      <c r="AX256" s="14" t="s">
        <v>71</v>
      </c>
      <c r="AY256" s="220" t="s">
        <v>166</v>
      </c>
    </row>
    <row r="257" spans="1:65" s="13" customFormat="1" ht="11.25" x14ac:dyDescent="0.2">
      <c r="B257" s="199"/>
      <c r="C257" s="200"/>
      <c r="D257" s="201" t="s">
        <v>177</v>
      </c>
      <c r="E257" s="202" t="s">
        <v>19</v>
      </c>
      <c r="F257" s="203" t="s">
        <v>672</v>
      </c>
      <c r="G257" s="200"/>
      <c r="H257" s="202" t="s">
        <v>19</v>
      </c>
      <c r="I257" s="204"/>
      <c r="J257" s="200"/>
      <c r="K257" s="200"/>
      <c r="L257" s="205"/>
      <c r="M257" s="206"/>
      <c r="N257" s="207"/>
      <c r="O257" s="207"/>
      <c r="P257" s="207"/>
      <c r="Q257" s="207"/>
      <c r="R257" s="207"/>
      <c r="S257" s="207"/>
      <c r="T257" s="208"/>
      <c r="AT257" s="209" t="s">
        <v>177</v>
      </c>
      <c r="AU257" s="209" t="s">
        <v>81</v>
      </c>
      <c r="AV257" s="13" t="s">
        <v>79</v>
      </c>
      <c r="AW257" s="13" t="s">
        <v>33</v>
      </c>
      <c r="AX257" s="13" t="s">
        <v>71</v>
      </c>
      <c r="AY257" s="209" t="s">
        <v>166</v>
      </c>
    </row>
    <row r="258" spans="1:65" s="14" customFormat="1" ht="11.25" x14ac:dyDescent="0.2">
      <c r="B258" s="210"/>
      <c r="C258" s="211"/>
      <c r="D258" s="201" t="s">
        <v>177</v>
      </c>
      <c r="E258" s="212" t="s">
        <v>19</v>
      </c>
      <c r="F258" s="213" t="s">
        <v>694</v>
      </c>
      <c r="G258" s="211"/>
      <c r="H258" s="214">
        <v>8.8350000000000009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177</v>
      </c>
      <c r="AU258" s="220" t="s">
        <v>81</v>
      </c>
      <c r="AV258" s="14" t="s">
        <v>81</v>
      </c>
      <c r="AW258" s="14" t="s">
        <v>33</v>
      </c>
      <c r="AX258" s="14" t="s">
        <v>71</v>
      </c>
      <c r="AY258" s="220" t="s">
        <v>166</v>
      </c>
    </row>
    <row r="259" spans="1:65" s="13" customFormat="1" ht="11.25" x14ac:dyDescent="0.2">
      <c r="B259" s="199"/>
      <c r="C259" s="200"/>
      <c r="D259" s="201" t="s">
        <v>177</v>
      </c>
      <c r="E259" s="202" t="s">
        <v>19</v>
      </c>
      <c r="F259" s="203" t="s">
        <v>674</v>
      </c>
      <c r="G259" s="200"/>
      <c r="H259" s="202" t="s">
        <v>19</v>
      </c>
      <c r="I259" s="204"/>
      <c r="J259" s="200"/>
      <c r="K259" s="200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177</v>
      </c>
      <c r="AU259" s="209" t="s">
        <v>81</v>
      </c>
      <c r="AV259" s="13" t="s">
        <v>79</v>
      </c>
      <c r="AW259" s="13" t="s">
        <v>33</v>
      </c>
      <c r="AX259" s="13" t="s">
        <v>71</v>
      </c>
      <c r="AY259" s="209" t="s">
        <v>166</v>
      </c>
    </row>
    <row r="260" spans="1:65" s="14" customFormat="1" ht="11.25" x14ac:dyDescent="0.2">
      <c r="B260" s="210"/>
      <c r="C260" s="211"/>
      <c r="D260" s="201" t="s">
        <v>177</v>
      </c>
      <c r="E260" s="212" t="s">
        <v>19</v>
      </c>
      <c r="F260" s="213" t="s">
        <v>695</v>
      </c>
      <c r="G260" s="211"/>
      <c r="H260" s="214">
        <v>1.36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177</v>
      </c>
      <c r="AU260" s="220" t="s">
        <v>81</v>
      </c>
      <c r="AV260" s="14" t="s">
        <v>81</v>
      </c>
      <c r="AW260" s="14" t="s">
        <v>33</v>
      </c>
      <c r="AX260" s="14" t="s">
        <v>71</v>
      </c>
      <c r="AY260" s="220" t="s">
        <v>166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676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4" customFormat="1" ht="11.25" x14ac:dyDescent="0.2">
      <c r="B262" s="210"/>
      <c r="C262" s="211"/>
      <c r="D262" s="201" t="s">
        <v>177</v>
      </c>
      <c r="E262" s="212" t="s">
        <v>19</v>
      </c>
      <c r="F262" s="213" t="s">
        <v>696</v>
      </c>
      <c r="G262" s="211"/>
      <c r="H262" s="214">
        <v>5.4850000000000003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177</v>
      </c>
      <c r="AU262" s="220" t="s">
        <v>81</v>
      </c>
      <c r="AV262" s="14" t="s">
        <v>81</v>
      </c>
      <c r="AW262" s="14" t="s">
        <v>33</v>
      </c>
      <c r="AX262" s="14" t="s">
        <v>71</v>
      </c>
      <c r="AY262" s="220" t="s">
        <v>166</v>
      </c>
    </row>
    <row r="263" spans="1:65" s="15" customFormat="1" ht="11.25" x14ac:dyDescent="0.2">
      <c r="B263" s="221"/>
      <c r="C263" s="222"/>
      <c r="D263" s="201" t="s">
        <v>177</v>
      </c>
      <c r="E263" s="223" t="s">
        <v>19</v>
      </c>
      <c r="F263" s="224" t="s">
        <v>180</v>
      </c>
      <c r="G263" s="222"/>
      <c r="H263" s="225">
        <v>28.85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177</v>
      </c>
      <c r="AU263" s="231" t="s">
        <v>81</v>
      </c>
      <c r="AV263" s="15" t="s">
        <v>173</v>
      </c>
      <c r="AW263" s="15" t="s">
        <v>33</v>
      </c>
      <c r="AX263" s="15" t="s">
        <v>79</v>
      </c>
      <c r="AY263" s="231" t="s">
        <v>166</v>
      </c>
    </row>
    <row r="264" spans="1:65" s="2" customFormat="1" ht="16.5" customHeight="1" x14ac:dyDescent="0.2">
      <c r="A264" s="37"/>
      <c r="B264" s="38"/>
      <c r="C264" s="249" t="s">
        <v>299</v>
      </c>
      <c r="D264" s="249" t="s">
        <v>392</v>
      </c>
      <c r="E264" s="250" t="s">
        <v>522</v>
      </c>
      <c r="F264" s="251" t="s">
        <v>523</v>
      </c>
      <c r="G264" s="252" t="s">
        <v>524</v>
      </c>
      <c r="H264" s="253">
        <v>63.47</v>
      </c>
      <c r="I264" s="254"/>
      <c r="J264" s="255">
        <f>ROUND(I264*H264,2)</f>
        <v>0</v>
      </c>
      <c r="K264" s="251" t="s">
        <v>476</v>
      </c>
      <c r="L264" s="256"/>
      <c r="M264" s="257" t="s">
        <v>19</v>
      </c>
      <c r="N264" s="258" t="s">
        <v>42</v>
      </c>
      <c r="O264" s="67"/>
      <c r="P264" s="190">
        <f>O264*H264</f>
        <v>0</v>
      </c>
      <c r="Q264" s="190">
        <v>0</v>
      </c>
      <c r="R264" s="190">
        <f>Q264*H264</f>
        <v>0</v>
      </c>
      <c r="S264" s="190">
        <v>0</v>
      </c>
      <c r="T264" s="19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92" t="s">
        <v>226</v>
      </c>
      <c r="AT264" s="192" t="s">
        <v>392</v>
      </c>
      <c r="AU264" s="192" t="s">
        <v>81</v>
      </c>
      <c r="AY264" s="20" t="s">
        <v>166</v>
      </c>
      <c r="BE264" s="193">
        <f>IF(N264="základní",J264,0)</f>
        <v>0</v>
      </c>
      <c r="BF264" s="193">
        <f>IF(N264="snížená",J264,0)</f>
        <v>0</v>
      </c>
      <c r="BG264" s="193">
        <f>IF(N264="zákl. přenesená",J264,0)</f>
        <v>0</v>
      </c>
      <c r="BH264" s="193">
        <f>IF(N264="sníž. přenesená",J264,0)</f>
        <v>0</v>
      </c>
      <c r="BI264" s="193">
        <f>IF(N264="nulová",J264,0)</f>
        <v>0</v>
      </c>
      <c r="BJ264" s="20" t="s">
        <v>79</v>
      </c>
      <c r="BK264" s="193">
        <f>ROUND(I264*H264,2)</f>
        <v>0</v>
      </c>
      <c r="BL264" s="20" t="s">
        <v>173</v>
      </c>
      <c r="BM264" s="192" t="s">
        <v>525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659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446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3" customFormat="1" ht="11.25" x14ac:dyDescent="0.2">
      <c r="B267" s="199"/>
      <c r="C267" s="200"/>
      <c r="D267" s="201" t="s">
        <v>177</v>
      </c>
      <c r="E267" s="202" t="s">
        <v>19</v>
      </c>
      <c r="F267" s="203" t="s">
        <v>668</v>
      </c>
      <c r="G267" s="200"/>
      <c r="H267" s="202" t="s">
        <v>19</v>
      </c>
      <c r="I267" s="204"/>
      <c r="J267" s="200"/>
      <c r="K267" s="200"/>
      <c r="L267" s="205"/>
      <c r="M267" s="206"/>
      <c r="N267" s="207"/>
      <c r="O267" s="207"/>
      <c r="P267" s="207"/>
      <c r="Q267" s="207"/>
      <c r="R267" s="207"/>
      <c r="S267" s="207"/>
      <c r="T267" s="208"/>
      <c r="AT267" s="209" t="s">
        <v>177</v>
      </c>
      <c r="AU267" s="209" t="s">
        <v>81</v>
      </c>
      <c r="AV267" s="13" t="s">
        <v>79</v>
      </c>
      <c r="AW267" s="13" t="s">
        <v>33</v>
      </c>
      <c r="AX267" s="13" t="s">
        <v>71</v>
      </c>
      <c r="AY267" s="209" t="s">
        <v>166</v>
      </c>
    </row>
    <row r="268" spans="1:65" s="14" customFormat="1" ht="11.25" x14ac:dyDescent="0.2">
      <c r="B268" s="210"/>
      <c r="C268" s="211"/>
      <c r="D268" s="201" t="s">
        <v>177</v>
      </c>
      <c r="E268" s="212" t="s">
        <v>19</v>
      </c>
      <c r="F268" s="213" t="s">
        <v>697</v>
      </c>
      <c r="G268" s="211"/>
      <c r="H268" s="214">
        <v>20.07</v>
      </c>
      <c r="I268" s="215"/>
      <c r="J268" s="211"/>
      <c r="K268" s="211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177</v>
      </c>
      <c r="AU268" s="220" t="s">
        <v>81</v>
      </c>
      <c r="AV268" s="14" t="s">
        <v>81</v>
      </c>
      <c r="AW268" s="14" t="s">
        <v>33</v>
      </c>
      <c r="AX268" s="14" t="s">
        <v>71</v>
      </c>
      <c r="AY268" s="220" t="s">
        <v>166</v>
      </c>
    </row>
    <row r="269" spans="1:65" s="13" customFormat="1" ht="11.25" x14ac:dyDescent="0.2">
      <c r="B269" s="199"/>
      <c r="C269" s="200"/>
      <c r="D269" s="201" t="s">
        <v>177</v>
      </c>
      <c r="E269" s="202" t="s">
        <v>19</v>
      </c>
      <c r="F269" s="203" t="s">
        <v>670</v>
      </c>
      <c r="G269" s="200"/>
      <c r="H269" s="202" t="s">
        <v>19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177</v>
      </c>
      <c r="AU269" s="209" t="s">
        <v>81</v>
      </c>
      <c r="AV269" s="13" t="s">
        <v>79</v>
      </c>
      <c r="AW269" s="13" t="s">
        <v>33</v>
      </c>
      <c r="AX269" s="13" t="s">
        <v>71</v>
      </c>
      <c r="AY269" s="209" t="s">
        <v>166</v>
      </c>
    </row>
    <row r="270" spans="1:65" s="14" customFormat="1" ht="11.25" x14ac:dyDescent="0.2">
      <c r="B270" s="210"/>
      <c r="C270" s="211"/>
      <c r="D270" s="201" t="s">
        <v>177</v>
      </c>
      <c r="E270" s="212" t="s">
        <v>19</v>
      </c>
      <c r="F270" s="213" t="s">
        <v>698</v>
      </c>
      <c r="G270" s="211"/>
      <c r="H270" s="214">
        <v>6.27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177</v>
      </c>
      <c r="AU270" s="220" t="s">
        <v>81</v>
      </c>
      <c r="AV270" s="14" t="s">
        <v>81</v>
      </c>
      <c r="AW270" s="14" t="s">
        <v>33</v>
      </c>
      <c r="AX270" s="14" t="s">
        <v>71</v>
      </c>
      <c r="AY270" s="220" t="s">
        <v>166</v>
      </c>
    </row>
    <row r="271" spans="1:65" s="13" customFormat="1" ht="11.25" x14ac:dyDescent="0.2">
      <c r="B271" s="199"/>
      <c r="C271" s="200"/>
      <c r="D271" s="201" t="s">
        <v>177</v>
      </c>
      <c r="E271" s="202" t="s">
        <v>19</v>
      </c>
      <c r="F271" s="203" t="s">
        <v>672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177</v>
      </c>
      <c r="AU271" s="209" t="s">
        <v>81</v>
      </c>
      <c r="AV271" s="13" t="s">
        <v>79</v>
      </c>
      <c r="AW271" s="13" t="s">
        <v>33</v>
      </c>
      <c r="AX271" s="13" t="s">
        <v>71</v>
      </c>
      <c r="AY271" s="209" t="s">
        <v>166</v>
      </c>
    </row>
    <row r="272" spans="1:65" s="14" customFormat="1" ht="11.25" x14ac:dyDescent="0.2">
      <c r="B272" s="210"/>
      <c r="C272" s="211"/>
      <c r="D272" s="201" t="s">
        <v>177</v>
      </c>
      <c r="E272" s="212" t="s">
        <v>19</v>
      </c>
      <c r="F272" s="213" t="s">
        <v>699</v>
      </c>
      <c r="G272" s="211"/>
      <c r="H272" s="214">
        <v>17.670000000000002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177</v>
      </c>
      <c r="AU272" s="220" t="s">
        <v>81</v>
      </c>
      <c r="AV272" s="14" t="s">
        <v>81</v>
      </c>
      <c r="AW272" s="14" t="s">
        <v>33</v>
      </c>
      <c r="AX272" s="14" t="s">
        <v>71</v>
      </c>
      <c r="AY272" s="220" t="s">
        <v>166</v>
      </c>
    </row>
    <row r="273" spans="1:65" s="13" customFormat="1" ht="11.25" x14ac:dyDescent="0.2">
      <c r="B273" s="199"/>
      <c r="C273" s="200"/>
      <c r="D273" s="201" t="s">
        <v>177</v>
      </c>
      <c r="E273" s="202" t="s">
        <v>19</v>
      </c>
      <c r="F273" s="203" t="s">
        <v>674</v>
      </c>
      <c r="G273" s="200"/>
      <c r="H273" s="202" t="s">
        <v>19</v>
      </c>
      <c r="I273" s="204"/>
      <c r="J273" s="200"/>
      <c r="K273" s="200"/>
      <c r="L273" s="205"/>
      <c r="M273" s="206"/>
      <c r="N273" s="207"/>
      <c r="O273" s="207"/>
      <c r="P273" s="207"/>
      <c r="Q273" s="207"/>
      <c r="R273" s="207"/>
      <c r="S273" s="207"/>
      <c r="T273" s="208"/>
      <c r="AT273" s="209" t="s">
        <v>177</v>
      </c>
      <c r="AU273" s="209" t="s">
        <v>81</v>
      </c>
      <c r="AV273" s="13" t="s">
        <v>79</v>
      </c>
      <c r="AW273" s="13" t="s">
        <v>33</v>
      </c>
      <c r="AX273" s="13" t="s">
        <v>71</v>
      </c>
      <c r="AY273" s="209" t="s">
        <v>166</v>
      </c>
    </row>
    <row r="274" spans="1:65" s="14" customFormat="1" ht="11.25" x14ac:dyDescent="0.2">
      <c r="B274" s="210"/>
      <c r="C274" s="211"/>
      <c r="D274" s="201" t="s">
        <v>177</v>
      </c>
      <c r="E274" s="212" t="s">
        <v>19</v>
      </c>
      <c r="F274" s="213" t="s">
        <v>700</v>
      </c>
      <c r="G274" s="211"/>
      <c r="H274" s="214">
        <v>2.72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177</v>
      </c>
      <c r="AU274" s="220" t="s">
        <v>81</v>
      </c>
      <c r="AV274" s="14" t="s">
        <v>81</v>
      </c>
      <c r="AW274" s="14" t="s">
        <v>33</v>
      </c>
      <c r="AX274" s="14" t="s">
        <v>71</v>
      </c>
      <c r="AY274" s="220" t="s">
        <v>166</v>
      </c>
    </row>
    <row r="275" spans="1:65" s="13" customFormat="1" ht="11.25" x14ac:dyDescent="0.2">
      <c r="B275" s="199"/>
      <c r="C275" s="200"/>
      <c r="D275" s="201" t="s">
        <v>177</v>
      </c>
      <c r="E275" s="202" t="s">
        <v>19</v>
      </c>
      <c r="F275" s="203" t="s">
        <v>676</v>
      </c>
      <c r="G275" s="200"/>
      <c r="H275" s="202" t="s">
        <v>19</v>
      </c>
      <c r="I275" s="204"/>
      <c r="J275" s="200"/>
      <c r="K275" s="200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177</v>
      </c>
      <c r="AU275" s="209" t="s">
        <v>81</v>
      </c>
      <c r="AV275" s="13" t="s">
        <v>79</v>
      </c>
      <c r="AW275" s="13" t="s">
        <v>33</v>
      </c>
      <c r="AX275" s="13" t="s">
        <v>71</v>
      </c>
      <c r="AY275" s="209" t="s">
        <v>166</v>
      </c>
    </row>
    <row r="276" spans="1:65" s="14" customFormat="1" ht="11.25" x14ac:dyDescent="0.2">
      <c r="B276" s="210"/>
      <c r="C276" s="211"/>
      <c r="D276" s="201" t="s">
        <v>177</v>
      </c>
      <c r="E276" s="212" t="s">
        <v>19</v>
      </c>
      <c r="F276" s="213" t="s">
        <v>701</v>
      </c>
      <c r="G276" s="211"/>
      <c r="H276" s="214">
        <v>10.97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177</v>
      </c>
      <c r="AU276" s="220" t="s">
        <v>81</v>
      </c>
      <c r="AV276" s="14" t="s">
        <v>81</v>
      </c>
      <c r="AW276" s="14" t="s">
        <v>33</v>
      </c>
      <c r="AX276" s="14" t="s">
        <v>71</v>
      </c>
      <c r="AY276" s="220" t="s">
        <v>166</v>
      </c>
    </row>
    <row r="277" spans="1:65" s="15" customFormat="1" ht="11.25" x14ac:dyDescent="0.2">
      <c r="B277" s="221"/>
      <c r="C277" s="222"/>
      <c r="D277" s="201" t="s">
        <v>177</v>
      </c>
      <c r="E277" s="223" t="s">
        <v>19</v>
      </c>
      <c r="F277" s="224" t="s">
        <v>180</v>
      </c>
      <c r="G277" s="222"/>
      <c r="H277" s="225">
        <v>57.7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177</v>
      </c>
      <c r="AU277" s="231" t="s">
        <v>81</v>
      </c>
      <c r="AV277" s="15" t="s">
        <v>173</v>
      </c>
      <c r="AW277" s="15" t="s">
        <v>33</v>
      </c>
      <c r="AX277" s="15" t="s">
        <v>79</v>
      </c>
      <c r="AY277" s="231" t="s">
        <v>166</v>
      </c>
    </row>
    <row r="278" spans="1:65" s="14" customFormat="1" ht="11.25" x14ac:dyDescent="0.2">
      <c r="B278" s="210"/>
      <c r="C278" s="211"/>
      <c r="D278" s="201" t="s">
        <v>177</v>
      </c>
      <c r="E278" s="211"/>
      <c r="F278" s="213" t="s">
        <v>702</v>
      </c>
      <c r="G278" s="211"/>
      <c r="H278" s="214">
        <v>63.47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177</v>
      </c>
      <c r="AU278" s="220" t="s">
        <v>81</v>
      </c>
      <c r="AV278" s="14" t="s">
        <v>81</v>
      </c>
      <c r="AW278" s="14" t="s">
        <v>4</v>
      </c>
      <c r="AX278" s="14" t="s">
        <v>79</v>
      </c>
      <c r="AY278" s="220" t="s">
        <v>166</v>
      </c>
    </row>
    <row r="279" spans="1:65" s="2" customFormat="1" ht="24.2" customHeight="1" x14ac:dyDescent="0.2">
      <c r="A279" s="37"/>
      <c r="B279" s="38"/>
      <c r="C279" s="181" t="s">
        <v>315</v>
      </c>
      <c r="D279" s="181" t="s">
        <v>168</v>
      </c>
      <c r="E279" s="182" t="s">
        <v>601</v>
      </c>
      <c r="F279" s="183" t="s">
        <v>602</v>
      </c>
      <c r="G279" s="184" t="s">
        <v>171</v>
      </c>
      <c r="H279" s="185">
        <v>16</v>
      </c>
      <c r="I279" s="186"/>
      <c r="J279" s="187">
        <f>ROUND(I279*H279,2)</f>
        <v>0</v>
      </c>
      <c r="K279" s="183" t="s">
        <v>172</v>
      </c>
      <c r="L279" s="42"/>
      <c r="M279" s="188" t="s">
        <v>19</v>
      </c>
      <c r="N279" s="189" t="s">
        <v>42</v>
      </c>
      <c r="O279" s="67"/>
      <c r="P279" s="190">
        <f>O279*H279</f>
        <v>0</v>
      </c>
      <c r="Q279" s="190">
        <v>4.0000000000000003E-5</v>
      </c>
      <c r="R279" s="190">
        <f>Q279*H279</f>
        <v>6.4000000000000005E-4</v>
      </c>
      <c r="S279" s="190">
        <v>0</v>
      </c>
      <c r="T279" s="19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2" t="s">
        <v>173</v>
      </c>
      <c r="AT279" s="192" t="s">
        <v>168</v>
      </c>
      <c r="AU279" s="192" t="s">
        <v>81</v>
      </c>
      <c r="AY279" s="20" t="s">
        <v>166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20" t="s">
        <v>79</v>
      </c>
      <c r="BK279" s="193">
        <f>ROUND(I279*H279,2)</f>
        <v>0</v>
      </c>
      <c r="BL279" s="20" t="s">
        <v>173</v>
      </c>
      <c r="BM279" s="192" t="s">
        <v>603</v>
      </c>
    </row>
    <row r="280" spans="1:65" s="2" customFormat="1" ht="11.25" x14ac:dyDescent="0.2">
      <c r="A280" s="37"/>
      <c r="B280" s="38"/>
      <c r="C280" s="39"/>
      <c r="D280" s="194" t="s">
        <v>175</v>
      </c>
      <c r="E280" s="39"/>
      <c r="F280" s="195" t="s">
        <v>604</v>
      </c>
      <c r="G280" s="39"/>
      <c r="H280" s="39"/>
      <c r="I280" s="196"/>
      <c r="J280" s="39"/>
      <c r="K280" s="39"/>
      <c r="L280" s="42"/>
      <c r="M280" s="197"/>
      <c r="N280" s="198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175</v>
      </c>
      <c r="AU280" s="20" t="s">
        <v>81</v>
      </c>
    </row>
    <row r="281" spans="1:65" s="13" customFormat="1" ht="11.25" x14ac:dyDescent="0.2">
      <c r="B281" s="199"/>
      <c r="C281" s="200"/>
      <c r="D281" s="201" t="s">
        <v>177</v>
      </c>
      <c r="E281" s="202" t="s">
        <v>19</v>
      </c>
      <c r="F281" s="203" t="s">
        <v>659</v>
      </c>
      <c r="G281" s="200"/>
      <c r="H281" s="202" t="s">
        <v>19</v>
      </c>
      <c r="I281" s="204"/>
      <c r="J281" s="200"/>
      <c r="K281" s="200"/>
      <c r="L281" s="205"/>
      <c r="M281" s="206"/>
      <c r="N281" s="207"/>
      <c r="O281" s="207"/>
      <c r="P281" s="207"/>
      <c r="Q281" s="207"/>
      <c r="R281" s="207"/>
      <c r="S281" s="207"/>
      <c r="T281" s="208"/>
      <c r="AT281" s="209" t="s">
        <v>177</v>
      </c>
      <c r="AU281" s="209" t="s">
        <v>81</v>
      </c>
      <c r="AV281" s="13" t="s">
        <v>79</v>
      </c>
      <c r="AW281" s="13" t="s">
        <v>33</v>
      </c>
      <c r="AX281" s="13" t="s">
        <v>71</v>
      </c>
      <c r="AY281" s="209" t="s">
        <v>166</v>
      </c>
    </row>
    <row r="282" spans="1:65" s="13" customFormat="1" ht="11.25" x14ac:dyDescent="0.2">
      <c r="B282" s="199"/>
      <c r="C282" s="200"/>
      <c r="D282" s="201" t="s">
        <v>177</v>
      </c>
      <c r="E282" s="202" t="s">
        <v>19</v>
      </c>
      <c r="F282" s="203" t="s">
        <v>690</v>
      </c>
      <c r="G282" s="200"/>
      <c r="H282" s="202" t="s">
        <v>19</v>
      </c>
      <c r="I282" s="204"/>
      <c r="J282" s="200"/>
      <c r="K282" s="200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177</v>
      </c>
      <c r="AU282" s="209" t="s">
        <v>81</v>
      </c>
      <c r="AV282" s="13" t="s">
        <v>79</v>
      </c>
      <c r="AW282" s="13" t="s">
        <v>33</v>
      </c>
      <c r="AX282" s="13" t="s">
        <v>71</v>
      </c>
      <c r="AY282" s="209" t="s">
        <v>166</v>
      </c>
    </row>
    <row r="283" spans="1:65" s="14" customFormat="1" ht="11.25" x14ac:dyDescent="0.2">
      <c r="B283" s="210"/>
      <c r="C283" s="211"/>
      <c r="D283" s="201" t="s">
        <v>177</v>
      </c>
      <c r="E283" s="212" t="s">
        <v>19</v>
      </c>
      <c r="F283" s="213" t="s">
        <v>315</v>
      </c>
      <c r="G283" s="211"/>
      <c r="H283" s="214">
        <v>16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177</v>
      </c>
      <c r="AU283" s="220" t="s">
        <v>81</v>
      </c>
      <c r="AV283" s="14" t="s">
        <v>81</v>
      </c>
      <c r="AW283" s="14" t="s">
        <v>33</v>
      </c>
      <c r="AX283" s="14" t="s">
        <v>71</v>
      </c>
      <c r="AY283" s="220" t="s">
        <v>166</v>
      </c>
    </row>
    <row r="284" spans="1:65" s="15" customFormat="1" ht="11.25" x14ac:dyDescent="0.2">
      <c r="B284" s="221"/>
      <c r="C284" s="222"/>
      <c r="D284" s="201" t="s">
        <v>177</v>
      </c>
      <c r="E284" s="223" t="s">
        <v>19</v>
      </c>
      <c r="F284" s="224" t="s">
        <v>180</v>
      </c>
      <c r="G284" s="222"/>
      <c r="H284" s="225">
        <v>16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177</v>
      </c>
      <c r="AU284" s="231" t="s">
        <v>81</v>
      </c>
      <c r="AV284" s="15" t="s">
        <v>173</v>
      </c>
      <c r="AW284" s="15" t="s">
        <v>33</v>
      </c>
      <c r="AX284" s="15" t="s">
        <v>79</v>
      </c>
      <c r="AY284" s="231" t="s">
        <v>166</v>
      </c>
    </row>
    <row r="285" spans="1:65" s="2" customFormat="1" ht="21.75" customHeight="1" x14ac:dyDescent="0.2">
      <c r="A285" s="37"/>
      <c r="B285" s="38"/>
      <c r="C285" s="181" t="s">
        <v>325</v>
      </c>
      <c r="D285" s="181" t="s">
        <v>168</v>
      </c>
      <c r="E285" s="182" t="s">
        <v>606</v>
      </c>
      <c r="F285" s="183" t="s">
        <v>607</v>
      </c>
      <c r="G285" s="184" t="s">
        <v>171</v>
      </c>
      <c r="H285" s="185">
        <v>16</v>
      </c>
      <c r="I285" s="186"/>
      <c r="J285" s="187">
        <f>ROUND(I285*H285,2)</f>
        <v>0</v>
      </c>
      <c r="K285" s="183" t="s">
        <v>172</v>
      </c>
      <c r="L285" s="42"/>
      <c r="M285" s="188" t="s">
        <v>19</v>
      </c>
      <c r="N285" s="189" t="s">
        <v>42</v>
      </c>
      <c r="O285" s="67"/>
      <c r="P285" s="190">
        <f>O285*H285</f>
        <v>0</v>
      </c>
      <c r="Q285" s="190">
        <v>2.7999999999999998E-4</v>
      </c>
      <c r="R285" s="190">
        <f>Q285*H285</f>
        <v>4.4799999999999996E-3</v>
      </c>
      <c r="S285" s="190">
        <v>0</v>
      </c>
      <c r="T285" s="19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2" t="s">
        <v>173</v>
      </c>
      <c r="AT285" s="192" t="s">
        <v>168</v>
      </c>
      <c r="AU285" s="192" t="s">
        <v>81</v>
      </c>
      <c r="AY285" s="20" t="s">
        <v>166</v>
      </c>
      <c r="BE285" s="193">
        <f>IF(N285="základní",J285,0)</f>
        <v>0</v>
      </c>
      <c r="BF285" s="193">
        <f>IF(N285="snížená",J285,0)</f>
        <v>0</v>
      </c>
      <c r="BG285" s="193">
        <f>IF(N285="zákl. přenesená",J285,0)</f>
        <v>0</v>
      </c>
      <c r="BH285" s="193">
        <f>IF(N285="sníž. přenesená",J285,0)</f>
        <v>0</v>
      </c>
      <c r="BI285" s="193">
        <f>IF(N285="nulová",J285,0)</f>
        <v>0</v>
      </c>
      <c r="BJ285" s="20" t="s">
        <v>79</v>
      </c>
      <c r="BK285" s="193">
        <f>ROUND(I285*H285,2)</f>
        <v>0</v>
      </c>
      <c r="BL285" s="20" t="s">
        <v>173</v>
      </c>
      <c r="BM285" s="192" t="s">
        <v>608</v>
      </c>
    </row>
    <row r="286" spans="1:65" s="2" customFormat="1" ht="11.25" x14ac:dyDescent="0.2">
      <c r="A286" s="37"/>
      <c r="B286" s="38"/>
      <c r="C286" s="39"/>
      <c r="D286" s="194" t="s">
        <v>175</v>
      </c>
      <c r="E286" s="39"/>
      <c r="F286" s="195" t="s">
        <v>609</v>
      </c>
      <c r="G286" s="39"/>
      <c r="H286" s="39"/>
      <c r="I286" s="196"/>
      <c r="J286" s="39"/>
      <c r="K286" s="39"/>
      <c r="L286" s="42"/>
      <c r="M286" s="197"/>
      <c r="N286" s="19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175</v>
      </c>
      <c r="AU286" s="20" t="s">
        <v>81</v>
      </c>
    </row>
    <row r="287" spans="1:65" s="13" customFormat="1" ht="11.25" x14ac:dyDescent="0.2">
      <c r="B287" s="199"/>
      <c r="C287" s="200"/>
      <c r="D287" s="201" t="s">
        <v>177</v>
      </c>
      <c r="E287" s="202" t="s">
        <v>19</v>
      </c>
      <c r="F287" s="203" t="s">
        <v>659</v>
      </c>
      <c r="G287" s="200"/>
      <c r="H287" s="202" t="s">
        <v>19</v>
      </c>
      <c r="I287" s="204"/>
      <c r="J287" s="200"/>
      <c r="K287" s="200"/>
      <c r="L287" s="205"/>
      <c r="M287" s="206"/>
      <c r="N287" s="207"/>
      <c r="O287" s="207"/>
      <c r="P287" s="207"/>
      <c r="Q287" s="207"/>
      <c r="R287" s="207"/>
      <c r="S287" s="207"/>
      <c r="T287" s="208"/>
      <c r="AT287" s="209" t="s">
        <v>177</v>
      </c>
      <c r="AU287" s="209" t="s">
        <v>81</v>
      </c>
      <c r="AV287" s="13" t="s">
        <v>79</v>
      </c>
      <c r="AW287" s="13" t="s">
        <v>33</v>
      </c>
      <c r="AX287" s="13" t="s">
        <v>71</v>
      </c>
      <c r="AY287" s="209" t="s">
        <v>166</v>
      </c>
    </row>
    <row r="288" spans="1:65" s="13" customFormat="1" ht="11.25" x14ac:dyDescent="0.2">
      <c r="B288" s="199"/>
      <c r="C288" s="200"/>
      <c r="D288" s="201" t="s">
        <v>177</v>
      </c>
      <c r="E288" s="202" t="s">
        <v>19</v>
      </c>
      <c r="F288" s="203" t="s">
        <v>690</v>
      </c>
      <c r="G288" s="200"/>
      <c r="H288" s="202" t="s">
        <v>19</v>
      </c>
      <c r="I288" s="204"/>
      <c r="J288" s="200"/>
      <c r="K288" s="200"/>
      <c r="L288" s="205"/>
      <c r="M288" s="206"/>
      <c r="N288" s="207"/>
      <c r="O288" s="207"/>
      <c r="P288" s="207"/>
      <c r="Q288" s="207"/>
      <c r="R288" s="207"/>
      <c r="S288" s="207"/>
      <c r="T288" s="208"/>
      <c r="AT288" s="209" t="s">
        <v>177</v>
      </c>
      <c r="AU288" s="209" t="s">
        <v>81</v>
      </c>
      <c r="AV288" s="13" t="s">
        <v>79</v>
      </c>
      <c r="AW288" s="13" t="s">
        <v>33</v>
      </c>
      <c r="AX288" s="13" t="s">
        <v>71</v>
      </c>
      <c r="AY288" s="209" t="s">
        <v>166</v>
      </c>
    </row>
    <row r="289" spans="1:65" s="14" customFormat="1" ht="11.25" x14ac:dyDescent="0.2">
      <c r="B289" s="210"/>
      <c r="C289" s="211"/>
      <c r="D289" s="201" t="s">
        <v>177</v>
      </c>
      <c r="E289" s="212" t="s">
        <v>19</v>
      </c>
      <c r="F289" s="213" t="s">
        <v>315</v>
      </c>
      <c r="G289" s="211"/>
      <c r="H289" s="214">
        <v>16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177</v>
      </c>
      <c r="AU289" s="220" t="s">
        <v>81</v>
      </c>
      <c r="AV289" s="14" t="s">
        <v>81</v>
      </c>
      <c r="AW289" s="14" t="s">
        <v>33</v>
      </c>
      <c r="AX289" s="14" t="s">
        <v>71</v>
      </c>
      <c r="AY289" s="220" t="s">
        <v>166</v>
      </c>
    </row>
    <row r="290" spans="1:65" s="15" customFormat="1" ht="11.25" x14ac:dyDescent="0.2">
      <c r="B290" s="221"/>
      <c r="C290" s="222"/>
      <c r="D290" s="201" t="s">
        <v>177</v>
      </c>
      <c r="E290" s="223" t="s">
        <v>19</v>
      </c>
      <c r="F290" s="224" t="s">
        <v>180</v>
      </c>
      <c r="G290" s="222"/>
      <c r="H290" s="225">
        <v>16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177</v>
      </c>
      <c r="AU290" s="231" t="s">
        <v>81</v>
      </c>
      <c r="AV290" s="15" t="s">
        <v>173</v>
      </c>
      <c r="AW290" s="15" t="s">
        <v>33</v>
      </c>
      <c r="AX290" s="15" t="s">
        <v>79</v>
      </c>
      <c r="AY290" s="231" t="s">
        <v>166</v>
      </c>
    </row>
    <row r="291" spans="1:65" s="2" customFormat="1" ht="24.2" customHeight="1" x14ac:dyDescent="0.2">
      <c r="A291" s="37"/>
      <c r="B291" s="38"/>
      <c r="C291" s="249" t="s">
        <v>332</v>
      </c>
      <c r="D291" s="249" t="s">
        <v>392</v>
      </c>
      <c r="E291" s="250" t="s">
        <v>611</v>
      </c>
      <c r="F291" s="251" t="s">
        <v>612</v>
      </c>
      <c r="G291" s="252" t="s">
        <v>613</v>
      </c>
      <c r="H291" s="253">
        <v>0.16</v>
      </c>
      <c r="I291" s="254"/>
      <c r="J291" s="255">
        <f>ROUND(I291*H291,2)</f>
        <v>0</v>
      </c>
      <c r="K291" s="251" t="s">
        <v>172</v>
      </c>
      <c r="L291" s="256"/>
      <c r="M291" s="257" t="s">
        <v>19</v>
      </c>
      <c r="N291" s="258" t="s">
        <v>42</v>
      </c>
      <c r="O291" s="67"/>
      <c r="P291" s="190">
        <f>O291*H291</f>
        <v>0</v>
      </c>
      <c r="Q291" s="190">
        <v>3.3300000000000001E-3</v>
      </c>
      <c r="R291" s="190">
        <f>Q291*H291</f>
        <v>5.3280000000000005E-4</v>
      </c>
      <c r="S291" s="190">
        <v>0</v>
      </c>
      <c r="T291" s="19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2" t="s">
        <v>226</v>
      </c>
      <c r="AT291" s="192" t="s">
        <v>392</v>
      </c>
      <c r="AU291" s="192" t="s">
        <v>81</v>
      </c>
      <c r="AY291" s="20" t="s">
        <v>166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20" t="s">
        <v>79</v>
      </c>
      <c r="BK291" s="193">
        <f>ROUND(I291*H291,2)</f>
        <v>0</v>
      </c>
      <c r="BL291" s="20" t="s">
        <v>173</v>
      </c>
      <c r="BM291" s="192" t="s">
        <v>614</v>
      </c>
    </row>
    <row r="292" spans="1:65" s="13" customFormat="1" ht="11.25" x14ac:dyDescent="0.2">
      <c r="B292" s="199"/>
      <c r="C292" s="200"/>
      <c r="D292" s="201" t="s">
        <v>177</v>
      </c>
      <c r="E292" s="202" t="s">
        <v>19</v>
      </c>
      <c r="F292" s="203" t="s">
        <v>659</v>
      </c>
      <c r="G292" s="200"/>
      <c r="H292" s="202" t="s">
        <v>19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177</v>
      </c>
      <c r="AU292" s="209" t="s">
        <v>81</v>
      </c>
      <c r="AV292" s="13" t="s">
        <v>79</v>
      </c>
      <c r="AW292" s="13" t="s">
        <v>33</v>
      </c>
      <c r="AX292" s="13" t="s">
        <v>71</v>
      </c>
      <c r="AY292" s="209" t="s">
        <v>166</v>
      </c>
    </row>
    <row r="293" spans="1:65" s="13" customFormat="1" ht="11.25" x14ac:dyDescent="0.2">
      <c r="B293" s="199"/>
      <c r="C293" s="200"/>
      <c r="D293" s="201" t="s">
        <v>177</v>
      </c>
      <c r="E293" s="202" t="s">
        <v>19</v>
      </c>
      <c r="F293" s="203" t="s">
        <v>690</v>
      </c>
      <c r="G293" s="200"/>
      <c r="H293" s="202" t="s">
        <v>19</v>
      </c>
      <c r="I293" s="204"/>
      <c r="J293" s="200"/>
      <c r="K293" s="200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177</v>
      </c>
      <c r="AU293" s="209" t="s">
        <v>81</v>
      </c>
      <c r="AV293" s="13" t="s">
        <v>79</v>
      </c>
      <c r="AW293" s="13" t="s">
        <v>33</v>
      </c>
      <c r="AX293" s="13" t="s">
        <v>71</v>
      </c>
      <c r="AY293" s="209" t="s">
        <v>166</v>
      </c>
    </row>
    <row r="294" spans="1:65" s="14" customFormat="1" ht="11.25" x14ac:dyDescent="0.2">
      <c r="B294" s="210"/>
      <c r="C294" s="211"/>
      <c r="D294" s="201" t="s">
        <v>177</v>
      </c>
      <c r="E294" s="212" t="s">
        <v>19</v>
      </c>
      <c r="F294" s="213" t="s">
        <v>703</v>
      </c>
      <c r="G294" s="211"/>
      <c r="H294" s="214">
        <v>0.16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177</v>
      </c>
      <c r="AU294" s="220" t="s">
        <v>81</v>
      </c>
      <c r="AV294" s="14" t="s">
        <v>81</v>
      </c>
      <c r="AW294" s="14" t="s">
        <v>33</v>
      </c>
      <c r="AX294" s="14" t="s">
        <v>71</v>
      </c>
      <c r="AY294" s="220" t="s">
        <v>166</v>
      </c>
    </row>
    <row r="295" spans="1:65" s="15" customFormat="1" ht="11.25" x14ac:dyDescent="0.2">
      <c r="B295" s="221"/>
      <c r="C295" s="222"/>
      <c r="D295" s="201" t="s">
        <v>177</v>
      </c>
      <c r="E295" s="223" t="s">
        <v>19</v>
      </c>
      <c r="F295" s="224" t="s">
        <v>180</v>
      </c>
      <c r="G295" s="222"/>
      <c r="H295" s="225">
        <v>0.16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177</v>
      </c>
      <c r="AU295" s="231" t="s">
        <v>81</v>
      </c>
      <c r="AV295" s="15" t="s">
        <v>173</v>
      </c>
      <c r="AW295" s="15" t="s">
        <v>33</v>
      </c>
      <c r="AX295" s="15" t="s">
        <v>79</v>
      </c>
      <c r="AY295" s="231" t="s">
        <v>166</v>
      </c>
    </row>
    <row r="296" spans="1:65" s="2" customFormat="1" ht="24.2" customHeight="1" x14ac:dyDescent="0.2">
      <c r="A296" s="37"/>
      <c r="B296" s="38"/>
      <c r="C296" s="249" t="s">
        <v>338</v>
      </c>
      <c r="D296" s="249" t="s">
        <v>392</v>
      </c>
      <c r="E296" s="250" t="s">
        <v>617</v>
      </c>
      <c r="F296" s="251" t="s">
        <v>618</v>
      </c>
      <c r="G296" s="252" t="s">
        <v>613</v>
      </c>
      <c r="H296" s="253">
        <v>0.16</v>
      </c>
      <c r="I296" s="254"/>
      <c r="J296" s="255">
        <f>ROUND(I296*H296,2)</f>
        <v>0</v>
      </c>
      <c r="K296" s="251" t="s">
        <v>172</v>
      </c>
      <c r="L296" s="256"/>
      <c r="M296" s="257" t="s">
        <v>19</v>
      </c>
      <c r="N296" s="258" t="s">
        <v>42</v>
      </c>
      <c r="O296" s="67"/>
      <c r="P296" s="190">
        <f>O296*H296</f>
        <v>0</v>
      </c>
      <c r="Q296" s="190">
        <v>1.1299999999999999E-3</v>
      </c>
      <c r="R296" s="190">
        <f>Q296*H296</f>
        <v>1.808E-4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226</v>
      </c>
      <c r="AT296" s="192" t="s">
        <v>392</v>
      </c>
      <c r="AU296" s="192" t="s">
        <v>81</v>
      </c>
      <c r="AY296" s="20" t="s">
        <v>166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79</v>
      </c>
      <c r="BK296" s="193">
        <f>ROUND(I296*H296,2)</f>
        <v>0</v>
      </c>
      <c r="BL296" s="20" t="s">
        <v>173</v>
      </c>
      <c r="BM296" s="192" t="s">
        <v>619</v>
      </c>
    </row>
    <row r="297" spans="1:65" s="13" customFormat="1" ht="11.25" x14ac:dyDescent="0.2">
      <c r="B297" s="199"/>
      <c r="C297" s="200"/>
      <c r="D297" s="201" t="s">
        <v>177</v>
      </c>
      <c r="E297" s="202" t="s">
        <v>19</v>
      </c>
      <c r="F297" s="203" t="s">
        <v>659</v>
      </c>
      <c r="G297" s="200"/>
      <c r="H297" s="202" t="s">
        <v>19</v>
      </c>
      <c r="I297" s="204"/>
      <c r="J297" s="200"/>
      <c r="K297" s="200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177</v>
      </c>
      <c r="AU297" s="209" t="s">
        <v>81</v>
      </c>
      <c r="AV297" s="13" t="s">
        <v>79</v>
      </c>
      <c r="AW297" s="13" t="s">
        <v>33</v>
      </c>
      <c r="AX297" s="13" t="s">
        <v>71</v>
      </c>
      <c r="AY297" s="209" t="s">
        <v>166</v>
      </c>
    </row>
    <row r="298" spans="1:65" s="13" customFormat="1" ht="11.25" x14ac:dyDescent="0.2">
      <c r="B298" s="199"/>
      <c r="C298" s="200"/>
      <c r="D298" s="201" t="s">
        <v>177</v>
      </c>
      <c r="E298" s="202" t="s">
        <v>19</v>
      </c>
      <c r="F298" s="203" t="s">
        <v>690</v>
      </c>
      <c r="G298" s="200"/>
      <c r="H298" s="202" t="s">
        <v>19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177</v>
      </c>
      <c r="AU298" s="209" t="s">
        <v>81</v>
      </c>
      <c r="AV298" s="13" t="s">
        <v>79</v>
      </c>
      <c r="AW298" s="13" t="s">
        <v>33</v>
      </c>
      <c r="AX298" s="13" t="s">
        <v>71</v>
      </c>
      <c r="AY298" s="209" t="s">
        <v>166</v>
      </c>
    </row>
    <row r="299" spans="1:65" s="14" customFormat="1" ht="11.25" x14ac:dyDescent="0.2">
      <c r="B299" s="210"/>
      <c r="C299" s="211"/>
      <c r="D299" s="201" t="s">
        <v>177</v>
      </c>
      <c r="E299" s="212" t="s">
        <v>19</v>
      </c>
      <c r="F299" s="213" t="s">
        <v>703</v>
      </c>
      <c r="G299" s="211"/>
      <c r="H299" s="214">
        <v>0.16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177</v>
      </c>
      <c r="AU299" s="220" t="s">
        <v>81</v>
      </c>
      <c r="AV299" s="14" t="s">
        <v>81</v>
      </c>
      <c r="AW299" s="14" t="s">
        <v>33</v>
      </c>
      <c r="AX299" s="14" t="s">
        <v>71</v>
      </c>
      <c r="AY299" s="220" t="s">
        <v>166</v>
      </c>
    </row>
    <row r="300" spans="1:65" s="15" customFormat="1" ht="11.25" x14ac:dyDescent="0.2">
      <c r="B300" s="221"/>
      <c r="C300" s="222"/>
      <c r="D300" s="201" t="s">
        <v>177</v>
      </c>
      <c r="E300" s="223" t="s">
        <v>19</v>
      </c>
      <c r="F300" s="224" t="s">
        <v>180</v>
      </c>
      <c r="G300" s="222"/>
      <c r="H300" s="225">
        <v>0.16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177</v>
      </c>
      <c r="AU300" s="231" t="s">
        <v>81</v>
      </c>
      <c r="AV300" s="15" t="s">
        <v>173</v>
      </c>
      <c r="AW300" s="15" t="s">
        <v>33</v>
      </c>
      <c r="AX300" s="15" t="s">
        <v>79</v>
      </c>
      <c r="AY300" s="231" t="s">
        <v>166</v>
      </c>
    </row>
    <row r="301" spans="1:65" s="12" customFormat="1" ht="22.9" customHeight="1" x14ac:dyDescent="0.2">
      <c r="B301" s="165"/>
      <c r="C301" s="166"/>
      <c r="D301" s="167" t="s">
        <v>70</v>
      </c>
      <c r="E301" s="179" t="s">
        <v>323</v>
      </c>
      <c r="F301" s="179" t="s">
        <v>324</v>
      </c>
      <c r="G301" s="166"/>
      <c r="H301" s="166"/>
      <c r="I301" s="169"/>
      <c r="J301" s="180">
        <f>BK301</f>
        <v>0</v>
      </c>
      <c r="K301" s="166"/>
      <c r="L301" s="171"/>
      <c r="M301" s="172"/>
      <c r="N301" s="173"/>
      <c r="O301" s="173"/>
      <c r="P301" s="174">
        <f>SUM(P302:P303)</f>
        <v>0</v>
      </c>
      <c r="Q301" s="173"/>
      <c r="R301" s="174">
        <f>SUM(R302:R303)</f>
        <v>0</v>
      </c>
      <c r="S301" s="173"/>
      <c r="T301" s="175">
        <f>SUM(T302:T303)</f>
        <v>0</v>
      </c>
      <c r="AR301" s="176" t="s">
        <v>79</v>
      </c>
      <c r="AT301" s="177" t="s">
        <v>70</v>
      </c>
      <c r="AU301" s="177" t="s">
        <v>79</v>
      </c>
      <c r="AY301" s="176" t="s">
        <v>166</v>
      </c>
      <c r="BK301" s="178">
        <f>SUM(BK302:BK303)</f>
        <v>0</v>
      </c>
    </row>
    <row r="302" spans="1:65" s="2" customFormat="1" ht="37.9" customHeight="1" x14ac:dyDescent="0.2">
      <c r="A302" s="37"/>
      <c r="B302" s="38"/>
      <c r="C302" s="181" t="s">
        <v>344</v>
      </c>
      <c r="D302" s="181" t="s">
        <v>168</v>
      </c>
      <c r="E302" s="182" t="s">
        <v>326</v>
      </c>
      <c r="F302" s="183" t="s">
        <v>327</v>
      </c>
      <c r="G302" s="184" t="s">
        <v>234</v>
      </c>
      <c r="H302" s="185">
        <v>102.15300000000001</v>
      </c>
      <c r="I302" s="186"/>
      <c r="J302" s="187">
        <f>ROUND(I302*H302,2)</f>
        <v>0</v>
      </c>
      <c r="K302" s="183" t="s">
        <v>172</v>
      </c>
      <c r="L302" s="42"/>
      <c r="M302" s="188" t="s">
        <v>19</v>
      </c>
      <c r="N302" s="189" t="s">
        <v>42</v>
      </c>
      <c r="O302" s="67"/>
      <c r="P302" s="190">
        <f>O302*H302</f>
        <v>0</v>
      </c>
      <c r="Q302" s="190">
        <v>0</v>
      </c>
      <c r="R302" s="190">
        <f>Q302*H302</f>
        <v>0</v>
      </c>
      <c r="S302" s="190">
        <v>0</v>
      </c>
      <c r="T302" s="19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92" t="s">
        <v>173</v>
      </c>
      <c r="AT302" s="192" t="s">
        <v>168</v>
      </c>
      <c r="AU302" s="192" t="s">
        <v>81</v>
      </c>
      <c r="AY302" s="20" t="s">
        <v>166</v>
      </c>
      <c r="BE302" s="193">
        <f>IF(N302="základní",J302,0)</f>
        <v>0</v>
      </c>
      <c r="BF302" s="193">
        <f>IF(N302="snížená",J302,0)</f>
        <v>0</v>
      </c>
      <c r="BG302" s="193">
        <f>IF(N302="zákl. přenesená",J302,0)</f>
        <v>0</v>
      </c>
      <c r="BH302" s="193">
        <f>IF(N302="sníž. přenesená",J302,0)</f>
        <v>0</v>
      </c>
      <c r="BI302" s="193">
        <f>IF(N302="nulová",J302,0)</f>
        <v>0</v>
      </c>
      <c r="BJ302" s="20" t="s">
        <v>79</v>
      </c>
      <c r="BK302" s="193">
        <f>ROUND(I302*H302,2)</f>
        <v>0</v>
      </c>
      <c r="BL302" s="20" t="s">
        <v>173</v>
      </c>
      <c r="BM302" s="192" t="s">
        <v>531</v>
      </c>
    </row>
    <row r="303" spans="1:65" s="2" customFormat="1" ht="11.25" x14ac:dyDescent="0.2">
      <c r="A303" s="37"/>
      <c r="B303" s="38"/>
      <c r="C303" s="39"/>
      <c r="D303" s="194" t="s">
        <v>175</v>
      </c>
      <c r="E303" s="39"/>
      <c r="F303" s="195" t="s">
        <v>329</v>
      </c>
      <c r="G303" s="39"/>
      <c r="H303" s="39"/>
      <c r="I303" s="196"/>
      <c r="J303" s="39"/>
      <c r="K303" s="39"/>
      <c r="L303" s="42"/>
      <c r="M303" s="197"/>
      <c r="N303" s="198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175</v>
      </c>
      <c r="AU303" s="20" t="s">
        <v>81</v>
      </c>
    </row>
    <row r="304" spans="1:65" s="12" customFormat="1" ht="25.9" customHeight="1" x14ac:dyDescent="0.2">
      <c r="B304" s="165"/>
      <c r="C304" s="166"/>
      <c r="D304" s="167" t="s">
        <v>70</v>
      </c>
      <c r="E304" s="168" t="s">
        <v>379</v>
      </c>
      <c r="F304" s="168" t="s">
        <v>380</v>
      </c>
      <c r="G304" s="166"/>
      <c r="H304" s="166"/>
      <c r="I304" s="169"/>
      <c r="J304" s="170">
        <f>BK304</f>
        <v>0</v>
      </c>
      <c r="K304" s="166"/>
      <c r="L304" s="171"/>
      <c r="M304" s="172"/>
      <c r="N304" s="173"/>
      <c r="O304" s="173"/>
      <c r="P304" s="174">
        <f>P305+P360+P379</f>
        <v>0</v>
      </c>
      <c r="Q304" s="173"/>
      <c r="R304" s="174">
        <f>R305+R360+R379</f>
        <v>0.52504408000000002</v>
      </c>
      <c r="S304" s="173"/>
      <c r="T304" s="175">
        <f>T305+T360+T379</f>
        <v>0</v>
      </c>
      <c r="AR304" s="176" t="s">
        <v>81</v>
      </c>
      <c r="AT304" s="177" t="s">
        <v>70</v>
      </c>
      <c r="AU304" s="177" t="s">
        <v>71</v>
      </c>
      <c r="AY304" s="176" t="s">
        <v>166</v>
      </c>
      <c r="BK304" s="178">
        <f>BK305+BK360+BK379</f>
        <v>0</v>
      </c>
    </row>
    <row r="305" spans="1:65" s="12" customFormat="1" ht="22.9" customHeight="1" x14ac:dyDescent="0.2">
      <c r="B305" s="165"/>
      <c r="C305" s="166"/>
      <c r="D305" s="167" t="s">
        <v>70</v>
      </c>
      <c r="E305" s="179" t="s">
        <v>381</v>
      </c>
      <c r="F305" s="179" t="s">
        <v>382</v>
      </c>
      <c r="G305" s="166"/>
      <c r="H305" s="166"/>
      <c r="I305" s="169"/>
      <c r="J305" s="180">
        <f>BK305</f>
        <v>0</v>
      </c>
      <c r="K305" s="166"/>
      <c r="L305" s="171"/>
      <c r="M305" s="172"/>
      <c r="N305" s="173"/>
      <c r="O305" s="173"/>
      <c r="P305" s="174">
        <f>SUM(P306:P359)</f>
        <v>0</v>
      </c>
      <c r="Q305" s="173"/>
      <c r="R305" s="174">
        <f>SUM(R306:R359)</f>
        <v>0.48947658000000005</v>
      </c>
      <c r="S305" s="173"/>
      <c r="T305" s="175">
        <f>SUM(T306:T359)</f>
        <v>0</v>
      </c>
      <c r="AR305" s="176" t="s">
        <v>81</v>
      </c>
      <c r="AT305" s="177" t="s">
        <v>70</v>
      </c>
      <c r="AU305" s="177" t="s">
        <v>79</v>
      </c>
      <c r="AY305" s="176" t="s">
        <v>166</v>
      </c>
      <c r="BK305" s="178">
        <f>SUM(BK306:BK359)</f>
        <v>0</v>
      </c>
    </row>
    <row r="306" spans="1:65" s="2" customFormat="1" ht="16.5" customHeight="1" x14ac:dyDescent="0.2">
      <c r="A306" s="37"/>
      <c r="B306" s="38"/>
      <c r="C306" s="181" t="s">
        <v>7</v>
      </c>
      <c r="D306" s="181" t="s">
        <v>168</v>
      </c>
      <c r="E306" s="182" t="s">
        <v>622</v>
      </c>
      <c r="F306" s="183" t="s">
        <v>623</v>
      </c>
      <c r="G306" s="184" t="s">
        <v>524</v>
      </c>
      <c r="H306" s="185">
        <v>10.14</v>
      </c>
      <c r="I306" s="186"/>
      <c r="J306" s="187">
        <f>ROUND(I306*H306,2)</f>
        <v>0</v>
      </c>
      <c r="K306" s="183" t="s">
        <v>172</v>
      </c>
      <c r="L306" s="42"/>
      <c r="M306" s="188" t="s">
        <v>19</v>
      </c>
      <c r="N306" s="189" t="s">
        <v>42</v>
      </c>
      <c r="O306" s="67"/>
      <c r="P306" s="190">
        <f>O306*H306</f>
        <v>0</v>
      </c>
      <c r="Q306" s="190">
        <v>7.2000000000000005E-4</v>
      </c>
      <c r="R306" s="190">
        <f>Q306*H306</f>
        <v>7.3008000000000005E-3</v>
      </c>
      <c r="S306" s="190">
        <v>0</v>
      </c>
      <c r="T306" s="19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92" t="s">
        <v>315</v>
      </c>
      <c r="AT306" s="192" t="s">
        <v>168</v>
      </c>
      <c r="AU306" s="192" t="s">
        <v>81</v>
      </c>
      <c r="AY306" s="20" t="s">
        <v>166</v>
      </c>
      <c r="BE306" s="193">
        <f>IF(N306="základní",J306,0)</f>
        <v>0</v>
      </c>
      <c r="BF306" s="193">
        <f>IF(N306="snížená",J306,0)</f>
        <v>0</v>
      </c>
      <c r="BG306" s="193">
        <f>IF(N306="zákl. přenesená",J306,0)</f>
        <v>0</v>
      </c>
      <c r="BH306" s="193">
        <f>IF(N306="sníž. přenesená",J306,0)</f>
        <v>0</v>
      </c>
      <c r="BI306" s="193">
        <f>IF(N306="nulová",J306,0)</f>
        <v>0</v>
      </c>
      <c r="BJ306" s="20" t="s">
        <v>79</v>
      </c>
      <c r="BK306" s="193">
        <f>ROUND(I306*H306,2)</f>
        <v>0</v>
      </c>
      <c r="BL306" s="20" t="s">
        <v>315</v>
      </c>
      <c r="BM306" s="192" t="s">
        <v>624</v>
      </c>
    </row>
    <row r="307" spans="1:65" s="2" customFormat="1" ht="11.25" x14ac:dyDescent="0.2">
      <c r="A307" s="37"/>
      <c r="B307" s="38"/>
      <c r="C307" s="39"/>
      <c r="D307" s="194" t="s">
        <v>175</v>
      </c>
      <c r="E307" s="39"/>
      <c r="F307" s="195" t="s">
        <v>625</v>
      </c>
      <c r="G307" s="39"/>
      <c r="H307" s="39"/>
      <c r="I307" s="196"/>
      <c r="J307" s="39"/>
      <c r="K307" s="39"/>
      <c r="L307" s="42"/>
      <c r="M307" s="197"/>
      <c r="N307" s="198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175</v>
      </c>
      <c r="AU307" s="20" t="s">
        <v>81</v>
      </c>
    </row>
    <row r="308" spans="1:65" s="13" customFormat="1" ht="11.25" x14ac:dyDescent="0.2">
      <c r="B308" s="199"/>
      <c r="C308" s="200"/>
      <c r="D308" s="201" t="s">
        <v>177</v>
      </c>
      <c r="E308" s="202" t="s">
        <v>19</v>
      </c>
      <c r="F308" s="203" t="s">
        <v>659</v>
      </c>
      <c r="G308" s="200"/>
      <c r="H308" s="202" t="s">
        <v>19</v>
      </c>
      <c r="I308" s="204"/>
      <c r="J308" s="200"/>
      <c r="K308" s="200"/>
      <c r="L308" s="205"/>
      <c r="M308" s="206"/>
      <c r="N308" s="207"/>
      <c r="O308" s="207"/>
      <c r="P308" s="207"/>
      <c r="Q308" s="207"/>
      <c r="R308" s="207"/>
      <c r="S308" s="207"/>
      <c r="T308" s="208"/>
      <c r="AT308" s="209" t="s">
        <v>177</v>
      </c>
      <c r="AU308" s="209" t="s">
        <v>81</v>
      </c>
      <c r="AV308" s="13" t="s">
        <v>79</v>
      </c>
      <c r="AW308" s="13" t="s">
        <v>33</v>
      </c>
      <c r="AX308" s="13" t="s">
        <v>71</v>
      </c>
      <c r="AY308" s="209" t="s">
        <v>166</v>
      </c>
    </row>
    <row r="309" spans="1:65" s="13" customFormat="1" ht="11.25" x14ac:dyDescent="0.2">
      <c r="B309" s="199"/>
      <c r="C309" s="200"/>
      <c r="D309" s="201" t="s">
        <v>177</v>
      </c>
      <c r="E309" s="202" t="s">
        <v>19</v>
      </c>
      <c r="F309" s="203" t="s">
        <v>690</v>
      </c>
      <c r="G309" s="200"/>
      <c r="H309" s="202" t="s">
        <v>19</v>
      </c>
      <c r="I309" s="204"/>
      <c r="J309" s="200"/>
      <c r="K309" s="200"/>
      <c r="L309" s="205"/>
      <c r="M309" s="206"/>
      <c r="N309" s="207"/>
      <c r="O309" s="207"/>
      <c r="P309" s="207"/>
      <c r="Q309" s="207"/>
      <c r="R309" s="207"/>
      <c r="S309" s="207"/>
      <c r="T309" s="208"/>
      <c r="AT309" s="209" t="s">
        <v>177</v>
      </c>
      <c r="AU309" s="209" t="s">
        <v>81</v>
      </c>
      <c r="AV309" s="13" t="s">
        <v>79</v>
      </c>
      <c r="AW309" s="13" t="s">
        <v>33</v>
      </c>
      <c r="AX309" s="13" t="s">
        <v>71</v>
      </c>
      <c r="AY309" s="209" t="s">
        <v>166</v>
      </c>
    </row>
    <row r="310" spans="1:65" s="14" customFormat="1" ht="11.25" x14ac:dyDescent="0.2">
      <c r="B310" s="210"/>
      <c r="C310" s="211"/>
      <c r="D310" s="201" t="s">
        <v>177</v>
      </c>
      <c r="E310" s="212" t="s">
        <v>19</v>
      </c>
      <c r="F310" s="213" t="s">
        <v>704</v>
      </c>
      <c r="G310" s="211"/>
      <c r="H310" s="214">
        <v>10.14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177</v>
      </c>
      <c r="AU310" s="220" t="s">
        <v>81</v>
      </c>
      <c r="AV310" s="14" t="s">
        <v>81</v>
      </c>
      <c r="AW310" s="14" t="s">
        <v>33</v>
      </c>
      <c r="AX310" s="14" t="s">
        <v>71</v>
      </c>
      <c r="AY310" s="220" t="s">
        <v>166</v>
      </c>
    </row>
    <row r="311" spans="1:65" s="15" customFormat="1" ht="11.25" x14ac:dyDescent="0.2">
      <c r="B311" s="221"/>
      <c r="C311" s="222"/>
      <c r="D311" s="201" t="s">
        <v>177</v>
      </c>
      <c r="E311" s="223" t="s">
        <v>19</v>
      </c>
      <c r="F311" s="224" t="s">
        <v>180</v>
      </c>
      <c r="G311" s="222"/>
      <c r="H311" s="225">
        <v>10.14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177</v>
      </c>
      <c r="AU311" s="231" t="s">
        <v>81</v>
      </c>
      <c r="AV311" s="15" t="s">
        <v>173</v>
      </c>
      <c r="AW311" s="15" t="s">
        <v>33</v>
      </c>
      <c r="AX311" s="15" t="s">
        <v>79</v>
      </c>
      <c r="AY311" s="231" t="s">
        <v>166</v>
      </c>
    </row>
    <row r="312" spans="1:65" s="2" customFormat="1" ht="16.5" customHeight="1" x14ac:dyDescent="0.2">
      <c r="A312" s="37"/>
      <c r="B312" s="38"/>
      <c r="C312" s="249" t="s">
        <v>600</v>
      </c>
      <c r="D312" s="249" t="s">
        <v>392</v>
      </c>
      <c r="E312" s="250" t="s">
        <v>628</v>
      </c>
      <c r="F312" s="251" t="s">
        <v>629</v>
      </c>
      <c r="G312" s="252" t="s">
        <v>234</v>
      </c>
      <c r="H312" s="253">
        <v>0.11899999999999999</v>
      </c>
      <c r="I312" s="254"/>
      <c r="J312" s="255">
        <f>ROUND(I312*H312,2)</f>
        <v>0</v>
      </c>
      <c r="K312" s="251" t="s">
        <v>172</v>
      </c>
      <c r="L312" s="256"/>
      <c r="M312" s="257" t="s">
        <v>19</v>
      </c>
      <c r="N312" s="258" t="s">
        <v>42</v>
      </c>
      <c r="O312" s="67"/>
      <c r="P312" s="190">
        <f>O312*H312</f>
        <v>0</v>
      </c>
      <c r="Q312" s="190">
        <v>1</v>
      </c>
      <c r="R312" s="190">
        <f>Q312*H312</f>
        <v>0.11899999999999999</v>
      </c>
      <c r="S312" s="190">
        <v>0</v>
      </c>
      <c r="T312" s="19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2" t="s">
        <v>395</v>
      </c>
      <c r="AT312" s="192" t="s">
        <v>392</v>
      </c>
      <c r="AU312" s="192" t="s">
        <v>81</v>
      </c>
      <c r="AY312" s="20" t="s">
        <v>166</v>
      </c>
      <c r="BE312" s="193">
        <f>IF(N312="základní",J312,0)</f>
        <v>0</v>
      </c>
      <c r="BF312" s="193">
        <f>IF(N312="snížená",J312,0)</f>
        <v>0</v>
      </c>
      <c r="BG312" s="193">
        <f>IF(N312="zákl. přenesená",J312,0)</f>
        <v>0</v>
      </c>
      <c r="BH312" s="193">
        <f>IF(N312="sníž. přenesená",J312,0)</f>
        <v>0</v>
      </c>
      <c r="BI312" s="193">
        <f>IF(N312="nulová",J312,0)</f>
        <v>0</v>
      </c>
      <c r="BJ312" s="20" t="s">
        <v>79</v>
      </c>
      <c r="BK312" s="193">
        <f>ROUND(I312*H312,2)</f>
        <v>0</v>
      </c>
      <c r="BL312" s="20" t="s">
        <v>315</v>
      </c>
      <c r="BM312" s="192" t="s">
        <v>630</v>
      </c>
    </row>
    <row r="313" spans="1:65" s="13" customFormat="1" ht="11.25" x14ac:dyDescent="0.2">
      <c r="B313" s="199"/>
      <c r="C313" s="200"/>
      <c r="D313" s="201" t="s">
        <v>177</v>
      </c>
      <c r="E313" s="202" t="s">
        <v>19</v>
      </c>
      <c r="F313" s="203" t="s">
        <v>659</v>
      </c>
      <c r="G313" s="200"/>
      <c r="H313" s="202" t="s">
        <v>19</v>
      </c>
      <c r="I313" s="204"/>
      <c r="J313" s="200"/>
      <c r="K313" s="200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177</v>
      </c>
      <c r="AU313" s="209" t="s">
        <v>81</v>
      </c>
      <c r="AV313" s="13" t="s">
        <v>79</v>
      </c>
      <c r="AW313" s="13" t="s">
        <v>33</v>
      </c>
      <c r="AX313" s="13" t="s">
        <v>71</v>
      </c>
      <c r="AY313" s="209" t="s">
        <v>166</v>
      </c>
    </row>
    <row r="314" spans="1:65" s="13" customFormat="1" ht="11.25" x14ac:dyDescent="0.2">
      <c r="B314" s="199"/>
      <c r="C314" s="200"/>
      <c r="D314" s="201" t="s">
        <v>177</v>
      </c>
      <c r="E314" s="202" t="s">
        <v>19</v>
      </c>
      <c r="F314" s="203" t="s">
        <v>690</v>
      </c>
      <c r="G314" s="200"/>
      <c r="H314" s="202" t="s">
        <v>19</v>
      </c>
      <c r="I314" s="204"/>
      <c r="J314" s="200"/>
      <c r="K314" s="200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177</v>
      </c>
      <c r="AU314" s="209" t="s">
        <v>81</v>
      </c>
      <c r="AV314" s="13" t="s">
        <v>79</v>
      </c>
      <c r="AW314" s="13" t="s">
        <v>33</v>
      </c>
      <c r="AX314" s="13" t="s">
        <v>71</v>
      </c>
      <c r="AY314" s="209" t="s">
        <v>166</v>
      </c>
    </row>
    <row r="315" spans="1:65" s="13" customFormat="1" ht="11.25" x14ac:dyDescent="0.2">
      <c r="B315" s="199"/>
      <c r="C315" s="200"/>
      <c r="D315" s="201" t="s">
        <v>177</v>
      </c>
      <c r="E315" s="202" t="s">
        <v>19</v>
      </c>
      <c r="F315" s="203" t="s">
        <v>631</v>
      </c>
      <c r="G315" s="200"/>
      <c r="H315" s="202" t="s">
        <v>19</v>
      </c>
      <c r="I315" s="204"/>
      <c r="J315" s="200"/>
      <c r="K315" s="200"/>
      <c r="L315" s="205"/>
      <c r="M315" s="206"/>
      <c r="N315" s="207"/>
      <c r="O315" s="207"/>
      <c r="P315" s="207"/>
      <c r="Q315" s="207"/>
      <c r="R315" s="207"/>
      <c r="S315" s="207"/>
      <c r="T315" s="208"/>
      <c r="AT315" s="209" t="s">
        <v>177</v>
      </c>
      <c r="AU315" s="209" t="s">
        <v>81</v>
      </c>
      <c r="AV315" s="13" t="s">
        <v>79</v>
      </c>
      <c r="AW315" s="13" t="s">
        <v>33</v>
      </c>
      <c r="AX315" s="13" t="s">
        <v>71</v>
      </c>
      <c r="AY315" s="209" t="s">
        <v>166</v>
      </c>
    </row>
    <row r="316" spans="1:65" s="14" customFormat="1" ht="11.25" x14ac:dyDescent="0.2">
      <c r="B316" s="210"/>
      <c r="C316" s="211"/>
      <c r="D316" s="201" t="s">
        <v>177</v>
      </c>
      <c r="E316" s="212" t="s">
        <v>19</v>
      </c>
      <c r="F316" s="213" t="s">
        <v>705</v>
      </c>
      <c r="G316" s="211"/>
      <c r="H316" s="214">
        <v>0.11899999999999999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177</v>
      </c>
      <c r="AU316" s="220" t="s">
        <v>81</v>
      </c>
      <c r="AV316" s="14" t="s">
        <v>81</v>
      </c>
      <c r="AW316" s="14" t="s">
        <v>33</v>
      </c>
      <c r="AX316" s="14" t="s">
        <v>71</v>
      </c>
      <c r="AY316" s="220" t="s">
        <v>166</v>
      </c>
    </row>
    <row r="317" spans="1:65" s="15" customFormat="1" ht="11.25" x14ac:dyDescent="0.2">
      <c r="B317" s="221"/>
      <c r="C317" s="222"/>
      <c r="D317" s="201" t="s">
        <v>177</v>
      </c>
      <c r="E317" s="223" t="s">
        <v>19</v>
      </c>
      <c r="F317" s="224" t="s">
        <v>180</v>
      </c>
      <c r="G317" s="222"/>
      <c r="H317" s="225">
        <v>0.11899999999999999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177</v>
      </c>
      <c r="AU317" s="231" t="s">
        <v>81</v>
      </c>
      <c r="AV317" s="15" t="s">
        <v>173</v>
      </c>
      <c r="AW317" s="15" t="s">
        <v>33</v>
      </c>
      <c r="AX317" s="15" t="s">
        <v>79</v>
      </c>
      <c r="AY317" s="231" t="s">
        <v>166</v>
      </c>
    </row>
    <row r="318" spans="1:65" s="2" customFormat="1" ht="16.5" customHeight="1" x14ac:dyDescent="0.2">
      <c r="A318" s="37"/>
      <c r="B318" s="38"/>
      <c r="C318" s="249" t="s">
        <v>605</v>
      </c>
      <c r="D318" s="249" t="s">
        <v>392</v>
      </c>
      <c r="E318" s="250" t="s">
        <v>634</v>
      </c>
      <c r="F318" s="251" t="s">
        <v>635</v>
      </c>
      <c r="G318" s="252" t="s">
        <v>234</v>
      </c>
      <c r="H318" s="253">
        <v>0.16900000000000001</v>
      </c>
      <c r="I318" s="254"/>
      <c r="J318" s="255">
        <f>ROUND(I318*H318,2)</f>
        <v>0</v>
      </c>
      <c r="K318" s="251" t="s">
        <v>172</v>
      </c>
      <c r="L318" s="256"/>
      <c r="M318" s="257" t="s">
        <v>19</v>
      </c>
      <c r="N318" s="258" t="s">
        <v>42</v>
      </c>
      <c r="O318" s="67"/>
      <c r="P318" s="190">
        <f>O318*H318</f>
        <v>0</v>
      </c>
      <c r="Q318" s="190">
        <v>1</v>
      </c>
      <c r="R318" s="190">
        <f>Q318*H318</f>
        <v>0.16900000000000001</v>
      </c>
      <c r="S318" s="190">
        <v>0</v>
      </c>
      <c r="T318" s="191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92" t="s">
        <v>395</v>
      </c>
      <c r="AT318" s="192" t="s">
        <v>392</v>
      </c>
      <c r="AU318" s="192" t="s">
        <v>81</v>
      </c>
      <c r="AY318" s="20" t="s">
        <v>166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20" t="s">
        <v>79</v>
      </c>
      <c r="BK318" s="193">
        <f>ROUND(I318*H318,2)</f>
        <v>0</v>
      </c>
      <c r="BL318" s="20" t="s">
        <v>315</v>
      </c>
      <c r="BM318" s="192" t="s">
        <v>636</v>
      </c>
    </row>
    <row r="319" spans="1:65" s="13" customFormat="1" ht="11.25" x14ac:dyDescent="0.2">
      <c r="B319" s="199"/>
      <c r="C319" s="200"/>
      <c r="D319" s="201" t="s">
        <v>177</v>
      </c>
      <c r="E319" s="202" t="s">
        <v>19</v>
      </c>
      <c r="F319" s="203" t="s">
        <v>659</v>
      </c>
      <c r="G319" s="200"/>
      <c r="H319" s="202" t="s">
        <v>19</v>
      </c>
      <c r="I319" s="204"/>
      <c r="J319" s="200"/>
      <c r="K319" s="200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177</v>
      </c>
      <c r="AU319" s="209" t="s">
        <v>81</v>
      </c>
      <c r="AV319" s="13" t="s">
        <v>79</v>
      </c>
      <c r="AW319" s="13" t="s">
        <v>33</v>
      </c>
      <c r="AX319" s="13" t="s">
        <v>71</v>
      </c>
      <c r="AY319" s="209" t="s">
        <v>166</v>
      </c>
    </row>
    <row r="320" spans="1:65" s="13" customFormat="1" ht="11.25" x14ac:dyDescent="0.2">
      <c r="B320" s="199"/>
      <c r="C320" s="200"/>
      <c r="D320" s="201" t="s">
        <v>177</v>
      </c>
      <c r="E320" s="202" t="s">
        <v>19</v>
      </c>
      <c r="F320" s="203" t="s">
        <v>690</v>
      </c>
      <c r="G320" s="200"/>
      <c r="H320" s="202" t="s">
        <v>19</v>
      </c>
      <c r="I320" s="204"/>
      <c r="J320" s="200"/>
      <c r="K320" s="200"/>
      <c r="L320" s="205"/>
      <c r="M320" s="206"/>
      <c r="N320" s="207"/>
      <c r="O320" s="207"/>
      <c r="P320" s="207"/>
      <c r="Q320" s="207"/>
      <c r="R320" s="207"/>
      <c r="S320" s="207"/>
      <c r="T320" s="208"/>
      <c r="AT320" s="209" t="s">
        <v>177</v>
      </c>
      <c r="AU320" s="209" t="s">
        <v>81</v>
      </c>
      <c r="AV320" s="13" t="s">
        <v>79</v>
      </c>
      <c r="AW320" s="13" t="s">
        <v>33</v>
      </c>
      <c r="AX320" s="13" t="s">
        <v>71</v>
      </c>
      <c r="AY320" s="209" t="s">
        <v>166</v>
      </c>
    </row>
    <row r="321" spans="1:65" s="13" customFormat="1" ht="11.25" x14ac:dyDescent="0.2">
      <c r="B321" s="199"/>
      <c r="C321" s="200"/>
      <c r="D321" s="201" t="s">
        <v>177</v>
      </c>
      <c r="E321" s="202" t="s">
        <v>19</v>
      </c>
      <c r="F321" s="203" t="s">
        <v>637</v>
      </c>
      <c r="G321" s="200"/>
      <c r="H321" s="202" t="s">
        <v>19</v>
      </c>
      <c r="I321" s="204"/>
      <c r="J321" s="200"/>
      <c r="K321" s="200"/>
      <c r="L321" s="205"/>
      <c r="M321" s="206"/>
      <c r="N321" s="207"/>
      <c r="O321" s="207"/>
      <c r="P321" s="207"/>
      <c r="Q321" s="207"/>
      <c r="R321" s="207"/>
      <c r="S321" s="207"/>
      <c r="T321" s="208"/>
      <c r="AT321" s="209" t="s">
        <v>177</v>
      </c>
      <c r="AU321" s="209" t="s">
        <v>81</v>
      </c>
      <c r="AV321" s="13" t="s">
        <v>79</v>
      </c>
      <c r="AW321" s="13" t="s">
        <v>33</v>
      </c>
      <c r="AX321" s="13" t="s">
        <v>71</v>
      </c>
      <c r="AY321" s="209" t="s">
        <v>166</v>
      </c>
    </row>
    <row r="322" spans="1:65" s="14" customFormat="1" ht="11.25" x14ac:dyDescent="0.2">
      <c r="B322" s="210"/>
      <c r="C322" s="211"/>
      <c r="D322" s="201" t="s">
        <v>177</v>
      </c>
      <c r="E322" s="212" t="s">
        <v>19</v>
      </c>
      <c r="F322" s="213" t="s">
        <v>706</v>
      </c>
      <c r="G322" s="211"/>
      <c r="H322" s="214">
        <v>0.16900000000000001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177</v>
      </c>
      <c r="AU322" s="220" t="s">
        <v>81</v>
      </c>
      <c r="AV322" s="14" t="s">
        <v>81</v>
      </c>
      <c r="AW322" s="14" t="s">
        <v>33</v>
      </c>
      <c r="AX322" s="14" t="s">
        <v>71</v>
      </c>
      <c r="AY322" s="220" t="s">
        <v>166</v>
      </c>
    </row>
    <row r="323" spans="1:65" s="15" customFormat="1" ht="11.25" x14ac:dyDescent="0.2">
      <c r="B323" s="221"/>
      <c r="C323" s="222"/>
      <c r="D323" s="201" t="s">
        <v>177</v>
      </c>
      <c r="E323" s="223" t="s">
        <v>19</v>
      </c>
      <c r="F323" s="224" t="s">
        <v>180</v>
      </c>
      <c r="G323" s="222"/>
      <c r="H323" s="225">
        <v>0.16900000000000001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177</v>
      </c>
      <c r="AU323" s="231" t="s">
        <v>81</v>
      </c>
      <c r="AV323" s="15" t="s">
        <v>173</v>
      </c>
      <c r="AW323" s="15" t="s">
        <v>33</v>
      </c>
      <c r="AX323" s="15" t="s">
        <v>79</v>
      </c>
      <c r="AY323" s="231" t="s">
        <v>166</v>
      </c>
    </row>
    <row r="324" spans="1:65" s="2" customFormat="1" ht="16.5" customHeight="1" x14ac:dyDescent="0.2">
      <c r="A324" s="37"/>
      <c r="B324" s="38"/>
      <c r="C324" s="249" t="s">
        <v>610</v>
      </c>
      <c r="D324" s="249" t="s">
        <v>392</v>
      </c>
      <c r="E324" s="250" t="s">
        <v>640</v>
      </c>
      <c r="F324" s="251" t="s">
        <v>641</v>
      </c>
      <c r="G324" s="252" t="s">
        <v>234</v>
      </c>
      <c r="H324" s="253">
        <v>6.0000000000000001E-3</v>
      </c>
      <c r="I324" s="254"/>
      <c r="J324" s="255">
        <f>ROUND(I324*H324,2)</f>
        <v>0</v>
      </c>
      <c r="K324" s="251" t="s">
        <v>172</v>
      </c>
      <c r="L324" s="256"/>
      <c r="M324" s="257" t="s">
        <v>19</v>
      </c>
      <c r="N324" s="258" t="s">
        <v>42</v>
      </c>
      <c r="O324" s="67"/>
      <c r="P324" s="190">
        <f>O324*H324</f>
        <v>0</v>
      </c>
      <c r="Q324" s="190">
        <v>1</v>
      </c>
      <c r="R324" s="190">
        <f>Q324*H324</f>
        <v>6.0000000000000001E-3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395</v>
      </c>
      <c r="AT324" s="192" t="s">
        <v>392</v>
      </c>
      <c r="AU324" s="192" t="s">
        <v>81</v>
      </c>
      <c r="AY324" s="20" t="s">
        <v>166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79</v>
      </c>
      <c r="BK324" s="193">
        <f>ROUND(I324*H324,2)</f>
        <v>0</v>
      </c>
      <c r="BL324" s="20" t="s">
        <v>315</v>
      </c>
      <c r="BM324" s="192" t="s">
        <v>642</v>
      </c>
    </row>
    <row r="325" spans="1:65" s="13" customFormat="1" ht="11.25" x14ac:dyDescent="0.2">
      <c r="B325" s="199"/>
      <c r="C325" s="200"/>
      <c r="D325" s="201" t="s">
        <v>177</v>
      </c>
      <c r="E325" s="202" t="s">
        <v>19</v>
      </c>
      <c r="F325" s="203" t="s">
        <v>659</v>
      </c>
      <c r="G325" s="200"/>
      <c r="H325" s="202" t="s">
        <v>19</v>
      </c>
      <c r="I325" s="204"/>
      <c r="J325" s="200"/>
      <c r="K325" s="200"/>
      <c r="L325" s="205"/>
      <c r="M325" s="206"/>
      <c r="N325" s="207"/>
      <c r="O325" s="207"/>
      <c r="P325" s="207"/>
      <c r="Q325" s="207"/>
      <c r="R325" s="207"/>
      <c r="S325" s="207"/>
      <c r="T325" s="208"/>
      <c r="AT325" s="209" t="s">
        <v>177</v>
      </c>
      <c r="AU325" s="209" t="s">
        <v>81</v>
      </c>
      <c r="AV325" s="13" t="s">
        <v>79</v>
      </c>
      <c r="AW325" s="13" t="s">
        <v>33</v>
      </c>
      <c r="AX325" s="13" t="s">
        <v>71</v>
      </c>
      <c r="AY325" s="209" t="s">
        <v>166</v>
      </c>
    </row>
    <row r="326" spans="1:65" s="13" customFormat="1" ht="11.25" x14ac:dyDescent="0.2">
      <c r="B326" s="199"/>
      <c r="C326" s="200"/>
      <c r="D326" s="201" t="s">
        <v>177</v>
      </c>
      <c r="E326" s="202" t="s">
        <v>19</v>
      </c>
      <c r="F326" s="203" t="s">
        <v>690</v>
      </c>
      <c r="G326" s="200"/>
      <c r="H326" s="202" t="s">
        <v>19</v>
      </c>
      <c r="I326" s="204"/>
      <c r="J326" s="200"/>
      <c r="K326" s="200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177</v>
      </c>
      <c r="AU326" s="209" t="s">
        <v>81</v>
      </c>
      <c r="AV326" s="13" t="s">
        <v>79</v>
      </c>
      <c r="AW326" s="13" t="s">
        <v>33</v>
      </c>
      <c r="AX326" s="13" t="s">
        <v>71</v>
      </c>
      <c r="AY326" s="209" t="s">
        <v>166</v>
      </c>
    </row>
    <row r="327" spans="1:65" s="13" customFormat="1" ht="11.25" x14ac:dyDescent="0.2">
      <c r="B327" s="199"/>
      <c r="C327" s="200"/>
      <c r="D327" s="201" t="s">
        <v>177</v>
      </c>
      <c r="E327" s="202" t="s">
        <v>19</v>
      </c>
      <c r="F327" s="203" t="s">
        <v>643</v>
      </c>
      <c r="G327" s="200"/>
      <c r="H327" s="202" t="s">
        <v>19</v>
      </c>
      <c r="I327" s="204"/>
      <c r="J327" s="200"/>
      <c r="K327" s="200"/>
      <c r="L327" s="205"/>
      <c r="M327" s="206"/>
      <c r="N327" s="207"/>
      <c r="O327" s="207"/>
      <c r="P327" s="207"/>
      <c r="Q327" s="207"/>
      <c r="R327" s="207"/>
      <c r="S327" s="207"/>
      <c r="T327" s="208"/>
      <c r="AT327" s="209" t="s">
        <v>177</v>
      </c>
      <c r="AU327" s="209" t="s">
        <v>81</v>
      </c>
      <c r="AV327" s="13" t="s">
        <v>79</v>
      </c>
      <c r="AW327" s="13" t="s">
        <v>33</v>
      </c>
      <c r="AX327" s="13" t="s">
        <v>71</v>
      </c>
      <c r="AY327" s="209" t="s">
        <v>166</v>
      </c>
    </row>
    <row r="328" spans="1:65" s="14" customFormat="1" ht="11.25" x14ac:dyDescent="0.2">
      <c r="B328" s="210"/>
      <c r="C328" s="211"/>
      <c r="D328" s="201" t="s">
        <v>177</v>
      </c>
      <c r="E328" s="212" t="s">
        <v>19</v>
      </c>
      <c r="F328" s="213" t="s">
        <v>707</v>
      </c>
      <c r="G328" s="211"/>
      <c r="H328" s="214">
        <v>6.0000000000000001E-3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177</v>
      </c>
      <c r="AU328" s="220" t="s">
        <v>81</v>
      </c>
      <c r="AV328" s="14" t="s">
        <v>81</v>
      </c>
      <c r="AW328" s="14" t="s">
        <v>33</v>
      </c>
      <c r="AX328" s="14" t="s">
        <v>71</v>
      </c>
      <c r="AY328" s="220" t="s">
        <v>166</v>
      </c>
    </row>
    <row r="329" spans="1:65" s="15" customFormat="1" ht="11.25" x14ac:dyDescent="0.2">
      <c r="B329" s="221"/>
      <c r="C329" s="222"/>
      <c r="D329" s="201" t="s">
        <v>177</v>
      </c>
      <c r="E329" s="223" t="s">
        <v>19</v>
      </c>
      <c r="F329" s="224" t="s">
        <v>180</v>
      </c>
      <c r="G329" s="222"/>
      <c r="H329" s="225">
        <v>6.0000000000000001E-3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177</v>
      </c>
      <c r="AU329" s="231" t="s">
        <v>81</v>
      </c>
      <c r="AV329" s="15" t="s">
        <v>173</v>
      </c>
      <c r="AW329" s="15" t="s">
        <v>33</v>
      </c>
      <c r="AX329" s="15" t="s">
        <v>79</v>
      </c>
      <c r="AY329" s="231" t="s">
        <v>166</v>
      </c>
    </row>
    <row r="330" spans="1:65" s="2" customFormat="1" ht="16.5" customHeight="1" x14ac:dyDescent="0.2">
      <c r="A330" s="37"/>
      <c r="B330" s="38"/>
      <c r="C330" s="181" t="s">
        <v>616</v>
      </c>
      <c r="D330" s="181" t="s">
        <v>168</v>
      </c>
      <c r="E330" s="182" t="s">
        <v>383</v>
      </c>
      <c r="F330" s="183" t="s">
        <v>384</v>
      </c>
      <c r="G330" s="184" t="s">
        <v>385</v>
      </c>
      <c r="H330" s="185">
        <v>188.21299999999999</v>
      </c>
      <c r="I330" s="186"/>
      <c r="J330" s="187">
        <f>ROUND(I330*H330,2)</f>
        <v>0</v>
      </c>
      <c r="K330" s="183" t="s">
        <v>172</v>
      </c>
      <c r="L330" s="42"/>
      <c r="M330" s="188" t="s">
        <v>19</v>
      </c>
      <c r="N330" s="189" t="s">
        <v>42</v>
      </c>
      <c r="O330" s="67"/>
      <c r="P330" s="190">
        <f>O330*H330</f>
        <v>0</v>
      </c>
      <c r="Q330" s="190">
        <v>6.0000000000000002E-5</v>
      </c>
      <c r="R330" s="190">
        <f>Q330*H330</f>
        <v>1.1292780000000001E-2</v>
      </c>
      <c r="S330" s="190">
        <v>0</v>
      </c>
      <c r="T330" s="191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2" t="s">
        <v>315</v>
      </c>
      <c r="AT330" s="192" t="s">
        <v>168</v>
      </c>
      <c r="AU330" s="192" t="s">
        <v>81</v>
      </c>
      <c r="AY330" s="20" t="s">
        <v>166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20" t="s">
        <v>79</v>
      </c>
      <c r="BK330" s="193">
        <f>ROUND(I330*H330,2)</f>
        <v>0</v>
      </c>
      <c r="BL330" s="20" t="s">
        <v>315</v>
      </c>
      <c r="BM330" s="192" t="s">
        <v>708</v>
      </c>
    </row>
    <row r="331" spans="1:65" s="2" customFormat="1" ht="11.25" x14ac:dyDescent="0.2">
      <c r="A331" s="37"/>
      <c r="B331" s="38"/>
      <c r="C331" s="39"/>
      <c r="D331" s="194" t="s">
        <v>175</v>
      </c>
      <c r="E331" s="39"/>
      <c r="F331" s="195" t="s">
        <v>387</v>
      </c>
      <c r="G331" s="39"/>
      <c r="H331" s="39"/>
      <c r="I331" s="196"/>
      <c r="J331" s="39"/>
      <c r="K331" s="39"/>
      <c r="L331" s="42"/>
      <c r="M331" s="197"/>
      <c r="N331" s="198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175</v>
      </c>
      <c r="AU331" s="20" t="s">
        <v>81</v>
      </c>
    </row>
    <row r="332" spans="1:65" s="13" customFormat="1" ht="11.25" x14ac:dyDescent="0.2">
      <c r="B332" s="199"/>
      <c r="C332" s="200"/>
      <c r="D332" s="201" t="s">
        <v>177</v>
      </c>
      <c r="E332" s="202" t="s">
        <v>19</v>
      </c>
      <c r="F332" s="203" t="s">
        <v>659</v>
      </c>
      <c r="G332" s="200"/>
      <c r="H332" s="202" t="s">
        <v>19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177</v>
      </c>
      <c r="AU332" s="209" t="s">
        <v>81</v>
      </c>
      <c r="AV332" s="13" t="s">
        <v>79</v>
      </c>
      <c r="AW332" s="13" t="s">
        <v>33</v>
      </c>
      <c r="AX332" s="13" t="s">
        <v>71</v>
      </c>
      <c r="AY332" s="209" t="s">
        <v>166</v>
      </c>
    </row>
    <row r="333" spans="1:65" s="13" customFormat="1" ht="11.25" x14ac:dyDescent="0.2">
      <c r="B333" s="199"/>
      <c r="C333" s="200"/>
      <c r="D333" s="201" t="s">
        <v>177</v>
      </c>
      <c r="E333" s="202" t="s">
        <v>19</v>
      </c>
      <c r="F333" s="203" t="s">
        <v>709</v>
      </c>
      <c r="G333" s="200"/>
      <c r="H333" s="202" t="s">
        <v>19</v>
      </c>
      <c r="I333" s="204"/>
      <c r="J333" s="200"/>
      <c r="K333" s="200"/>
      <c r="L333" s="205"/>
      <c r="M333" s="206"/>
      <c r="N333" s="207"/>
      <c r="O333" s="207"/>
      <c r="P333" s="207"/>
      <c r="Q333" s="207"/>
      <c r="R333" s="207"/>
      <c r="S333" s="207"/>
      <c r="T333" s="208"/>
      <c r="AT333" s="209" t="s">
        <v>177</v>
      </c>
      <c r="AU333" s="209" t="s">
        <v>81</v>
      </c>
      <c r="AV333" s="13" t="s">
        <v>79</v>
      </c>
      <c r="AW333" s="13" t="s">
        <v>33</v>
      </c>
      <c r="AX333" s="13" t="s">
        <v>71</v>
      </c>
      <c r="AY333" s="209" t="s">
        <v>166</v>
      </c>
    </row>
    <row r="334" spans="1:65" s="13" customFormat="1" ht="11.25" x14ac:dyDescent="0.2">
      <c r="B334" s="199"/>
      <c r="C334" s="200"/>
      <c r="D334" s="201" t="s">
        <v>177</v>
      </c>
      <c r="E334" s="202" t="s">
        <v>19</v>
      </c>
      <c r="F334" s="203" t="s">
        <v>710</v>
      </c>
      <c r="G334" s="200"/>
      <c r="H334" s="202" t="s">
        <v>19</v>
      </c>
      <c r="I334" s="204"/>
      <c r="J334" s="200"/>
      <c r="K334" s="200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177</v>
      </c>
      <c r="AU334" s="209" t="s">
        <v>81</v>
      </c>
      <c r="AV334" s="13" t="s">
        <v>79</v>
      </c>
      <c r="AW334" s="13" t="s">
        <v>33</v>
      </c>
      <c r="AX334" s="13" t="s">
        <v>71</v>
      </c>
      <c r="AY334" s="209" t="s">
        <v>166</v>
      </c>
    </row>
    <row r="335" spans="1:65" s="14" customFormat="1" ht="11.25" x14ac:dyDescent="0.2">
      <c r="B335" s="210"/>
      <c r="C335" s="211"/>
      <c r="D335" s="201" t="s">
        <v>177</v>
      </c>
      <c r="E335" s="212" t="s">
        <v>19</v>
      </c>
      <c r="F335" s="213" t="s">
        <v>711</v>
      </c>
      <c r="G335" s="211"/>
      <c r="H335" s="214">
        <v>58.107999999999997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177</v>
      </c>
      <c r="AU335" s="220" t="s">
        <v>81</v>
      </c>
      <c r="AV335" s="14" t="s">
        <v>81</v>
      </c>
      <c r="AW335" s="14" t="s">
        <v>33</v>
      </c>
      <c r="AX335" s="14" t="s">
        <v>71</v>
      </c>
      <c r="AY335" s="220" t="s">
        <v>166</v>
      </c>
    </row>
    <row r="336" spans="1:65" s="13" customFormat="1" ht="11.25" x14ac:dyDescent="0.2">
      <c r="B336" s="199"/>
      <c r="C336" s="200"/>
      <c r="D336" s="201" t="s">
        <v>177</v>
      </c>
      <c r="E336" s="202" t="s">
        <v>19</v>
      </c>
      <c r="F336" s="203" t="s">
        <v>712</v>
      </c>
      <c r="G336" s="200"/>
      <c r="H336" s="202" t="s">
        <v>19</v>
      </c>
      <c r="I336" s="204"/>
      <c r="J336" s="200"/>
      <c r="K336" s="200"/>
      <c r="L336" s="205"/>
      <c r="M336" s="206"/>
      <c r="N336" s="207"/>
      <c r="O336" s="207"/>
      <c r="P336" s="207"/>
      <c r="Q336" s="207"/>
      <c r="R336" s="207"/>
      <c r="S336" s="207"/>
      <c r="T336" s="208"/>
      <c r="AT336" s="209" t="s">
        <v>177</v>
      </c>
      <c r="AU336" s="209" t="s">
        <v>81</v>
      </c>
      <c r="AV336" s="13" t="s">
        <v>79</v>
      </c>
      <c r="AW336" s="13" t="s">
        <v>33</v>
      </c>
      <c r="AX336" s="13" t="s">
        <v>71</v>
      </c>
      <c r="AY336" s="209" t="s">
        <v>166</v>
      </c>
    </row>
    <row r="337" spans="1:65" s="14" customFormat="1" ht="11.25" x14ac:dyDescent="0.2">
      <c r="B337" s="210"/>
      <c r="C337" s="211"/>
      <c r="D337" s="201" t="s">
        <v>177</v>
      </c>
      <c r="E337" s="212" t="s">
        <v>19</v>
      </c>
      <c r="F337" s="213" t="s">
        <v>713</v>
      </c>
      <c r="G337" s="211"/>
      <c r="H337" s="214">
        <v>73.899000000000001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177</v>
      </c>
      <c r="AU337" s="220" t="s">
        <v>81</v>
      </c>
      <c r="AV337" s="14" t="s">
        <v>81</v>
      </c>
      <c r="AW337" s="14" t="s">
        <v>33</v>
      </c>
      <c r="AX337" s="14" t="s">
        <v>71</v>
      </c>
      <c r="AY337" s="220" t="s">
        <v>166</v>
      </c>
    </row>
    <row r="338" spans="1:65" s="13" customFormat="1" ht="11.25" x14ac:dyDescent="0.2">
      <c r="B338" s="199"/>
      <c r="C338" s="200"/>
      <c r="D338" s="201" t="s">
        <v>177</v>
      </c>
      <c r="E338" s="202" t="s">
        <v>19</v>
      </c>
      <c r="F338" s="203" t="s">
        <v>714</v>
      </c>
      <c r="G338" s="200"/>
      <c r="H338" s="202" t="s">
        <v>19</v>
      </c>
      <c r="I338" s="204"/>
      <c r="J338" s="200"/>
      <c r="K338" s="200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177</v>
      </c>
      <c r="AU338" s="209" t="s">
        <v>81</v>
      </c>
      <c r="AV338" s="13" t="s">
        <v>79</v>
      </c>
      <c r="AW338" s="13" t="s">
        <v>33</v>
      </c>
      <c r="AX338" s="13" t="s">
        <v>71</v>
      </c>
      <c r="AY338" s="209" t="s">
        <v>166</v>
      </c>
    </row>
    <row r="339" spans="1:65" s="14" customFormat="1" ht="11.25" x14ac:dyDescent="0.2">
      <c r="B339" s="210"/>
      <c r="C339" s="211"/>
      <c r="D339" s="201" t="s">
        <v>177</v>
      </c>
      <c r="E339" s="212" t="s">
        <v>19</v>
      </c>
      <c r="F339" s="213" t="s">
        <v>715</v>
      </c>
      <c r="G339" s="211"/>
      <c r="H339" s="214">
        <v>56.206000000000003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177</v>
      </c>
      <c r="AU339" s="220" t="s">
        <v>81</v>
      </c>
      <c r="AV339" s="14" t="s">
        <v>81</v>
      </c>
      <c r="AW339" s="14" t="s">
        <v>33</v>
      </c>
      <c r="AX339" s="14" t="s">
        <v>71</v>
      </c>
      <c r="AY339" s="220" t="s">
        <v>166</v>
      </c>
    </row>
    <row r="340" spans="1:65" s="15" customFormat="1" ht="11.25" x14ac:dyDescent="0.2">
      <c r="B340" s="221"/>
      <c r="C340" s="222"/>
      <c r="D340" s="201" t="s">
        <v>177</v>
      </c>
      <c r="E340" s="223" t="s">
        <v>19</v>
      </c>
      <c r="F340" s="224" t="s">
        <v>180</v>
      </c>
      <c r="G340" s="222"/>
      <c r="H340" s="225">
        <v>188.21300000000002</v>
      </c>
      <c r="I340" s="226"/>
      <c r="J340" s="222"/>
      <c r="K340" s="222"/>
      <c r="L340" s="227"/>
      <c r="M340" s="228"/>
      <c r="N340" s="229"/>
      <c r="O340" s="229"/>
      <c r="P340" s="229"/>
      <c r="Q340" s="229"/>
      <c r="R340" s="229"/>
      <c r="S340" s="229"/>
      <c r="T340" s="230"/>
      <c r="AT340" s="231" t="s">
        <v>177</v>
      </c>
      <c r="AU340" s="231" t="s">
        <v>81</v>
      </c>
      <c r="AV340" s="15" t="s">
        <v>173</v>
      </c>
      <c r="AW340" s="15" t="s">
        <v>33</v>
      </c>
      <c r="AX340" s="15" t="s">
        <v>79</v>
      </c>
      <c r="AY340" s="231" t="s">
        <v>166</v>
      </c>
    </row>
    <row r="341" spans="1:65" s="2" customFormat="1" ht="16.5" customHeight="1" x14ac:dyDescent="0.2">
      <c r="A341" s="37"/>
      <c r="B341" s="38"/>
      <c r="C341" s="249" t="s">
        <v>620</v>
      </c>
      <c r="D341" s="249" t="s">
        <v>392</v>
      </c>
      <c r="E341" s="250" t="s">
        <v>716</v>
      </c>
      <c r="F341" s="251" t="s">
        <v>717</v>
      </c>
      <c r="G341" s="252" t="s">
        <v>234</v>
      </c>
      <c r="H341" s="253">
        <v>5.8000000000000003E-2</v>
      </c>
      <c r="I341" s="254"/>
      <c r="J341" s="255">
        <f>ROUND(I341*H341,2)</f>
        <v>0</v>
      </c>
      <c r="K341" s="251" t="s">
        <v>172</v>
      </c>
      <c r="L341" s="256"/>
      <c r="M341" s="257" t="s">
        <v>19</v>
      </c>
      <c r="N341" s="258" t="s">
        <v>42</v>
      </c>
      <c r="O341" s="67"/>
      <c r="P341" s="190">
        <f>O341*H341</f>
        <v>0</v>
      </c>
      <c r="Q341" s="190">
        <v>1</v>
      </c>
      <c r="R341" s="190">
        <f>Q341*H341</f>
        <v>5.8000000000000003E-2</v>
      </c>
      <c r="S341" s="190">
        <v>0</v>
      </c>
      <c r="T341" s="191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92" t="s">
        <v>395</v>
      </c>
      <c r="AT341" s="192" t="s">
        <v>392</v>
      </c>
      <c r="AU341" s="192" t="s">
        <v>81</v>
      </c>
      <c r="AY341" s="20" t="s">
        <v>166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20" t="s">
        <v>79</v>
      </c>
      <c r="BK341" s="193">
        <f>ROUND(I341*H341,2)</f>
        <v>0</v>
      </c>
      <c r="BL341" s="20" t="s">
        <v>315</v>
      </c>
      <c r="BM341" s="192" t="s">
        <v>718</v>
      </c>
    </row>
    <row r="342" spans="1:65" s="13" customFormat="1" ht="11.25" x14ac:dyDescent="0.2">
      <c r="B342" s="199"/>
      <c r="C342" s="200"/>
      <c r="D342" s="201" t="s">
        <v>177</v>
      </c>
      <c r="E342" s="202" t="s">
        <v>19</v>
      </c>
      <c r="F342" s="203" t="s">
        <v>659</v>
      </c>
      <c r="G342" s="200"/>
      <c r="H342" s="202" t="s">
        <v>19</v>
      </c>
      <c r="I342" s="204"/>
      <c r="J342" s="200"/>
      <c r="K342" s="200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177</v>
      </c>
      <c r="AU342" s="209" t="s">
        <v>81</v>
      </c>
      <c r="AV342" s="13" t="s">
        <v>79</v>
      </c>
      <c r="AW342" s="13" t="s">
        <v>33</v>
      </c>
      <c r="AX342" s="13" t="s">
        <v>71</v>
      </c>
      <c r="AY342" s="209" t="s">
        <v>166</v>
      </c>
    </row>
    <row r="343" spans="1:65" s="13" customFormat="1" ht="11.25" x14ac:dyDescent="0.2">
      <c r="B343" s="199"/>
      <c r="C343" s="200"/>
      <c r="D343" s="201" t="s">
        <v>177</v>
      </c>
      <c r="E343" s="202" t="s">
        <v>19</v>
      </c>
      <c r="F343" s="203" t="s">
        <v>709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177</v>
      </c>
      <c r="AU343" s="209" t="s">
        <v>81</v>
      </c>
      <c r="AV343" s="13" t="s">
        <v>79</v>
      </c>
      <c r="AW343" s="13" t="s">
        <v>33</v>
      </c>
      <c r="AX343" s="13" t="s">
        <v>71</v>
      </c>
      <c r="AY343" s="209" t="s">
        <v>166</v>
      </c>
    </row>
    <row r="344" spans="1:65" s="13" customFormat="1" ht="11.25" x14ac:dyDescent="0.2">
      <c r="B344" s="199"/>
      <c r="C344" s="200"/>
      <c r="D344" s="201" t="s">
        <v>177</v>
      </c>
      <c r="E344" s="202" t="s">
        <v>19</v>
      </c>
      <c r="F344" s="203" t="s">
        <v>710</v>
      </c>
      <c r="G344" s="200"/>
      <c r="H344" s="202" t="s">
        <v>19</v>
      </c>
      <c r="I344" s="204"/>
      <c r="J344" s="200"/>
      <c r="K344" s="200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177</v>
      </c>
      <c r="AU344" s="209" t="s">
        <v>81</v>
      </c>
      <c r="AV344" s="13" t="s">
        <v>79</v>
      </c>
      <c r="AW344" s="13" t="s">
        <v>33</v>
      </c>
      <c r="AX344" s="13" t="s">
        <v>71</v>
      </c>
      <c r="AY344" s="209" t="s">
        <v>166</v>
      </c>
    </row>
    <row r="345" spans="1:65" s="14" customFormat="1" ht="11.25" x14ac:dyDescent="0.2">
      <c r="B345" s="210"/>
      <c r="C345" s="211"/>
      <c r="D345" s="201" t="s">
        <v>177</v>
      </c>
      <c r="E345" s="212" t="s">
        <v>19</v>
      </c>
      <c r="F345" s="213" t="s">
        <v>719</v>
      </c>
      <c r="G345" s="211"/>
      <c r="H345" s="214">
        <v>5.8000000000000003E-2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177</v>
      </c>
      <c r="AU345" s="220" t="s">
        <v>81</v>
      </c>
      <c r="AV345" s="14" t="s">
        <v>81</v>
      </c>
      <c r="AW345" s="14" t="s">
        <v>33</v>
      </c>
      <c r="AX345" s="14" t="s">
        <v>71</v>
      </c>
      <c r="AY345" s="220" t="s">
        <v>166</v>
      </c>
    </row>
    <row r="346" spans="1:65" s="15" customFormat="1" ht="11.25" x14ac:dyDescent="0.2">
      <c r="B346" s="221"/>
      <c r="C346" s="222"/>
      <c r="D346" s="201" t="s">
        <v>177</v>
      </c>
      <c r="E346" s="223" t="s">
        <v>19</v>
      </c>
      <c r="F346" s="224" t="s">
        <v>180</v>
      </c>
      <c r="G346" s="222"/>
      <c r="H346" s="225">
        <v>5.8000000000000003E-2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177</v>
      </c>
      <c r="AU346" s="231" t="s">
        <v>81</v>
      </c>
      <c r="AV346" s="15" t="s">
        <v>173</v>
      </c>
      <c r="AW346" s="15" t="s">
        <v>33</v>
      </c>
      <c r="AX346" s="15" t="s">
        <v>79</v>
      </c>
      <c r="AY346" s="231" t="s">
        <v>166</v>
      </c>
    </row>
    <row r="347" spans="1:65" s="2" customFormat="1" ht="16.5" customHeight="1" x14ac:dyDescent="0.2">
      <c r="A347" s="37"/>
      <c r="B347" s="38"/>
      <c r="C347" s="249" t="s">
        <v>621</v>
      </c>
      <c r="D347" s="249" t="s">
        <v>392</v>
      </c>
      <c r="E347" s="250" t="s">
        <v>720</v>
      </c>
      <c r="F347" s="251" t="s">
        <v>721</v>
      </c>
      <c r="G347" s="252" t="s">
        <v>524</v>
      </c>
      <c r="H347" s="253">
        <v>15.3</v>
      </c>
      <c r="I347" s="254"/>
      <c r="J347" s="255">
        <f>ROUND(I347*H347,2)</f>
        <v>0</v>
      </c>
      <c r="K347" s="251" t="s">
        <v>172</v>
      </c>
      <c r="L347" s="256"/>
      <c r="M347" s="257" t="s">
        <v>19</v>
      </c>
      <c r="N347" s="258" t="s">
        <v>42</v>
      </c>
      <c r="O347" s="67"/>
      <c r="P347" s="190">
        <f>O347*H347</f>
        <v>0</v>
      </c>
      <c r="Q347" s="190">
        <v>4.1099999999999999E-3</v>
      </c>
      <c r="R347" s="190">
        <f>Q347*H347</f>
        <v>6.2883000000000008E-2</v>
      </c>
      <c r="S347" s="190">
        <v>0</v>
      </c>
      <c r="T347" s="191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92" t="s">
        <v>395</v>
      </c>
      <c r="AT347" s="192" t="s">
        <v>392</v>
      </c>
      <c r="AU347" s="192" t="s">
        <v>81</v>
      </c>
      <c r="AY347" s="20" t="s">
        <v>166</v>
      </c>
      <c r="BE347" s="193">
        <f>IF(N347="základní",J347,0)</f>
        <v>0</v>
      </c>
      <c r="BF347" s="193">
        <f>IF(N347="snížená",J347,0)</f>
        <v>0</v>
      </c>
      <c r="BG347" s="193">
        <f>IF(N347="zákl. přenesená",J347,0)</f>
        <v>0</v>
      </c>
      <c r="BH347" s="193">
        <f>IF(N347="sníž. přenesená",J347,0)</f>
        <v>0</v>
      </c>
      <c r="BI347" s="193">
        <f>IF(N347="nulová",J347,0)</f>
        <v>0</v>
      </c>
      <c r="BJ347" s="20" t="s">
        <v>79</v>
      </c>
      <c r="BK347" s="193">
        <f>ROUND(I347*H347,2)</f>
        <v>0</v>
      </c>
      <c r="BL347" s="20" t="s">
        <v>315</v>
      </c>
      <c r="BM347" s="192" t="s">
        <v>722</v>
      </c>
    </row>
    <row r="348" spans="1:65" s="13" customFormat="1" ht="11.25" x14ac:dyDescent="0.2">
      <c r="B348" s="199"/>
      <c r="C348" s="200"/>
      <c r="D348" s="201" t="s">
        <v>177</v>
      </c>
      <c r="E348" s="202" t="s">
        <v>19</v>
      </c>
      <c r="F348" s="203" t="s">
        <v>659</v>
      </c>
      <c r="G348" s="200"/>
      <c r="H348" s="202" t="s">
        <v>19</v>
      </c>
      <c r="I348" s="204"/>
      <c r="J348" s="200"/>
      <c r="K348" s="200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177</v>
      </c>
      <c r="AU348" s="209" t="s">
        <v>81</v>
      </c>
      <c r="AV348" s="13" t="s">
        <v>79</v>
      </c>
      <c r="AW348" s="13" t="s">
        <v>33</v>
      </c>
      <c r="AX348" s="13" t="s">
        <v>71</v>
      </c>
      <c r="AY348" s="209" t="s">
        <v>166</v>
      </c>
    </row>
    <row r="349" spans="1:65" s="13" customFormat="1" ht="11.25" x14ac:dyDescent="0.2">
      <c r="B349" s="199"/>
      <c r="C349" s="200"/>
      <c r="D349" s="201" t="s">
        <v>177</v>
      </c>
      <c r="E349" s="202" t="s">
        <v>19</v>
      </c>
      <c r="F349" s="203" t="s">
        <v>712</v>
      </c>
      <c r="G349" s="200"/>
      <c r="H349" s="202" t="s">
        <v>19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177</v>
      </c>
      <c r="AU349" s="209" t="s">
        <v>81</v>
      </c>
      <c r="AV349" s="13" t="s">
        <v>79</v>
      </c>
      <c r="AW349" s="13" t="s">
        <v>33</v>
      </c>
      <c r="AX349" s="13" t="s">
        <v>71</v>
      </c>
      <c r="AY349" s="209" t="s">
        <v>166</v>
      </c>
    </row>
    <row r="350" spans="1:65" s="14" customFormat="1" ht="11.25" x14ac:dyDescent="0.2">
      <c r="B350" s="210"/>
      <c r="C350" s="211"/>
      <c r="D350" s="201" t="s">
        <v>177</v>
      </c>
      <c r="E350" s="212" t="s">
        <v>19</v>
      </c>
      <c r="F350" s="213" t="s">
        <v>723</v>
      </c>
      <c r="G350" s="211"/>
      <c r="H350" s="214">
        <v>15.3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177</v>
      </c>
      <c r="AU350" s="220" t="s">
        <v>81</v>
      </c>
      <c r="AV350" s="14" t="s">
        <v>81</v>
      </c>
      <c r="AW350" s="14" t="s">
        <v>33</v>
      </c>
      <c r="AX350" s="14" t="s">
        <v>71</v>
      </c>
      <c r="AY350" s="220" t="s">
        <v>166</v>
      </c>
    </row>
    <row r="351" spans="1:65" s="15" customFormat="1" ht="11.25" x14ac:dyDescent="0.2">
      <c r="B351" s="221"/>
      <c r="C351" s="222"/>
      <c r="D351" s="201" t="s">
        <v>177</v>
      </c>
      <c r="E351" s="223" t="s">
        <v>19</v>
      </c>
      <c r="F351" s="224" t="s">
        <v>180</v>
      </c>
      <c r="G351" s="222"/>
      <c r="H351" s="225">
        <v>15.3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177</v>
      </c>
      <c r="AU351" s="231" t="s">
        <v>81</v>
      </c>
      <c r="AV351" s="15" t="s">
        <v>173</v>
      </c>
      <c r="AW351" s="15" t="s">
        <v>33</v>
      </c>
      <c r="AX351" s="15" t="s">
        <v>79</v>
      </c>
      <c r="AY351" s="231" t="s">
        <v>166</v>
      </c>
    </row>
    <row r="352" spans="1:65" s="2" customFormat="1" ht="16.5" customHeight="1" x14ac:dyDescent="0.2">
      <c r="A352" s="37"/>
      <c r="B352" s="38"/>
      <c r="C352" s="249" t="s">
        <v>627</v>
      </c>
      <c r="D352" s="249" t="s">
        <v>392</v>
      </c>
      <c r="E352" s="250" t="s">
        <v>724</v>
      </c>
      <c r="F352" s="251" t="s">
        <v>725</v>
      </c>
      <c r="G352" s="252" t="s">
        <v>234</v>
      </c>
      <c r="H352" s="253">
        <v>5.6000000000000001E-2</v>
      </c>
      <c r="I352" s="254"/>
      <c r="J352" s="255">
        <f>ROUND(I352*H352,2)</f>
        <v>0</v>
      </c>
      <c r="K352" s="251" t="s">
        <v>172</v>
      </c>
      <c r="L352" s="256"/>
      <c r="M352" s="257" t="s">
        <v>19</v>
      </c>
      <c r="N352" s="258" t="s">
        <v>42</v>
      </c>
      <c r="O352" s="67"/>
      <c r="P352" s="190">
        <f>O352*H352</f>
        <v>0</v>
      </c>
      <c r="Q352" s="190">
        <v>1</v>
      </c>
      <c r="R352" s="190">
        <f>Q352*H352</f>
        <v>5.6000000000000001E-2</v>
      </c>
      <c r="S352" s="190">
        <v>0</v>
      </c>
      <c r="T352" s="191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92" t="s">
        <v>395</v>
      </c>
      <c r="AT352" s="192" t="s">
        <v>392</v>
      </c>
      <c r="AU352" s="192" t="s">
        <v>81</v>
      </c>
      <c r="AY352" s="20" t="s">
        <v>166</v>
      </c>
      <c r="BE352" s="193">
        <f>IF(N352="základní",J352,0)</f>
        <v>0</v>
      </c>
      <c r="BF352" s="193">
        <f>IF(N352="snížená",J352,0)</f>
        <v>0</v>
      </c>
      <c r="BG352" s="193">
        <f>IF(N352="zákl. přenesená",J352,0)</f>
        <v>0</v>
      </c>
      <c r="BH352" s="193">
        <f>IF(N352="sníž. přenesená",J352,0)</f>
        <v>0</v>
      </c>
      <c r="BI352" s="193">
        <f>IF(N352="nulová",J352,0)</f>
        <v>0</v>
      </c>
      <c r="BJ352" s="20" t="s">
        <v>79</v>
      </c>
      <c r="BK352" s="193">
        <f>ROUND(I352*H352,2)</f>
        <v>0</v>
      </c>
      <c r="BL352" s="20" t="s">
        <v>315</v>
      </c>
      <c r="BM352" s="192" t="s">
        <v>726</v>
      </c>
    </row>
    <row r="353" spans="1:65" s="13" customFormat="1" ht="11.25" x14ac:dyDescent="0.2">
      <c r="B353" s="199"/>
      <c r="C353" s="200"/>
      <c r="D353" s="201" t="s">
        <v>177</v>
      </c>
      <c r="E353" s="202" t="s">
        <v>19</v>
      </c>
      <c r="F353" s="203" t="s">
        <v>659</v>
      </c>
      <c r="G353" s="200"/>
      <c r="H353" s="202" t="s">
        <v>19</v>
      </c>
      <c r="I353" s="204"/>
      <c r="J353" s="200"/>
      <c r="K353" s="200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177</v>
      </c>
      <c r="AU353" s="209" t="s">
        <v>81</v>
      </c>
      <c r="AV353" s="13" t="s">
        <v>79</v>
      </c>
      <c r="AW353" s="13" t="s">
        <v>33</v>
      </c>
      <c r="AX353" s="13" t="s">
        <v>71</v>
      </c>
      <c r="AY353" s="209" t="s">
        <v>166</v>
      </c>
    </row>
    <row r="354" spans="1:65" s="13" customFormat="1" ht="11.25" x14ac:dyDescent="0.2">
      <c r="B354" s="199"/>
      <c r="C354" s="200"/>
      <c r="D354" s="201" t="s">
        <v>177</v>
      </c>
      <c r="E354" s="202" t="s">
        <v>19</v>
      </c>
      <c r="F354" s="203" t="s">
        <v>709</v>
      </c>
      <c r="G354" s="200"/>
      <c r="H354" s="202" t="s">
        <v>19</v>
      </c>
      <c r="I354" s="204"/>
      <c r="J354" s="200"/>
      <c r="K354" s="200"/>
      <c r="L354" s="205"/>
      <c r="M354" s="206"/>
      <c r="N354" s="207"/>
      <c r="O354" s="207"/>
      <c r="P354" s="207"/>
      <c r="Q354" s="207"/>
      <c r="R354" s="207"/>
      <c r="S354" s="207"/>
      <c r="T354" s="208"/>
      <c r="AT354" s="209" t="s">
        <v>177</v>
      </c>
      <c r="AU354" s="209" t="s">
        <v>81</v>
      </c>
      <c r="AV354" s="13" t="s">
        <v>79</v>
      </c>
      <c r="AW354" s="13" t="s">
        <v>33</v>
      </c>
      <c r="AX354" s="13" t="s">
        <v>71</v>
      </c>
      <c r="AY354" s="209" t="s">
        <v>166</v>
      </c>
    </row>
    <row r="355" spans="1:65" s="13" customFormat="1" ht="11.25" x14ac:dyDescent="0.2">
      <c r="B355" s="199"/>
      <c r="C355" s="200"/>
      <c r="D355" s="201" t="s">
        <v>177</v>
      </c>
      <c r="E355" s="202" t="s">
        <v>19</v>
      </c>
      <c r="F355" s="203" t="s">
        <v>714</v>
      </c>
      <c r="G355" s="200"/>
      <c r="H355" s="202" t="s">
        <v>19</v>
      </c>
      <c r="I355" s="204"/>
      <c r="J355" s="200"/>
      <c r="K355" s="200"/>
      <c r="L355" s="205"/>
      <c r="M355" s="206"/>
      <c r="N355" s="207"/>
      <c r="O355" s="207"/>
      <c r="P355" s="207"/>
      <c r="Q355" s="207"/>
      <c r="R355" s="207"/>
      <c r="S355" s="207"/>
      <c r="T355" s="208"/>
      <c r="AT355" s="209" t="s">
        <v>177</v>
      </c>
      <c r="AU355" s="209" t="s">
        <v>81</v>
      </c>
      <c r="AV355" s="13" t="s">
        <v>79</v>
      </c>
      <c r="AW355" s="13" t="s">
        <v>33</v>
      </c>
      <c r="AX355" s="13" t="s">
        <v>71</v>
      </c>
      <c r="AY355" s="209" t="s">
        <v>166</v>
      </c>
    </row>
    <row r="356" spans="1:65" s="14" customFormat="1" ht="11.25" x14ac:dyDescent="0.2">
      <c r="B356" s="210"/>
      <c r="C356" s="211"/>
      <c r="D356" s="201" t="s">
        <v>177</v>
      </c>
      <c r="E356" s="212" t="s">
        <v>19</v>
      </c>
      <c r="F356" s="213" t="s">
        <v>727</v>
      </c>
      <c r="G356" s="211"/>
      <c r="H356" s="214">
        <v>5.6000000000000001E-2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177</v>
      </c>
      <c r="AU356" s="220" t="s">
        <v>81</v>
      </c>
      <c r="AV356" s="14" t="s">
        <v>81</v>
      </c>
      <c r="AW356" s="14" t="s">
        <v>33</v>
      </c>
      <c r="AX356" s="14" t="s">
        <v>71</v>
      </c>
      <c r="AY356" s="220" t="s">
        <v>166</v>
      </c>
    </row>
    <row r="357" spans="1:65" s="15" customFormat="1" ht="11.25" x14ac:dyDescent="0.2">
      <c r="B357" s="221"/>
      <c r="C357" s="222"/>
      <c r="D357" s="201" t="s">
        <v>177</v>
      </c>
      <c r="E357" s="223" t="s">
        <v>19</v>
      </c>
      <c r="F357" s="224" t="s">
        <v>180</v>
      </c>
      <c r="G357" s="222"/>
      <c r="H357" s="225">
        <v>5.6000000000000001E-2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177</v>
      </c>
      <c r="AU357" s="231" t="s">
        <v>81</v>
      </c>
      <c r="AV357" s="15" t="s">
        <v>173</v>
      </c>
      <c r="AW357" s="15" t="s">
        <v>33</v>
      </c>
      <c r="AX357" s="15" t="s">
        <v>79</v>
      </c>
      <c r="AY357" s="231" t="s">
        <v>166</v>
      </c>
    </row>
    <row r="358" spans="1:65" s="2" customFormat="1" ht="24.2" customHeight="1" x14ac:dyDescent="0.2">
      <c r="A358" s="37"/>
      <c r="B358" s="38"/>
      <c r="C358" s="181" t="s">
        <v>633</v>
      </c>
      <c r="D358" s="181" t="s">
        <v>168</v>
      </c>
      <c r="E358" s="182" t="s">
        <v>402</v>
      </c>
      <c r="F358" s="183" t="s">
        <v>403</v>
      </c>
      <c r="G358" s="184" t="s">
        <v>234</v>
      </c>
      <c r="H358" s="185">
        <v>0.48899999999999999</v>
      </c>
      <c r="I358" s="186"/>
      <c r="J358" s="187">
        <f>ROUND(I358*H358,2)</f>
        <v>0</v>
      </c>
      <c r="K358" s="183" t="s">
        <v>172</v>
      </c>
      <c r="L358" s="42"/>
      <c r="M358" s="188" t="s">
        <v>19</v>
      </c>
      <c r="N358" s="189" t="s">
        <v>42</v>
      </c>
      <c r="O358" s="67"/>
      <c r="P358" s="190">
        <f>O358*H358</f>
        <v>0</v>
      </c>
      <c r="Q358" s="190">
        <v>0</v>
      </c>
      <c r="R358" s="190">
        <f>Q358*H358</f>
        <v>0</v>
      </c>
      <c r="S358" s="190">
        <v>0</v>
      </c>
      <c r="T358" s="191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92" t="s">
        <v>315</v>
      </c>
      <c r="AT358" s="192" t="s">
        <v>168</v>
      </c>
      <c r="AU358" s="192" t="s">
        <v>81</v>
      </c>
      <c r="AY358" s="20" t="s">
        <v>166</v>
      </c>
      <c r="BE358" s="193">
        <f>IF(N358="základní",J358,0)</f>
        <v>0</v>
      </c>
      <c r="BF358" s="193">
        <f>IF(N358="snížená",J358,0)</f>
        <v>0</v>
      </c>
      <c r="BG358" s="193">
        <f>IF(N358="zákl. přenesená",J358,0)</f>
        <v>0</v>
      </c>
      <c r="BH358" s="193">
        <f>IF(N358="sníž. přenesená",J358,0)</f>
        <v>0</v>
      </c>
      <c r="BI358" s="193">
        <f>IF(N358="nulová",J358,0)</f>
        <v>0</v>
      </c>
      <c r="BJ358" s="20" t="s">
        <v>79</v>
      </c>
      <c r="BK358" s="193">
        <f>ROUND(I358*H358,2)</f>
        <v>0</v>
      </c>
      <c r="BL358" s="20" t="s">
        <v>315</v>
      </c>
      <c r="BM358" s="192" t="s">
        <v>646</v>
      </c>
    </row>
    <row r="359" spans="1:65" s="2" customFormat="1" ht="11.25" x14ac:dyDescent="0.2">
      <c r="A359" s="37"/>
      <c r="B359" s="38"/>
      <c r="C359" s="39"/>
      <c r="D359" s="194" t="s">
        <v>175</v>
      </c>
      <c r="E359" s="39"/>
      <c r="F359" s="195" t="s">
        <v>405</v>
      </c>
      <c r="G359" s="39"/>
      <c r="H359" s="39"/>
      <c r="I359" s="196"/>
      <c r="J359" s="39"/>
      <c r="K359" s="39"/>
      <c r="L359" s="42"/>
      <c r="M359" s="197"/>
      <c r="N359" s="198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20" t="s">
        <v>175</v>
      </c>
      <c r="AU359" s="20" t="s">
        <v>81</v>
      </c>
    </row>
    <row r="360" spans="1:65" s="12" customFormat="1" ht="22.9" customHeight="1" x14ac:dyDescent="0.2">
      <c r="B360" s="165"/>
      <c r="C360" s="166"/>
      <c r="D360" s="167" t="s">
        <v>70</v>
      </c>
      <c r="E360" s="179" t="s">
        <v>406</v>
      </c>
      <c r="F360" s="179" t="s">
        <v>407</v>
      </c>
      <c r="G360" s="166"/>
      <c r="H360" s="166"/>
      <c r="I360" s="169"/>
      <c r="J360" s="180">
        <f>BK360</f>
        <v>0</v>
      </c>
      <c r="K360" s="166"/>
      <c r="L360" s="171"/>
      <c r="M360" s="172"/>
      <c r="N360" s="173"/>
      <c r="O360" s="173"/>
      <c r="P360" s="174">
        <f>SUM(P361:P378)</f>
        <v>0</v>
      </c>
      <c r="Q360" s="173"/>
      <c r="R360" s="174">
        <f>SUM(R361:R378)</f>
        <v>2.0820000000000001E-3</v>
      </c>
      <c r="S360" s="173"/>
      <c r="T360" s="175">
        <f>SUM(T361:T378)</f>
        <v>0</v>
      </c>
      <c r="AR360" s="176" t="s">
        <v>81</v>
      </c>
      <c r="AT360" s="177" t="s">
        <v>70</v>
      </c>
      <c r="AU360" s="177" t="s">
        <v>79</v>
      </c>
      <c r="AY360" s="176" t="s">
        <v>166</v>
      </c>
      <c r="BK360" s="178">
        <f>SUM(BK361:BK378)</f>
        <v>0</v>
      </c>
    </row>
    <row r="361" spans="1:65" s="2" customFormat="1" ht="16.5" customHeight="1" x14ac:dyDescent="0.2">
      <c r="A361" s="37"/>
      <c r="B361" s="38"/>
      <c r="C361" s="181" t="s">
        <v>639</v>
      </c>
      <c r="D361" s="181" t="s">
        <v>168</v>
      </c>
      <c r="E361" s="182" t="s">
        <v>408</v>
      </c>
      <c r="F361" s="183" t="s">
        <v>409</v>
      </c>
      <c r="G361" s="184" t="s">
        <v>188</v>
      </c>
      <c r="H361" s="185">
        <v>17.350000000000001</v>
      </c>
      <c r="I361" s="186"/>
      <c r="J361" s="187">
        <f>ROUND(I361*H361,2)</f>
        <v>0</v>
      </c>
      <c r="K361" s="183" t="s">
        <v>172</v>
      </c>
      <c r="L361" s="42"/>
      <c r="M361" s="188" t="s">
        <v>19</v>
      </c>
      <c r="N361" s="189" t="s">
        <v>42</v>
      </c>
      <c r="O361" s="67"/>
      <c r="P361" s="190">
        <f>O361*H361</f>
        <v>0</v>
      </c>
      <c r="Q361" s="190">
        <v>1.2E-4</v>
      </c>
      <c r="R361" s="190">
        <f>Q361*H361</f>
        <v>2.0820000000000001E-3</v>
      </c>
      <c r="S361" s="190">
        <v>0</v>
      </c>
      <c r="T361" s="19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92" t="s">
        <v>315</v>
      </c>
      <c r="AT361" s="192" t="s">
        <v>168</v>
      </c>
      <c r="AU361" s="192" t="s">
        <v>81</v>
      </c>
      <c r="AY361" s="20" t="s">
        <v>166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20" t="s">
        <v>79</v>
      </c>
      <c r="BK361" s="193">
        <f>ROUND(I361*H361,2)</f>
        <v>0</v>
      </c>
      <c r="BL361" s="20" t="s">
        <v>315</v>
      </c>
      <c r="BM361" s="192" t="s">
        <v>647</v>
      </c>
    </row>
    <row r="362" spans="1:65" s="2" customFormat="1" ht="11.25" x14ac:dyDescent="0.2">
      <c r="A362" s="37"/>
      <c r="B362" s="38"/>
      <c r="C362" s="39"/>
      <c r="D362" s="194" t="s">
        <v>175</v>
      </c>
      <c r="E362" s="39"/>
      <c r="F362" s="195" t="s">
        <v>411</v>
      </c>
      <c r="G362" s="39"/>
      <c r="H362" s="39"/>
      <c r="I362" s="196"/>
      <c r="J362" s="39"/>
      <c r="K362" s="39"/>
      <c r="L362" s="42"/>
      <c r="M362" s="197"/>
      <c r="N362" s="198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20" t="s">
        <v>175</v>
      </c>
      <c r="AU362" s="20" t="s">
        <v>81</v>
      </c>
    </row>
    <row r="363" spans="1:65" s="13" customFormat="1" ht="11.25" x14ac:dyDescent="0.2">
      <c r="B363" s="199"/>
      <c r="C363" s="200"/>
      <c r="D363" s="201" t="s">
        <v>177</v>
      </c>
      <c r="E363" s="202" t="s">
        <v>19</v>
      </c>
      <c r="F363" s="203" t="s">
        <v>659</v>
      </c>
      <c r="G363" s="200"/>
      <c r="H363" s="202" t="s">
        <v>19</v>
      </c>
      <c r="I363" s="204"/>
      <c r="J363" s="200"/>
      <c r="K363" s="200"/>
      <c r="L363" s="205"/>
      <c r="M363" s="206"/>
      <c r="N363" s="207"/>
      <c r="O363" s="207"/>
      <c r="P363" s="207"/>
      <c r="Q363" s="207"/>
      <c r="R363" s="207"/>
      <c r="S363" s="207"/>
      <c r="T363" s="208"/>
      <c r="AT363" s="209" t="s">
        <v>177</v>
      </c>
      <c r="AU363" s="209" t="s">
        <v>81</v>
      </c>
      <c r="AV363" s="13" t="s">
        <v>79</v>
      </c>
      <c r="AW363" s="13" t="s">
        <v>33</v>
      </c>
      <c r="AX363" s="13" t="s">
        <v>71</v>
      </c>
      <c r="AY363" s="209" t="s">
        <v>166</v>
      </c>
    </row>
    <row r="364" spans="1:65" s="13" customFormat="1" ht="11.25" x14ac:dyDescent="0.2">
      <c r="B364" s="199"/>
      <c r="C364" s="200"/>
      <c r="D364" s="201" t="s">
        <v>177</v>
      </c>
      <c r="E364" s="202" t="s">
        <v>19</v>
      </c>
      <c r="F364" s="203" t="s">
        <v>690</v>
      </c>
      <c r="G364" s="200"/>
      <c r="H364" s="202" t="s">
        <v>19</v>
      </c>
      <c r="I364" s="204"/>
      <c r="J364" s="200"/>
      <c r="K364" s="200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177</v>
      </c>
      <c r="AU364" s="209" t="s">
        <v>81</v>
      </c>
      <c r="AV364" s="13" t="s">
        <v>79</v>
      </c>
      <c r="AW364" s="13" t="s">
        <v>33</v>
      </c>
      <c r="AX364" s="13" t="s">
        <v>71</v>
      </c>
      <c r="AY364" s="209" t="s">
        <v>166</v>
      </c>
    </row>
    <row r="365" spans="1:65" s="13" customFormat="1" ht="11.25" x14ac:dyDescent="0.2">
      <c r="B365" s="199"/>
      <c r="C365" s="200"/>
      <c r="D365" s="201" t="s">
        <v>177</v>
      </c>
      <c r="E365" s="202" t="s">
        <v>19</v>
      </c>
      <c r="F365" s="203" t="s">
        <v>631</v>
      </c>
      <c r="G365" s="200"/>
      <c r="H365" s="202" t="s">
        <v>19</v>
      </c>
      <c r="I365" s="204"/>
      <c r="J365" s="200"/>
      <c r="K365" s="200"/>
      <c r="L365" s="205"/>
      <c r="M365" s="206"/>
      <c r="N365" s="207"/>
      <c r="O365" s="207"/>
      <c r="P365" s="207"/>
      <c r="Q365" s="207"/>
      <c r="R365" s="207"/>
      <c r="S365" s="207"/>
      <c r="T365" s="208"/>
      <c r="AT365" s="209" t="s">
        <v>177</v>
      </c>
      <c r="AU365" s="209" t="s">
        <v>81</v>
      </c>
      <c r="AV365" s="13" t="s">
        <v>79</v>
      </c>
      <c r="AW365" s="13" t="s">
        <v>33</v>
      </c>
      <c r="AX365" s="13" t="s">
        <v>71</v>
      </c>
      <c r="AY365" s="209" t="s">
        <v>166</v>
      </c>
    </row>
    <row r="366" spans="1:65" s="14" customFormat="1" ht="11.25" x14ac:dyDescent="0.2">
      <c r="B366" s="210"/>
      <c r="C366" s="211"/>
      <c r="D366" s="201" t="s">
        <v>177</v>
      </c>
      <c r="E366" s="212" t="s">
        <v>19</v>
      </c>
      <c r="F366" s="213" t="s">
        <v>728</v>
      </c>
      <c r="G366" s="211"/>
      <c r="H366" s="214">
        <v>5.056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177</v>
      </c>
      <c r="AU366" s="220" t="s">
        <v>81</v>
      </c>
      <c r="AV366" s="14" t="s">
        <v>81</v>
      </c>
      <c r="AW366" s="14" t="s">
        <v>33</v>
      </c>
      <c r="AX366" s="14" t="s">
        <v>71</v>
      </c>
      <c r="AY366" s="220" t="s">
        <v>166</v>
      </c>
    </row>
    <row r="367" spans="1:65" s="13" customFormat="1" ht="11.25" x14ac:dyDescent="0.2">
      <c r="B367" s="199"/>
      <c r="C367" s="200"/>
      <c r="D367" s="201" t="s">
        <v>177</v>
      </c>
      <c r="E367" s="202" t="s">
        <v>19</v>
      </c>
      <c r="F367" s="203" t="s">
        <v>637</v>
      </c>
      <c r="G367" s="200"/>
      <c r="H367" s="202" t="s">
        <v>19</v>
      </c>
      <c r="I367" s="204"/>
      <c r="J367" s="200"/>
      <c r="K367" s="200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177</v>
      </c>
      <c r="AU367" s="209" t="s">
        <v>81</v>
      </c>
      <c r="AV367" s="13" t="s">
        <v>79</v>
      </c>
      <c r="AW367" s="13" t="s">
        <v>33</v>
      </c>
      <c r="AX367" s="13" t="s">
        <v>71</v>
      </c>
      <c r="AY367" s="209" t="s">
        <v>166</v>
      </c>
    </row>
    <row r="368" spans="1:65" s="14" customFormat="1" ht="11.25" x14ac:dyDescent="0.2">
      <c r="B368" s="210"/>
      <c r="C368" s="211"/>
      <c r="D368" s="201" t="s">
        <v>177</v>
      </c>
      <c r="E368" s="212" t="s">
        <v>19</v>
      </c>
      <c r="F368" s="213" t="s">
        <v>729</v>
      </c>
      <c r="G368" s="211"/>
      <c r="H368" s="214">
        <v>7.2770000000000001</v>
      </c>
      <c r="I368" s="215"/>
      <c r="J368" s="211"/>
      <c r="K368" s="211"/>
      <c r="L368" s="216"/>
      <c r="M368" s="217"/>
      <c r="N368" s="218"/>
      <c r="O368" s="218"/>
      <c r="P368" s="218"/>
      <c r="Q368" s="218"/>
      <c r="R368" s="218"/>
      <c r="S368" s="218"/>
      <c r="T368" s="219"/>
      <c r="AT368" s="220" t="s">
        <v>177</v>
      </c>
      <c r="AU368" s="220" t="s">
        <v>81</v>
      </c>
      <c r="AV368" s="14" t="s">
        <v>81</v>
      </c>
      <c r="AW368" s="14" t="s">
        <v>33</v>
      </c>
      <c r="AX368" s="14" t="s">
        <v>71</v>
      </c>
      <c r="AY368" s="220" t="s">
        <v>166</v>
      </c>
    </row>
    <row r="369" spans="1:65" s="13" customFormat="1" ht="11.25" x14ac:dyDescent="0.2">
      <c r="B369" s="199"/>
      <c r="C369" s="200"/>
      <c r="D369" s="201" t="s">
        <v>177</v>
      </c>
      <c r="E369" s="202" t="s">
        <v>19</v>
      </c>
      <c r="F369" s="203" t="s">
        <v>643</v>
      </c>
      <c r="G369" s="200"/>
      <c r="H369" s="202" t="s">
        <v>19</v>
      </c>
      <c r="I369" s="204"/>
      <c r="J369" s="200"/>
      <c r="K369" s="200"/>
      <c r="L369" s="205"/>
      <c r="M369" s="206"/>
      <c r="N369" s="207"/>
      <c r="O369" s="207"/>
      <c r="P369" s="207"/>
      <c r="Q369" s="207"/>
      <c r="R369" s="207"/>
      <c r="S369" s="207"/>
      <c r="T369" s="208"/>
      <c r="AT369" s="209" t="s">
        <v>177</v>
      </c>
      <c r="AU369" s="209" t="s">
        <v>81</v>
      </c>
      <c r="AV369" s="13" t="s">
        <v>79</v>
      </c>
      <c r="AW369" s="13" t="s">
        <v>33</v>
      </c>
      <c r="AX369" s="13" t="s">
        <v>71</v>
      </c>
      <c r="AY369" s="209" t="s">
        <v>166</v>
      </c>
    </row>
    <row r="370" spans="1:65" s="14" customFormat="1" ht="11.25" x14ac:dyDescent="0.2">
      <c r="B370" s="210"/>
      <c r="C370" s="211"/>
      <c r="D370" s="201" t="s">
        <v>177</v>
      </c>
      <c r="E370" s="212" t="s">
        <v>19</v>
      </c>
      <c r="F370" s="213" t="s">
        <v>730</v>
      </c>
      <c r="G370" s="211"/>
      <c r="H370" s="214">
        <v>0.30199999999999999</v>
      </c>
      <c r="I370" s="215"/>
      <c r="J370" s="211"/>
      <c r="K370" s="211"/>
      <c r="L370" s="216"/>
      <c r="M370" s="217"/>
      <c r="N370" s="218"/>
      <c r="O370" s="218"/>
      <c r="P370" s="218"/>
      <c r="Q370" s="218"/>
      <c r="R370" s="218"/>
      <c r="S370" s="218"/>
      <c r="T370" s="219"/>
      <c r="AT370" s="220" t="s">
        <v>177</v>
      </c>
      <c r="AU370" s="220" t="s">
        <v>81</v>
      </c>
      <c r="AV370" s="14" t="s">
        <v>81</v>
      </c>
      <c r="AW370" s="14" t="s">
        <v>33</v>
      </c>
      <c r="AX370" s="14" t="s">
        <v>71</v>
      </c>
      <c r="AY370" s="220" t="s">
        <v>166</v>
      </c>
    </row>
    <row r="371" spans="1:65" s="16" customFormat="1" ht="11.25" x14ac:dyDescent="0.2">
      <c r="B371" s="232"/>
      <c r="C371" s="233"/>
      <c r="D371" s="201" t="s">
        <v>177</v>
      </c>
      <c r="E371" s="234" t="s">
        <v>19</v>
      </c>
      <c r="F371" s="235" t="s">
        <v>218</v>
      </c>
      <c r="G371" s="233"/>
      <c r="H371" s="236">
        <v>12.635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AT371" s="242" t="s">
        <v>177</v>
      </c>
      <c r="AU371" s="242" t="s">
        <v>81</v>
      </c>
      <c r="AV371" s="16" t="s">
        <v>185</v>
      </c>
      <c r="AW371" s="16" t="s">
        <v>33</v>
      </c>
      <c r="AX371" s="16" t="s">
        <v>71</v>
      </c>
      <c r="AY371" s="242" t="s">
        <v>166</v>
      </c>
    </row>
    <row r="372" spans="1:65" s="13" customFormat="1" ht="11.25" x14ac:dyDescent="0.2">
      <c r="B372" s="199"/>
      <c r="C372" s="200"/>
      <c r="D372" s="201" t="s">
        <v>177</v>
      </c>
      <c r="E372" s="202" t="s">
        <v>19</v>
      </c>
      <c r="F372" s="203" t="s">
        <v>709</v>
      </c>
      <c r="G372" s="200"/>
      <c r="H372" s="202" t="s">
        <v>19</v>
      </c>
      <c r="I372" s="204"/>
      <c r="J372" s="200"/>
      <c r="K372" s="200"/>
      <c r="L372" s="205"/>
      <c r="M372" s="206"/>
      <c r="N372" s="207"/>
      <c r="O372" s="207"/>
      <c r="P372" s="207"/>
      <c r="Q372" s="207"/>
      <c r="R372" s="207"/>
      <c r="S372" s="207"/>
      <c r="T372" s="208"/>
      <c r="AT372" s="209" t="s">
        <v>177</v>
      </c>
      <c r="AU372" s="209" t="s">
        <v>81</v>
      </c>
      <c r="AV372" s="13" t="s">
        <v>79</v>
      </c>
      <c r="AW372" s="13" t="s">
        <v>33</v>
      </c>
      <c r="AX372" s="13" t="s">
        <v>71</v>
      </c>
      <c r="AY372" s="209" t="s">
        <v>166</v>
      </c>
    </row>
    <row r="373" spans="1:65" s="13" customFormat="1" ht="11.25" x14ac:dyDescent="0.2">
      <c r="B373" s="199"/>
      <c r="C373" s="200"/>
      <c r="D373" s="201" t="s">
        <v>177</v>
      </c>
      <c r="E373" s="202" t="s">
        <v>19</v>
      </c>
      <c r="F373" s="203" t="s">
        <v>710</v>
      </c>
      <c r="G373" s="200"/>
      <c r="H373" s="202" t="s">
        <v>19</v>
      </c>
      <c r="I373" s="204"/>
      <c r="J373" s="200"/>
      <c r="K373" s="200"/>
      <c r="L373" s="205"/>
      <c r="M373" s="206"/>
      <c r="N373" s="207"/>
      <c r="O373" s="207"/>
      <c r="P373" s="207"/>
      <c r="Q373" s="207"/>
      <c r="R373" s="207"/>
      <c r="S373" s="207"/>
      <c r="T373" s="208"/>
      <c r="AT373" s="209" t="s">
        <v>177</v>
      </c>
      <c r="AU373" s="209" t="s">
        <v>81</v>
      </c>
      <c r="AV373" s="13" t="s">
        <v>79</v>
      </c>
      <c r="AW373" s="13" t="s">
        <v>33</v>
      </c>
      <c r="AX373" s="13" t="s">
        <v>71</v>
      </c>
      <c r="AY373" s="209" t="s">
        <v>166</v>
      </c>
    </row>
    <row r="374" spans="1:65" s="14" customFormat="1" ht="11.25" x14ac:dyDescent="0.2">
      <c r="B374" s="210"/>
      <c r="C374" s="211"/>
      <c r="D374" s="201" t="s">
        <v>177</v>
      </c>
      <c r="E374" s="212" t="s">
        <v>19</v>
      </c>
      <c r="F374" s="213" t="s">
        <v>731</v>
      </c>
      <c r="G374" s="211"/>
      <c r="H374" s="214">
        <v>1.825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177</v>
      </c>
      <c r="AU374" s="220" t="s">
        <v>81</v>
      </c>
      <c r="AV374" s="14" t="s">
        <v>81</v>
      </c>
      <c r="AW374" s="14" t="s">
        <v>33</v>
      </c>
      <c r="AX374" s="14" t="s">
        <v>71</v>
      </c>
      <c r="AY374" s="220" t="s">
        <v>166</v>
      </c>
    </row>
    <row r="375" spans="1:65" s="13" customFormat="1" ht="11.25" x14ac:dyDescent="0.2">
      <c r="B375" s="199"/>
      <c r="C375" s="200"/>
      <c r="D375" s="201" t="s">
        <v>177</v>
      </c>
      <c r="E375" s="202" t="s">
        <v>19</v>
      </c>
      <c r="F375" s="203" t="s">
        <v>712</v>
      </c>
      <c r="G375" s="200"/>
      <c r="H375" s="202" t="s">
        <v>19</v>
      </c>
      <c r="I375" s="204"/>
      <c r="J375" s="200"/>
      <c r="K375" s="200"/>
      <c r="L375" s="205"/>
      <c r="M375" s="206"/>
      <c r="N375" s="207"/>
      <c r="O375" s="207"/>
      <c r="P375" s="207"/>
      <c r="Q375" s="207"/>
      <c r="R375" s="207"/>
      <c r="S375" s="207"/>
      <c r="T375" s="208"/>
      <c r="AT375" s="209" t="s">
        <v>177</v>
      </c>
      <c r="AU375" s="209" t="s">
        <v>81</v>
      </c>
      <c r="AV375" s="13" t="s">
        <v>79</v>
      </c>
      <c r="AW375" s="13" t="s">
        <v>33</v>
      </c>
      <c r="AX375" s="13" t="s">
        <v>71</v>
      </c>
      <c r="AY375" s="209" t="s">
        <v>166</v>
      </c>
    </row>
    <row r="376" spans="1:65" s="14" customFormat="1" ht="11.25" x14ac:dyDescent="0.2">
      <c r="B376" s="210"/>
      <c r="C376" s="211"/>
      <c r="D376" s="201" t="s">
        <v>177</v>
      </c>
      <c r="E376" s="212" t="s">
        <v>19</v>
      </c>
      <c r="F376" s="213" t="s">
        <v>732</v>
      </c>
      <c r="G376" s="211"/>
      <c r="H376" s="214">
        <v>2.89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177</v>
      </c>
      <c r="AU376" s="220" t="s">
        <v>81</v>
      </c>
      <c r="AV376" s="14" t="s">
        <v>81</v>
      </c>
      <c r="AW376" s="14" t="s">
        <v>33</v>
      </c>
      <c r="AX376" s="14" t="s">
        <v>71</v>
      </c>
      <c r="AY376" s="220" t="s">
        <v>166</v>
      </c>
    </row>
    <row r="377" spans="1:65" s="16" customFormat="1" ht="11.25" x14ac:dyDescent="0.2">
      <c r="B377" s="232"/>
      <c r="C377" s="233"/>
      <c r="D377" s="201" t="s">
        <v>177</v>
      </c>
      <c r="E377" s="234" t="s">
        <v>19</v>
      </c>
      <c r="F377" s="235" t="s">
        <v>218</v>
      </c>
      <c r="G377" s="233"/>
      <c r="H377" s="236">
        <v>4.7149999999999999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177</v>
      </c>
      <c r="AU377" s="242" t="s">
        <v>81</v>
      </c>
      <c r="AV377" s="16" t="s">
        <v>185</v>
      </c>
      <c r="AW377" s="16" t="s">
        <v>33</v>
      </c>
      <c r="AX377" s="16" t="s">
        <v>71</v>
      </c>
      <c r="AY377" s="242" t="s">
        <v>166</v>
      </c>
    </row>
    <row r="378" spans="1:65" s="15" customFormat="1" ht="11.25" x14ac:dyDescent="0.2">
      <c r="B378" s="221"/>
      <c r="C378" s="222"/>
      <c r="D378" s="201" t="s">
        <v>177</v>
      </c>
      <c r="E378" s="223" t="s">
        <v>19</v>
      </c>
      <c r="F378" s="224" t="s">
        <v>180</v>
      </c>
      <c r="G378" s="222"/>
      <c r="H378" s="225">
        <v>17.349999999999998</v>
      </c>
      <c r="I378" s="226"/>
      <c r="J378" s="222"/>
      <c r="K378" s="222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177</v>
      </c>
      <c r="AU378" s="231" t="s">
        <v>81</v>
      </c>
      <c r="AV378" s="15" t="s">
        <v>173</v>
      </c>
      <c r="AW378" s="15" t="s">
        <v>33</v>
      </c>
      <c r="AX378" s="15" t="s">
        <v>79</v>
      </c>
      <c r="AY378" s="231" t="s">
        <v>166</v>
      </c>
    </row>
    <row r="379" spans="1:65" s="12" customFormat="1" ht="22.9" customHeight="1" x14ac:dyDescent="0.2">
      <c r="B379" s="165"/>
      <c r="C379" s="166"/>
      <c r="D379" s="167" t="s">
        <v>70</v>
      </c>
      <c r="E379" s="179" t="s">
        <v>413</v>
      </c>
      <c r="F379" s="179" t="s">
        <v>414</v>
      </c>
      <c r="G379" s="166"/>
      <c r="H379" s="166"/>
      <c r="I379" s="169"/>
      <c r="J379" s="180">
        <f>BK379</f>
        <v>0</v>
      </c>
      <c r="K379" s="166"/>
      <c r="L379" s="171"/>
      <c r="M379" s="172"/>
      <c r="N379" s="173"/>
      <c r="O379" s="173"/>
      <c r="P379" s="174">
        <f>SUM(P380:P433)</f>
        <v>0</v>
      </c>
      <c r="Q379" s="173"/>
      <c r="R379" s="174">
        <f>SUM(R380:R433)</f>
        <v>3.3485500000000001E-2</v>
      </c>
      <c r="S379" s="173"/>
      <c r="T379" s="175">
        <f>SUM(T380:T433)</f>
        <v>0</v>
      </c>
      <c r="AR379" s="176" t="s">
        <v>81</v>
      </c>
      <c r="AT379" s="177" t="s">
        <v>70</v>
      </c>
      <c r="AU379" s="177" t="s">
        <v>79</v>
      </c>
      <c r="AY379" s="176" t="s">
        <v>166</v>
      </c>
      <c r="BK379" s="178">
        <f>SUM(BK380:BK433)</f>
        <v>0</v>
      </c>
    </row>
    <row r="380" spans="1:65" s="2" customFormat="1" ht="24.2" customHeight="1" x14ac:dyDescent="0.2">
      <c r="A380" s="37"/>
      <c r="B380" s="38"/>
      <c r="C380" s="181" t="s">
        <v>645</v>
      </c>
      <c r="D380" s="181" t="s">
        <v>168</v>
      </c>
      <c r="E380" s="182" t="s">
        <v>415</v>
      </c>
      <c r="F380" s="183" t="s">
        <v>416</v>
      </c>
      <c r="G380" s="184" t="s">
        <v>188</v>
      </c>
      <c r="H380" s="185">
        <v>17.350000000000001</v>
      </c>
      <c r="I380" s="186"/>
      <c r="J380" s="187">
        <f>ROUND(I380*H380,2)</f>
        <v>0</v>
      </c>
      <c r="K380" s="183" t="s">
        <v>172</v>
      </c>
      <c r="L380" s="42"/>
      <c r="M380" s="188" t="s">
        <v>19</v>
      </c>
      <c r="N380" s="189" t="s">
        <v>42</v>
      </c>
      <c r="O380" s="67"/>
      <c r="P380" s="190">
        <f>O380*H380</f>
        <v>0</v>
      </c>
      <c r="Q380" s="190">
        <v>0</v>
      </c>
      <c r="R380" s="190">
        <f>Q380*H380</f>
        <v>0</v>
      </c>
      <c r="S380" s="190">
        <v>0</v>
      </c>
      <c r="T380" s="191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92" t="s">
        <v>315</v>
      </c>
      <c r="AT380" s="192" t="s">
        <v>168</v>
      </c>
      <c r="AU380" s="192" t="s">
        <v>81</v>
      </c>
      <c r="AY380" s="20" t="s">
        <v>166</v>
      </c>
      <c r="BE380" s="193">
        <f>IF(N380="základní",J380,0)</f>
        <v>0</v>
      </c>
      <c r="BF380" s="193">
        <f>IF(N380="snížená",J380,0)</f>
        <v>0</v>
      </c>
      <c r="BG380" s="193">
        <f>IF(N380="zákl. přenesená",J380,0)</f>
        <v>0</v>
      </c>
      <c r="BH380" s="193">
        <f>IF(N380="sníž. přenesená",J380,0)</f>
        <v>0</v>
      </c>
      <c r="BI380" s="193">
        <f>IF(N380="nulová",J380,0)</f>
        <v>0</v>
      </c>
      <c r="BJ380" s="20" t="s">
        <v>79</v>
      </c>
      <c r="BK380" s="193">
        <f>ROUND(I380*H380,2)</f>
        <v>0</v>
      </c>
      <c r="BL380" s="20" t="s">
        <v>315</v>
      </c>
      <c r="BM380" s="192" t="s">
        <v>652</v>
      </c>
    </row>
    <row r="381" spans="1:65" s="2" customFormat="1" ht="11.25" x14ac:dyDescent="0.2">
      <c r="A381" s="37"/>
      <c r="B381" s="38"/>
      <c r="C381" s="39"/>
      <c r="D381" s="194" t="s">
        <v>175</v>
      </c>
      <c r="E381" s="39"/>
      <c r="F381" s="195" t="s">
        <v>418</v>
      </c>
      <c r="G381" s="39"/>
      <c r="H381" s="39"/>
      <c r="I381" s="196"/>
      <c r="J381" s="39"/>
      <c r="K381" s="39"/>
      <c r="L381" s="42"/>
      <c r="M381" s="197"/>
      <c r="N381" s="198"/>
      <c r="O381" s="67"/>
      <c r="P381" s="67"/>
      <c r="Q381" s="67"/>
      <c r="R381" s="67"/>
      <c r="S381" s="67"/>
      <c r="T381" s="68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20" t="s">
        <v>175</v>
      </c>
      <c r="AU381" s="20" t="s">
        <v>81</v>
      </c>
    </row>
    <row r="382" spans="1:65" s="13" customFormat="1" ht="11.25" x14ac:dyDescent="0.2">
      <c r="B382" s="199"/>
      <c r="C382" s="200"/>
      <c r="D382" s="201" t="s">
        <v>177</v>
      </c>
      <c r="E382" s="202" t="s">
        <v>19</v>
      </c>
      <c r="F382" s="203" t="s">
        <v>659</v>
      </c>
      <c r="G382" s="200"/>
      <c r="H382" s="202" t="s">
        <v>19</v>
      </c>
      <c r="I382" s="204"/>
      <c r="J382" s="200"/>
      <c r="K382" s="200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177</v>
      </c>
      <c r="AU382" s="209" t="s">
        <v>81</v>
      </c>
      <c r="AV382" s="13" t="s">
        <v>79</v>
      </c>
      <c r="AW382" s="13" t="s">
        <v>33</v>
      </c>
      <c r="AX382" s="13" t="s">
        <v>71</v>
      </c>
      <c r="AY382" s="209" t="s">
        <v>166</v>
      </c>
    </row>
    <row r="383" spans="1:65" s="13" customFormat="1" ht="11.25" x14ac:dyDescent="0.2">
      <c r="B383" s="199"/>
      <c r="C383" s="200"/>
      <c r="D383" s="201" t="s">
        <v>177</v>
      </c>
      <c r="E383" s="202" t="s">
        <v>19</v>
      </c>
      <c r="F383" s="203" t="s">
        <v>690</v>
      </c>
      <c r="G383" s="200"/>
      <c r="H383" s="202" t="s">
        <v>19</v>
      </c>
      <c r="I383" s="204"/>
      <c r="J383" s="200"/>
      <c r="K383" s="200"/>
      <c r="L383" s="205"/>
      <c r="M383" s="206"/>
      <c r="N383" s="207"/>
      <c r="O383" s="207"/>
      <c r="P383" s="207"/>
      <c r="Q383" s="207"/>
      <c r="R383" s="207"/>
      <c r="S383" s="207"/>
      <c r="T383" s="208"/>
      <c r="AT383" s="209" t="s">
        <v>177</v>
      </c>
      <c r="AU383" s="209" t="s">
        <v>81</v>
      </c>
      <c r="AV383" s="13" t="s">
        <v>79</v>
      </c>
      <c r="AW383" s="13" t="s">
        <v>33</v>
      </c>
      <c r="AX383" s="13" t="s">
        <v>71</v>
      </c>
      <c r="AY383" s="209" t="s">
        <v>166</v>
      </c>
    </row>
    <row r="384" spans="1:65" s="13" customFormat="1" ht="11.25" x14ac:dyDescent="0.2">
      <c r="B384" s="199"/>
      <c r="C384" s="200"/>
      <c r="D384" s="201" t="s">
        <v>177</v>
      </c>
      <c r="E384" s="202" t="s">
        <v>19</v>
      </c>
      <c r="F384" s="203" t="s">
        <v>631</v>
      </c>
      <c r="G384" s="200"/>
      <c r="H384" s="202" t="s">
        <v>19</v>
      </c>
      <c r="I384" s="204"/>
      <c r="J384" s="200"/>
      <c r="K384" s="200"/>
      <c r="L384" s="205"/>
      <c r="M384" s="206"/>
      <c r="N384" s="207"/>
      <c r="O384" s="207"/>
      <c r="P384" s="207"/>
      <c r="Q384" s="207"/>
      <c r="R384" s="207"/>
      <c r="S384" s="207"/>
      <c r="T384" s="208"/>
      <c r="AT384" s="209" t="s">
        <v>177</v>
      </c>
      <c r="AU384" s="209" t="s">
        <v>81</v>
      </c>
      <c r="AV384" s="13" t="s">
        <v>79</v>
      </c>
      <c r="AW384" s="13" t="s">
        <v>33</v>
      </c>
      <c r="AX384" s="13" t="s">
        <v>71</v>
      </c>
      <c r="AY384" s="209" t="s">
        <v>166</v>
      </c>
    </row>
    <row r="385" spans="1:65" s="14" customFormat="1" ht="11.25" x14ac:dyDescent="0.2">
      <c r="B385" s="210"/>
      <c r="C385" s="211"/>
      <c r="D385" s="201" t="s">
        <v>177</v>
      </c>
      <c r="E385" s="212" t="s">
        <v>19</v>
      </c>
      <c r="F385" s="213" t="s">
        <v>728</v>
      </c>
      <c r="G385" s="211"/>
      <c r="H385" s="214">
        <v>5.056</v>
      </c>
      <c r="I385" s="215"/>
      <c r="J385" s="211"/>
      <c r="K385" s="211"/>
      <c r="L385" s="216"/>
      <c r="M385" s="217"/>
      <c r="N385" s="218"/>
      <c r="O385" s="218"/>
      <c r="P385" s="218"/>
      <c r="Q385" s="218"/>
      <c r="R385" s="218"/>
      <c r="S385" s="218"/>
      <c r="T385" s="219"/>
      <c r="AT385" s="220" t="s">
        <v>177</v>
      </c>
      <c r="AU385" s="220" t="s">
        <v>81</v>
      </c>
      <c r="AV385" s="14" t="s">
        <v>81</v>
      </c>
      <c r="AW385" s="14" t="s">
        <v>33</v>
      </c>
      <c r="AX385" s="14" t="s">
        <v>71</v>
      </c>
      <c r="AY385" s="220" t="s">
        <v>166</v>
      </c>
    </row>
    <row r="386" spans="1:65" s="13" customFormat="1" ht="11.25" x14ac:dyDescent="0.2">
      <c r="B386" s="199"/>
      <c r="C386" s="200"/>
      <c r="D386" s="201" t="s">
        <v>177</v>
      </c>
      <c r="E386" s="202" t="s">
        <v>19</v>
      </c>
      <c r="F386" s="203" t="s">
        <v>637</v>
      </c>
      <c r="G386" s="200"/>
      <c r="H386" s="202" t="s">
        <v>19</v>
      </c>
      <c r="I386" s="204"/>
      <c r="J386" s="200"/>
      <c r="K386" s="200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177</v>
      </c>
      <c r="AU386" s="209" t="s">
        <v>81</v>
      </c>
      <c r="AV386" s="13" t="s">
        <v>79</v>
      </c>
      <c r="AW386" s="13" t="s">
        <v>33</v>
      </c>
      <c r="AX386" s="13" t="s">
        <v>71</v>
      </c>
      <c r="AY386" s="209" t="s">
        <v>166</v>
      </c>
    </row>
    <row r="387" spans="1:65" s="14" customFormat="1" ht="11.25" x14ac:dyDescent="0.2">
      <c r="B387" s="210"/>
      <c r="C387" s="211"/>
      <c r="D387" s="201" t="s">
        <v>177</v>
      </c>
      <c r="E387" s="212" t="s">
        <v>19</v>
      </c>
      <c r="F387" s="213" t="s">
        <v>729</v>
      </c>
      <c r="G387" s="211"/>
      <c r="H387" s="214">
        <v>7.2770000000000001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177</v>
      </c>
      <c r="AU387" s="220" t="s">
        <v>81</v>
      </c>
      <c r="AV387" s="14" t="s">
        <v>81</v>
      </c>
      <c r="AW387" s="14" t="s">
        <v>33</v>
      </c>
      <c r="AX387" s="14" t="s">
        <v>71</v>
      </c>
      <c r="AY387" s="220" t="s">
        <v>166</v>
      </c>
    </row>
    <row r="388" spans="1:65" s="13" customFormat="1" ht="11.25" x14ac:dyDescent="0.2">
      <c r="B388" s="199"/>
      <c r="C388" s="200"/>
      <c r="D388" s="201" t="s">
        <v>177</v>
      </c>
      <c r="E388" s="202" t="s">
        <v>19</v>
      </c>
      <c r="F388" s="203" t="s">
        <v>643</v>
      </c>
      <c r="G388" s="200"/>
      <c r="H388" s="202" t="s">
        <v>19</v>
      </c>
      <c r="I388" s="204"/>
      <c r="J388" s="200"/>
      <c r="K388" s="200"/>
      <c r="L388" s="205"/>
      <c r="M388" s="206"/>
      <c r="N388" s="207"/>
      <c r="O388" s="207"/>
      <c r="P388" s="207"/>
      <c r="Q388" s="207"/>
      <c r="R388" s="207"/>
      <c r="S388" s="207"/>
      <c r="T388" s="208"/>
      <c r="AT388" s="209" t="s">
        <v>177</v>
      </c>
      <c r="AU388" s="209" t="s">
        <v>81</v>
      </c>
      <c r="AV388" s="13" t="s">
        <v>79</v>
      </c>
      <c r="AW388" s="13" t="s">
        <v>33</v>
      </c>
      <c r="AX388" s="13" t="s">
        <v>71</v>
      </c>
      <c r="AY388" s="209" t="s">
        <v>166</v>
      </c>
    </row>
    <row r="389" spans="1:65" s="14" customFormat="1" ht="11.25" x14ac:dyDescent="0.2">
      <c r="B389" s="210"/>
      <c r="C389" s="211"/>
      <c r="D389" s="201" t="s">
        <v>177</v>
      </c>
      <c r="E389" s="212" t="s">
        <v>19</v>
      </c>
      <c r="F389" s="213" t="s">
        <v>730</v>
      </c>
      <c r="G389" s="211"/>
      <c r="H389" s="214">
        <v>0.30199999999999999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177</v>
      </c>
      <c r="AU389" s="220" t="s">
        <v>81</v>
      </c>
      <c r="AV389" s="14" t="s">
        <v>81</v>
      </c>
      <c r="AW389" s="14" t="s">
        <v>33</v>
      </c>
      <c r="AX389" s="14" t="s">
        <v>71</v>
      </c>
      <c r="AY389" s="220" t="s">
        <v>166</v>
      </c>
    </row>
    <row r="390" spans="1:65" s="16" customFormat="1" ht="11.25" x14ac:dyDescent="0.2">
      <c r="B390" s="232"/>
      <c r="C390" s="233"/>
      <c r="D390" s="201" t="s">
        <v>177</v>
      </c>
      <c r="E390" s="234" t="s">
        <v>19</v>
      </c>
      <c r="F390" s="235" t="s">
        <v>218</v>
      </c>
      <c r="G390" s="233"/>
      <c r="H390" s="236">
        <v>12.635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AT390" s="242" t="s">
        <v>177</v>
      </c>
      <c r="AU390" s="242" t="s">
        <v>81</v>
      </c>
      <c r="AV390" s="16" t="s">
        <v>185</v>
      </c>
      <c r="AW390" s="16" t="s">
        <v>33</v>
      </c>
      <c r="AX390" s="16" t="s">
        <v>71</v>
      </c>
      <c r="AY390" s="242" t="s">
        <v>166</v>
      </c>
    </row>
    <row r="391" spans="1:65" s="13" customFormat="1" ht="11.25" x14ac:dyDescent="0.2">
      <c r="B391" s="199"/>
      <c r="C391" s="200"/>
      <c r="D391" s="201" t="s">
        <v>177</v>
      </c>
      <c r="E391" s="202" t="s">
        <v>19</v>
      </c>
      <c r="F391" s="203" t="s">
        <v>709</v>
      </c>
      <c r="G391" s="200"/>
      <c r="H391" s="202" t="s">
        <v>19</v>
      </c>
      <c r="I391" s="204"/>
      <c r="J391" s="200"/>
      <c r="K391" s="200"/>
      <c r="L391" s="205"/>
      <c r="M391" s="206"/>
      <c r="N391" s="207"/>
      <c r="O391" s="207"/>
      <c r="P391" s="207"/>
      <c r="Q391" s="207"/>
      <c r="R391" s="207"/>
      <c r="S391" s="207"/>
      <c r="T391" s="208"/>
      <c r="AT391" s="209" t="s">
        <v>177</v>
      </c>
      <c r="AU391" s="209" t="s">
        <v>81</v>
      </c>
      <c r="AV391" s="13" t="s">
        <v>79</v>
      </c>
      <c r="AW391" s="13" t="s">
        <v>33</v>
      </c>
      <c r="AX391" s="13" t="s">
        <v>71</v>
      </c>
      <c r="AY391" s="209" t="s">
        <v>166</v>
      </c>
    </row>
    <row r="392" spans="1:65" s="13" customFormat="1" ht="11.25" x14ac:dyDescent="0.2">
      <c r="B392" s="199"/>
      <c r="C392" s="200"/>
      <c r="D392" s="201" t="s">
        <v>177</v>
      </c>
      <c r="E392" s="202" t="s">
        <v>19</v>
      </c>
      <c r="F392" s="203" t="s">
        <v>710</v>
      </c>
      <c r="G392" s="200"/>
      <c r="H392" s="202" t="s">
        <v>19</v>
      </c>
      <c r="I392" s="204"/>
      <c r="J392" s="200"/>
      <c r="K392" s="200"/>
      <c r="L392" s="205"/>
      <c r="M392" s="206"/>
      <c r="N392" s="207"/>
      <c r="O392" s="207"/>
      <c r="P392" s="207"/>
      <c r="Q392" s="207"/>
      <c r="R392" s="207"/>
      <c r="S392" s="207"/>
      <c r="T392" s="208"/>
      <c r="AT392" s="209" t="s">
        <v>177</v>
      </c>
      <c r="AU392" s="209" t="s">
        <v>81</v>
      </c>
      <c r="AV392" s="13" t="s">
        <v>79</v>
      </c>
      <c r="AW392" s="13" t="s">
        <v>33</v>
      </c>
      <c r="AX392" s="13" t="s">
        <v>71</v>
      </c>
      <c r="AY392" s="209" t="s">
        <v>166</v>
      </c>
    </row>
    <row r="393" spans="1:65" s="14" customFormat="1" ht="11.25" x14ac:dyDescent="0.2">
      <c r="B393" s="210"/>
      <c r="C393" s="211"/>
      <c r="D393" s="201" t="s">
        <v>177</v>
      </c>
      <c r="E393" s="212" t="s">
        <v>19</v>
      </c>
      <c r="F393" s="213" t="s">
        <v>731</v>
      </c>
      <c r="G393" s="211"/>
      <c r="H393" s="214">
        <v>1.825</v>
      </c>
      <c r="I393" s="215"/>
      <c r="J393" s="211"/>
      <c r="K393" s="211"/>
      <c r="L393" s="216"/>
      <c r="M393" s="217"/>
      <c r="N393" s="218"/>
      <c r="O393" s="218"/>
      <c r="P393" s="218"/>
      <c r="Q393" s="218"/>
      <c r="R393" s="218"/>
      <c r="S393" s="218"/>
      <c r="T393" s="219"/>
      <c r="AT393" s="220" t="s">
        <v>177</v>
      </c>
      <c r="AU393" s="220" t="s">
        <v>81</v>
      </c>
      <c r="AV393" s="14" t="s">
        <v>81</v>
      </c>
      <c r="AW393" s="14" t="s">
        <v>33</v>
      </c>
      <c r="AX393" s="14" t="s">
        <v>71</v>
      </c>
      <c r="AY393" s="220" t="s">
        <v>166</v>
      </c>
    </row>
    <row r="394" spans="1:65" s="13" customFormat="1" ht="11.25" x14ac:dyDescent="0.2">
      <c r="B394" s="199"/>
      <c r="C394" s="200"/>
      <c r="D394" s="201" t="s">
        <v>177</v>
      </c>
      <c r="E394" s="202" t="s">
        <v>19</v>
      </c>
      <c r="F394" s="203" t="s">
        <v>712</v>
      </c>
      <c r="G394" s="200"/>
      <c r="H394" s="202" t="s">
        <v>19</v>
      </c>
      <c r="I394" s="204"/>
      <c r="J394" s="200"/>
      <c r="K394" s="200"/>
      <c r="L394" s="205"/>
      <c r="M394" s="206"/>
      <c r="N394" s="207"/>
      <c r="O394" s="207"/>
      <c r="P394" s="207"/>
      <c r="Q394" s="207"/>
      <c r="R394" s="207"/>
      <c r="S394" s="207"/>
      <c r="T394" s="208"/>
      <c r="AT394" s="209" t="s">
        <v>177</v>
      </c>
      <c r="AU394" s="209" t="s">
        <v>81</v>
      </c>
      <c r="AV394" s="13" t="s">
        <v>79</v>
      </c>
      <c r="AW394" s="13" t="s">
        <v>33</v>
      </c>
      <c r="AX394" s="13" t="s">
        <v>71</v>
      </c>
      <c r="AY394" s="209" t="s">
        <v>166</v>
      </c>
    </row>
    <row r="395" spans="1:65" s="14" customFormat="1" ht="11.25" x14ac:dyDescent="0.2">
      <c r="B395" s="210"/>
      <c r="C395" s="211"/>
      <c r="D395" s="201" t="s">
        <v>177</v>
      </c>
      <c r="E395" s="212" t="s">
        <v>19</v>
      </c>
      <c r="F395" s="213" t="s">
        <v>732</v>
      </c>
      <c r="G395" s="211"/>
      <c r="H395" s="214">
        <v>2.89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177</v>
      </c>
      <c r="AU395" s="220" t="s">
        <v>81</v>
      </c>
      <c r="AV395" s="14" t="s">
        <v>81</v>
      </c>
      <c r="AW395" s="14" t="s">
        <v>33</v>
      </c>
      <c r="AX395" s="14" t="s">
        <v>71</v>
      </c>
      <c r="AY395" s="220" t="s">
        <v>166</v>
      </c>
    </row>
    <row r="396" spans="1:65" s="16" customFormat="1" ht="11.25" x14ac:dyDescent="0.2">
      <c r="B396" s="232"/>
      <c r="C396" s="233"/>
      <c r="D396" s="201" t="s">
        <v>177</v>
      </c>
      <c r="E396" s="234" t="s">
        <v>19</v>
      </c>
      <c r="F396" s="235" t="s">
        <v>218</v>
      </c>
      <c r="G396" s="233"/>
      <c r="H396" s="236">
        <v>4.7149999999999999</v>
      </c>
      <c r="I396" s="237"/>
      <c r="J396" s="233"/>
      <c r="K396" s="233"/>
      <c r="L396" s="238"/>
      <c r="M396" s="239"/>
      <c r="N396" s="240"/>
      <c r="O396" s="240"/>
      <c r="P396" s="240"/>
      <c r="Q396" s="240"/>
      <c r="R396" s="240"/>
      <c r="S396" s="240"/>
      <c r="T396" s="241"/>
      <c r="AT396" s="242" t="s">
        <v>177</v>
      </c>
      <c r="AU396" s="242" t="s">
        <v>81</v>
      </c>
      <c r="AV396" s="16" t="s">
        <v>185</v>
      </c>
      <c r="AW396" s="16" t="s">
        <v>33</v>
      </c>
      <c r="AX396" s="16" t="s">
        <v>71</v>
      </c>
      <c r="AY396" s="242" t="s">
        <v>166</v>
      </c>
    </row>
    <row r="397" spans="1:65" s="15" customFormat="1" ht="11.25" x14ac:dyDescent="0.2">
      <c r="B397" s="221"/>
      <c r="C397" s="222"/>
      <c r="D397" s="201" t="s">
        <v>177</v>
      </c>
      <c r="E397" s="223" t="s">
        <v>19</v>
      </c>
      <c r="F397" s="224" t="s">
        <v>180</v>
      </c>
      <c r="G397" s="222"/>
      <c r="H397" s="225">
        <v>17.349999999999998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177</v>
      </c>
      <c r="AU397" s="231" t="s">
        <v>81</v>
      </c>
      <c r="AV397" s="15" t="s">
        <v>173</v>
      </c>
      <c r="AW397" s="15" t="s">
        <v>33</v>
      </c>
      <c r="AX397" s="15" t="s">
        <v>79</v>
      </c>
      <c r="AY397" s="231" t="s">
        <v>166</v>
      </c>
    </row>
    <row r="398" spans="1:65" s="2" customFormat="1" ht="16.5" customHeight="1" x14ac:dyDescent="0.2">
      <c r="A398" s="37"/>
      <c r="B398" s="38"/>
      <c r="C398" s="181" t="s">
        <v>395</v>
      </c>
      <c r="D398" s="181" t="s">
        <v>168</v>
      </c>
      <c r="E398" s="182" t="s">
        <v>419</v>
      </c>
      <c r="F398" s="183" t="s">
        <v>420</v>
      </c>
      <c r="G398" s="184" t="s">
        <v>188</v>
      </c>
      <c r="H398" s="185">
        <v>17.350000000000001</v>
      </c>
      <c r="I398" s="186"/>
      <c r="J398" s="187">
        <f>ROUND(I398*H398,2)</f>
        <v>0</v>
      </c>
      <c r="K398" s="183" t="s">
        <v>172</v>
      </c>
      <c r="L398" s="42"/>
      <c r="M398" s="188" t="s">
        <v>19</v>
      </c>
      <c r="N398" s="189" t="s">
        <v>42</v>
      </c>
      <c r="O398" s="67"/>
      <c r="P398" s="190">
        <f>O398*H398</f>
        <v>0</v>
      </c>
      <c r="Q398" s="190">
        <v>0</v>
      </c>
      <c r="R398" s="190">
        <f>Q398*H398</f>
        <v>0</v>
      </c>
      <c r="S398" s="190">
        <v>0</v>
      </c>
      <c r="T398" s="191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92" t="s">
        <v>315</v>
      </c>
      <c r="AT398" s="192" t="s">
        <v>168</v>
      </c>
      <c r="AU398" s="192" t="s">
        <v>81</v>
      </c>
      <c r="AY398" s="20" t="s">
        <v>166</v>
      </c>
      <c r="BE398" s="193">
        <f>IF(N398="základní",J398,0)</f>
        <v>0</v>
      </c>
      <c r="BF398" s="193">
        <f>IF(N398="snížená",J398,0)</f>
        <v>0</v>
      </c>
      <c r="BG398" s="193">
        <f>IF(N398="zákl. přenesená",J398,0)</f>
        <v>0</v>
      </c>
      <c r="BH398" s="193">
        <f>IF(N398="sníž. přenesená",J398,0)</f>
        <v>0</v>
      </c>
      <c r="BI398" s="193">
        <f>IF(N398="nulová",J398,0)</f>
        <v>0</v>
      </c>
      <c r="BJ398" s="20" t="s">
        <v>79</v>
      </c>
      <c r="BK398" s="193">
        <f>ROUND(I398*H398,2)</f>
        <v>0</v>
      </c>
      <c r="BL398" s="20" t="s">
        <v>315</v>
      </c>
      <c r="BM398" s="192" t="s">
        <v>654</v>
      </c>
    </row>
    <row r="399" spans="1:65" s="2" customFormat="1" ht="11.25" x14ac:dyDescent="0.2">
      <c r="A399" s="37"/>
      <c r="B399" s="38"/>
      <c r="C399" s="39"/>
      <c r="D399" s="194" t="s">
        <v>175</v>
      </c>
      <c r="E399" s="39"/>
      <c r="F399" s="195" t="s">
        <v>422</v>
      </c>
      <c r="G399" s="39"/>
      <c r="H399" s="39"/>
      <c r="I399" s="196"/>
      <c r="J399" s="39"/>
      <c r="K399" s="39"/>
      <c r="L399" s="42"/>
      <c r="M399" s="197"/>
      <c r="N399" s="198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20" t="s">
        <v>175</v>
      </c>
      <c r="AU399" s="20" t="s">
        <v>81</v>
      </c>
    </row>
    <row r="400" spans="1:65" s="13" customFormat="1" ht="11.25" x14ac:dyDescent="0.2">
      <c r="B400" s="199"/>
      <c r="C400" s="200"/>
      <c r="D400" s="201" t="s">
        <v>177</v>
      </c>
      <c r="E400" s="202" t="s">
        <v>19</v>
      </c>
      <c r="F400" s="203" t="s">
        <v>659</v>
      </c>
      <c r="G400" s="200"/>
      <c r="H400" s="202" t="s">
        <v>19</v>
      </c>
      <c r="I400" s="204"/>
      <c r="J400" s="200"/>
      <c r="K400" s="200"/>
      <c r="L400" s="205"/>
      <c r="M400" s="206"/>
      <c r="N400" s="207"/>
      <c r="O400" s="207"/>
      <c r="P400" s="207"/>
      <c r="Q400" s="207"/>
      <c r="R400" s="207"/>
      <c r="S400" s="207"/>
      <c r="T400" s="208"/>
      <c r="AT400" s="209" t="s">
        <v>177</v>
      </c>
      <c r="AU400" s="209" t="s">
        <v>81</v>
      </c>
      <c r="AV400" s="13" t="s">
        <v>79</v>
      </c>
      <c r="AW400" s="13" t="s">
        <v>33</v>
      </c>
      <c r="AX400" s="13" t="s">
        <v>71</v>
      </c>
      <c r="AY400" s="209" t="s">
        <v>166</v>
      </c>
    </row>
    <row r="401" spans="1:65" s="13" customFormat="1" ht="11.25" x14ac:dyDescent="0.2">
      <c r="B401" s="199"/>
      <c r="C401" s="200"/>
      <c r="D401" s="201" t="s">
        <v>177</v>
      </c>
      <c r="E401" s="202" t="s">
        <v>19</v>
      </c>
      <c r="F401" s="203" t="s">
        <v>690</v>
      </c>
      <c r="G401" s="200"/>
      <c r="H401" s="202" t="s">
        <v>19</v>
      </c>
      <c r="I401" s="204"/>
      <c r="J401" s="200"/>
      <c r="K401" s="200"/>
      <c r="L401" s="205"/>
      <c r="M401" s="206"/>
      <c r="N401" s="207"/>
      <c r="O401" s="207"/>
      <c r="P401" s="207"/>
      <c r="Q401" s="207"/>
      <c r="R401" s="207"/>
      <c r="S401" s="207"/>
      <c r="T401" s="208"/>
      <c r="AT401" s="209" t="s">
        <v>177</v>
      </c>
      <c r="AU401" s="209" t="s">
        <v>81</v>
      </c>
      <c r="AV401" s="13" t="s">
        <v>79</v>
      </c>
      <c r="AW401" s="13" t="s">
        <v>33</v>
      </c>
      <c r="AX401" s="13" t="s">
        <v>71</v>
      </c>
      <c r="AY401" s="209" t="s">
        <v>166</v>
      </c>
    </row>
    <row r="402" spans="1:65" s="13" customFormat="1" ht="11.25" x14ac:dyDescent="0.2">
      <c r="B402" s="199"/>
      <c r="C402" s="200"/>
      <c r="D402" s="201" t="s">
        <v>177</v>
      </c>
      <c r="E402" s="202" t="s">
        <v>19</v>
      </c>
      <c r="F402" s="203" t="s">
        <v>631</v>
      </c>
      <c r="G402" s="200"/>
      <c r="H402" s="202" t="s">
        <v>19</v>
      </c>
      <c r="I402" s="204"/>
      <c r="J402" s="200"/>
      <c r="K402" s="200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177</v>
      </c>
      <c r="AU402" s="209" t="s">
        <v>81</v>
      </c>
      <c r="AV402" s="13" t="s">
        <v>79</v>
      </c>
      <c r="AW402" s="13" t="s">
        <v>33</v>
      </c>
      <c r="AX402" s="13" t="s">
        <v>71</v>
      </c>
      <c r="AY402" s="209" t="s">
        <v>166</v>
      </c>
    </row>
    <row r="403" spans="1:65" s="14" customFormat="1" ht="11.25" x14ac:dyDescent="0.2">
      <c r="B403" s="210"/>
      <c r="C403" s="211"/>
      <c r="D403" s="201" t="s">
        <v>177</v>
      </c>
      <c r="E403" s="212" t="s">
        <v>19</v>
      </c>
      <c r="F403" s="213" t="s">
        <v>728</v>
      </c>
      <c r="G403" s="211"/>
      <c r="H403" s="214">
        <v>5.056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177</v>
      </c>
      <c r="AU403" s="220" t="s">
        <v>81</v>
      </c>
      <c r="AV403" s="14" t="s">
        <v>81</v>
      </c>
      <c r="AW403" s="14" t="s">
        <v>33</v>
      </c>
      <c r="AX403" s="14" t="s">
        <v>71</v>
      </c>
      <c r="AY403" s="220" t="s">
        <v>166</v>
      </c>
    </row>
    <row r="404" spans="1:65" s="13" customFormat="1" ht="11.25" x14ac:dyDescent="0.2">
      <c r="B404" s="199"/>
      <c r="C404" s="200"/>
      <c r="D404" s="201" t="s">
        <v>177</v>
      </c>
      <c r="E404" s="202" t="s">
        <v>19</v>
      </c>
      <c r="F404" s="203" t="s">
        <v>637</v>
      </c>
      <c r="G404" s="200"/>
      <c r="H404" s="202" t="s">
        <v>19</v>
      </c>
      <c r="I404" s="204"/>
      <c r="J404" s="200"/>
      <c r="K404" s="200"/>
      <c r="L404" s="205"/>
      <c r="M404" s="206"/>
      <c r="N404" s="207"/>
      <c r="O404" s="207"/>
      <c r="P404" s="207"/>
      <c r="Q404" s="207"/>
      <c r="R404" s="207"/>
      <c r="S404" s="207"/>
      <c r="T404" s="208"/>
      <c r="AT404" s="209" t="s">
        <v>177</v>
      </c>
      <c r="AU404" s="209" t="s">
        <v>81</v>
      </c>
      <c r="AV404" s="13" t="s">
        <v>79</v>
      </c>
      <c r="AW404" s="13" t="s">
        <v>33</v>
      </c>
      <c r="AX404" s="13" t="s">
        <v>71</v>
      </c>
      <c r="AY404" s="209" t="s">
        <v>166</v>
      </c>
    </row>
    <row r="405" spans="1:65" s="14" customFormat="1" ht="11.25" x14ac:dyDescent="0.2">
      <c r="B405" s="210"/>
      <c r="C405" s="211"/>
      <c r="D405" s="201" t="s">
        <v>177</v>
      </c>
      <c r="E405" s="212" t="s">
        <v>19</v>
      </c>
      <c r="F405" s="213" t="s">
        <v>729</v>
      </c>
      <c r="G405" s="211"/>
      <c r="H405" s="214">
        <v>7.2770000000000001</v>
      </c>
      <c r="I405" s="215"/>
      <c r="J405" s="211"/>
      <c r="K405" s="211"/>
      <c r="L405" s="216"/>
      <c r="M405" s="217"/>
      <c r="N405" s="218"/>
      <c r="O405" s="218"/>
      <c r="P405" s="218"/>
      <c r="Q405" s="218"/>
      <c r="R405" s="218"/>
      <c r="S405" s="218"/>
      <c r="T405" s="219"/>
      <c r="AT405" s="220" t="s">
        <v>177</v>
      </c>
      <c r="AU405" s="220" t="s">
        <v>81</v>
      </c>
      <c r="AV405" s="14" t="s">
        <v>81</v>
      </c>
      <c r="AW405" s="14" t="s">
        <v>33</v>
      </c>
      <c r="AX405" s="14" t="s">
        <v>71</v>
      </c>
      <c r="AY405" s="220" t="s">
        <v>166</v>
      </c>
    </row>
    <row r="406" spans="1:65" s="13" customFormat="1" ht="11.25" x14ac:dyDescent="0.2">
      <c r="B406" s="199"/>
      <c r="C406" s="200"/>
      <c r="D406" s="201" t="s">
        <v>177</v>
      </c>
      <c r="E406" s="202" t="s">
        <v>19</v>
      </c>
      <c r="F406" s="203" t="s">
        <v>643</v>
      </c>
      <c r="G406" s="200"/>
      <c r="H406" s="202" t="s">
        <v>19</v>
      </c>
      <c r="I406" s="204"/>
      <c r="J406" s="200"/>
      <c r="K406" s="200"/>
      <c r="L406" s="205"/>
      <c r="M406" s="206"/>
      <c r="N406" s="207"/>
      <c r="O406" s="207"/>
      <c r="P406" s="207"/>
      <c r="Q406" s="207"/>
      <c r="R406" s="207"/>
      <c r="S406" s="207"/>
      <c r="T406" s="208"/>
      <c r="AT406" s="209" t="s">
        <v>177</v>
      </c>
      <c r="AU406" s="209" t="s">
        <v>81</v>
      </c>
      <c r="AV406" s="13" t="s">
        <v>79</v>
      </c>
      <c r="AW406" s="13" t="s">
        <v>33</v>
      </c>
      <c r="AX406" s="13" t="s">
        <v>71</v>
      </c>
      <c r="AY406" s="209" t="s">
        <v>166</v>
      </c>
    </row>
    <row r="407" spans="1:65" s="14" customFormat="1" ht="11.25" x14ac:dyDescent="0.2">
      <c r="B407" s="210"/>
      <c r="C407" s="211"/>
      <c r="D407" s="201" t="s">
        <v>177</v>
      </c>
      <c r="E407" s="212" t="s">
        <v>19</v>
      </c>
      <c r="F407" s="213" t="s">
        <v>730</v>
      </c>
      <c r="G407" s="211"/>
      <c r="H407" s="214">
        <v>0.30199999999999999</v>
      </c>
      <c r="I407" s="215"/>
      <c r="J407" s="211"/>
      <c r="K407" s="211"/>
      <c r="L407" s="216"/>
      <c r="M407" s="217"/>
      <c r="N407" s="218"/>
      <c r="O407" s="218"/>
      <c r="P407" s="218"/>
      <c r="Q407" s="218"/>
      <c r="R407" s="218"/>
      <c r="S407" s="218"/>
      <c r="T407" s="219"/>
      <c r="AT407" s="220" t="s">
        <v>177</v>
      </c>
      <c r="AU407" s="220" t="s">
        <v>81</v>
      </c>
      <c r="AV407" s="14" t="s">
        <v>81</v>
      </c>
      <c r="AW407" s="14" t="s">
        <v>33</v>
      </c>
      <c r="AX407" s="14" t="s">
        <v>71</v>
      </c>
      <c r="AY407" s="220" t="s">
        <v>166</v>
      </c>
    </row>
    <row r="408" spans="1:65" s="16" customFormat="1" ht="11.25" x14ac:dyDescent="0.2">
      <c r="B408" s="232"/>
      <c r="C408" s="233"/>
      <c r="D408" s="201" t="s">
        <v>177</v>
      </c>
      <c r="E408" s="234" t="s">
        <v>19</v>
      </c>
      <c r="F408" s="235" t="s">
        <v>218</v>
      </c>
      <c r="G408" s="233"/>
      <c r="H408" s="236">
        <v>12.635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AT408" s="242" t="s">
        <v>177</v>
      </c>
      <c r="AU408" s="242" t="s">
        <v>81</v>
      </c>
      <c r="AV408" s="16" t="s">
        <v>185</v>
      </c>
      <c r="AW408" s="16" t="s">
        <v>33</v>
      </c>
      <c r="AX408" s="16" t="s">
        <v>71</v>
      </c>
      <c r="AY408" s="242" t="s">
        <v>166</v>
      </c>
    </row>
    <row r="409" spans="1:65" s="13" customFormat="1" ht="11.25" x14ac:dyDescent="0.2">
      <c r="B409" s="199"/>
      <c r="C409" s="200"/>
      <c r="D409" s="201" t="s">
        <v>177</v>
      </c>
      <c r="E409" s="202" t="s">
        <v>19</v>
      </c>
      <c r="F409" s="203" t="s">
        <v>709</v>
      </c>
      <c r="G409" s="200"/>
      <c r="H409" s="202" t="s">
        <v>19</v>
      </c>
      <c r="I409" s="204"/>
      <c r="J409" s="200"/>
      <c r="K409" s="200"/>
      <c r="L409" s="205"/>
      <c r="M409" s="206"/>
      <c r="N409" s="207"/>
      <c r="O409" s="207"/>
      <c r="P409" s="207"/>
      <c r="Q409" s="207"/>
      <c r="R409" s="207"/>
      <c r="S409" s="207"/>
      <c r="T409" s="208"/>
      <c r="AT409" s="209" t="s">
        <v>177</v>
      </c>
      <c r="AU409" s="209" t="s">
        <v>81</v>
      </c>
      <c r="AV409" s="13" t="s">
        <v>79</v>
      </c>
      <c r="AW409" s="13" t="s">
        <v>33</v>
      </c>
      <c r="AX409" s="13" t="s">
        <v>71</v>
      </c>
      <c r="AY409" s="209" t="s">
        <v>166</v>
      </c>
    </row>
    <row r="410" spans="1:65" s="13" customFormat="1" ht="11.25" x14ac:dyDescent="0.2">
      <c r="B410" s="199"/>
      <c r="C410" s="200"/>
      <c r="D410" s="201" t="s">
        <v>177</v>
      </c>
      <c r="E410" s="202" t="s">
        <v>19</v>
      </c>
      <c r="F410" s="203" t="s">
        <v>710</v>
      </c>
      <c r="G410" s="200"/>
      <c r="H410" s="202" t="s">
        <v>19</v>
      </c>
      <c r="I410" s="204"/>
      <c r="J410" s="200"/>
      <c r="K410" s="200"/>
      <c r="L410" s="205"/>
      <c r="M410" s="206"/>
      <c r="N410" s="207"/>
      <c r="O410" s="207"/>
      <c r="P410" s="207"/>
      <c r="Q410" s="207"/>
      <c r="R410" s="207"/>
      <c r="S410" s="207"/>
      <c r="T410" s="208"/>
      <c r="AT410" s="209" t="s">
        <v>177</v>
      </c>
      <c r="AU410" s="209" t="s">
        <v>81</v>
      </c>
      <c r="AV410" s="13" t="s">
        <v>79</v>
      </c>
      <c r="AW410" s="13" t="s">
        <v>33</v>
      </c>
      <c r="AX410" s="13" t="s">
        <v>71</v>
      </c>
      <c r="AY410" s="209" t="s">
        <v>166</v>
      </c>
    </row>
    <row r="411" spans="1:65" s="14" customFormat="1" ht="11.25" x14ac:dyDescent="0.2">
      <c r="B411" s="210"/>
      <c r="C411" s="211"/>
      <c r="D411" s="201" t="s">
        <v>177</v>
      </c>
      <c r="E411" s="212" t="s">
        <v>19</v>
      </c>
      <c r="F411" s="213" t="s">
        <v>731</v>
      </c>
      <c r="G411" s="211"/>
      <c r="H411" s="214">
        <v>1.825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177</v>
      </c>
      <c r="AU411" s="220" t="s">
        <v>81</v>
      </c>
      <c r="AV411" s="14" t="s">
        <v>81</v>
      </c>
      <c r="AW411" s="14" t="s">
        <v>33</v>
      </c>
      <c r="AX411" s="14" t="s">
        <v>71</v>
      </c>
      <c r="AY411" s="220" t="s">
        <v>166</v>
      </c>
    </row>
    <row r="412" spans="1:65" s="13" customFormat="1" ht="11.25" x14ac:dyDescent="0.2">
      <c r="B412" s="199"/>
      <c r="C412" s="200"/>
      <c r="D412" s="201" t="s">
        <v>177</v>
      </c>
      <c r="E412" s="202" t="s">
        <v>19</v>
      </c>
      <c r="F412" s="203" t="s">
        <v>712</v>
      </c>
      <c r="G412" s="200"/>
      <c r="H412" s="202" t="s">
        <v>19</v>
      </c>
      <c r="I412" s="204"/>
      <c r="J412" s="200"/>
      <c r="K412" s="200"/>
      <c r="L412" s="205"/>
      <c r="M412" s="206"/>
      <c r="N412" s="207"/>
      <c r="O412" s="207"/>
      <c r="P412" s="207"/>
      <c r="Q412" s="207"/>
      <c r="R412" s="207"/>
      <c r="S412" s="207"/>
      <c r="T412" s="208"/>
      <c r="AT412" s="209" t="s">
        <v>177</v>
      </c>
      <c r="AU412" s="209" t="s">
        <v>81</v>
      </c>
      <c r="AV412" s="13" t="s">
        <v>79</v>
      </c>
      <c r="AW412" s="13" t="s">
        <v>33</v>
      </c>
      <c r="AX412" s="13" t="s">
        <v>71</v>
      </c>
      <c r="AY412" s="209" t="s">
        <v>166</v>
      </c>
    </row>
    <row r="413" spans="1:65" s="14" customFormat="1" ht="11.25" x14ac:dyDescent="0.2">
      <c r="B413" s="210"/>
      <c r="C413" s="211"/>
      <c r="D413" s="201" t="s">
        <v>177</v>
      </c>
      <c r="E413" s="212" t="s">
        <v>19</v>
      </c>
      <c r="F413" s="213" t="s">
        <v>732</v>
      </c>
      <c r="G413" s="211"/>
      <c r="H413" s="214">
        <v>2.89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177</v>
      </c>
      <c r="AU413" s="220" t="s">
        <v>81</v>
      </c>
      <c r="AV413" s="14" t="s">
        <v>81</v>
      </c>
      <c r="AW413" s="14" t="s">
        <v>33</v>
      </c>
      <c r="AX413" s="14" t="s">
        <v>71</v>
      </c>
      <c r="AY413" s="220" t="s">
        <v>166</v>
      </c>
    </row>
    <row r="414" spans="1:65" s="16" customFormat="1" ht="11.25" x14ac:dyDescent="0.2">
      <c r="B414" s="232"/>
      <c r="C414" s="233"/>
      <c r="D414" s="201" t="s">
        <v>177</v>
      </c>
      <c r="E414" s="234" t="s">
        <v>19</v>
      </c>
      <c r="F414" s="235" t="s">
        <v>218</v>
      </c>
      <c r="G414" s="233"/>
      <c r="H414" s="236">
        <v>4.7149999999999999</v>
      </c>
      <c r="I414" s="237"/>
      <c r="J414" s="233"/>
      <c r="K414" s="233"/>
      <c r="L414" s="238"/>
      <c r="M414" s="239"/>
      <c r="N414" s="240"/>
      <c r="O414" s="240"/>
      <c r="P414" s="240"/>
      <c r="Q414" s="240"/>
      <c r="R414" s="240"/>
      <c r="S414" s="240"/>
      <c r="T414" s="241"/>
      <c r="AT414" s="242" t="s">
        <v>177</v>
      </c>
      <c r="AU414" s="242" t="s">
        <v>81</v>
      </c>
      <c r="AV414" s="16" t="s">
        <v>185</v>
      </c>
      <c r="AW414" s="16" t="s">
        <v>33</v>
      </c>
      <c r="AX414" s="16" t="s">
        <v>71</v>
      </c>
      <c r="AY414" s="242" t="s">
        <v>166</v>
      </c>
    </row>
    <row r="415" spans="1:65" s="15" customFormat="1" ht="11.25" x14ac:dyDescent="0.2">
      <c r="B415" s="221"/>
      <c r="C415" s="222"/>
      <c r="D415" s="201" t="s">
        <v>177</v>
      </c>
      <c r="E415" s="223" t="s">
        <v>19</v>
      </c>
      <c r="F415" s="224" t="s">
        <v>180</v>
      </c>
      <c r="G415" s="222"/>
      <c r="H415" s="225">
        <v>17.349999999999998</v>
      </c>
      <c r="I415" s="226"/>
      <c r="J415" s="222"/>
      <c r="K415" s="222"/>
      <c r="L415" s="227"/>
      <c r="M415" s="228"/>
      <c r="N415" s="229"/>
      <c r="O415" s="229"/>
      <c r="P415" s="229"/>
      <c r="Q415" s="229"/>
      <c r="R415" s="229"/>
      <c r="S415" s="229"/>
      <c r="T415" s="230"/>
      <c r="AT415" s="231" t="s">
        <v>177</v>
      </c>
      <c r="AU415" s="231" t="s">
        <v>81</v>
      </c>
      <c r="AV415" s="15" t="s">
        <v>173</v>
      </c>
      <c r="AW415" s="15" t="s">
        <v>33</v>
      </c>
      <c r="AX415" s="15" t="s">
        <v>79</v>
      </c>
      <c r="AY415" s="231" t="s">
        <v>166</v>
      </c>
    </row>
    <row r="416" spans="1:65" s="2" customFormat="1" ht="16.5" customHeight="1" x14ac:dyDescent="0.2">
      <c r="A416" s="37"/>
      <c r="B416" s="38"/>
      <c r="C416" s="181" t="s">
        <v>651</v>
      </c>
      <c r="D416" s="181" t="s">
        <v>168</v>
      </c>
      <c r="E416" s="182" t="s">
        <v>423</v>
      </c>
      <c r="F416" s="183" t="s">
        <v>424</v>
      </c>
      <c r="G416" s="184" t="s">
        <v>188</v>
      </c>
      <c r="H416" s="185">
        <v>17.350000000000001</v>
      </c>
      <c r="I416" s="186"/>
      <c r="J416" s="187">
        <f>ROUND(I416*H416,2)</f>
        <v>0</v>
      </c>
      <c r="K416" s="183" t="s">
        <v>172</v>
      </c>
      <c r="L416" s="42"/>
      <c r="M416" s="188" t="s">
        <v>19</v>
      </c>
      <c r="N416" s="189" t="s">
        <v>42</v>
      </c>
      <c r="O416" s="67"/>
      <c r="P416" s="190">
        <f>O416*H416</f>
        <v>0</v>
      </c>
      <c r="Q416" s="190">
        <v>1.9300000000000001E-3</v>
      </c>
      <c r="R416" s="190">
        <f>Q416*H416</f>
        <v>3.3485500000000001E-2</v>
      </c>
      <c r="S416" s="190">
        <v>0</v>
      </c>
      <c r="T416" s="191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92" t="s">
        <v>315</v>
      </c>
      <c r="AT416" s="192" t="s">
        <v>168</v>
      </c>
      <c r="AU416" s="192" t="s">
        <v>81</v>
      </c>
      <c r="AY416" s="20" t="s">
        <v>166</v>
      </c>
      <c r="BE416" s="193">
        <f>IF(N416="základní",J416,0)</f>
        <v>0</v>
      </c>
      <c r="BF416" s="193">
        <f>IF(N416="snížená",J416,0)</f>
        <v>0</v>
      </c>
      <c r="BG416" s="193">
        <f>IF(N416="zákl. přenesená",J416,0)</f>
        <v>0</v>
      </c>
      <c r="BH416" s="193">
        <f>IF(N416="sníž. přenesená",J416,0)</f>
        <v>0</v>
      </c>
      <c r="BI416" s="193">
        <f>IF(N416="nulová",J416,0)</f>
        <v>0</v>
      </c>
      <c r="BJ416" s="20" t="s">
        <v>79</v>
      </c>
      <c r="BK416" s="193">
        <f>ROUND(I416*H416,2)</f>
        <v>0</v>
      </c>
      <c r="BL416" s="20" t="s">
        <v>315</v>
      </c>
      <c r="BM416" s="192" t="s">
        <v>656</v>
      </c>
    </row>
    <row r="417" spans="1:51" s="2" customFormat="1" ht="11.25" x14ac:dyDescent="0.2">
      <c r="A417" s="37"/>
      <c r="B417" s="38"/>
      <c r="C417" s="39"/>
      <c r="D417" s="194" t="s">
        <v>175</v>
      </c>
      <c r="E417" s="39"/>
      <c r="F417" s="195" t="s">
        <v>426</v>
      </c>
      <c r="G417" s="39"/>
      <c r="H417" s="39"/>
      <c r="I417" s="196"/>
      <c r="J417" s="39"/>
      <c r="K417" s="39"/>
      <c r="L417" s="42"/>
      <c r="M417" s="197"/>
      <c r="N417" s="198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175</v>
      </c>
      <c r="AU417" s="20" t="s">
        <v>81</v>
      </c>
    </row>
    <row r="418" spans="1:51" s="13" customFormat="1" ht="11.25" x14ac:dyDescent="0.2">
      <c r="B418" s="199"/>
      <c r="C418" s="200"/>
      <c r="D418" s="201" t="s">
        <v>177</v>
      </c>
      <c r="E418" s="202" t="s">
        <v>19</v>
      </c>
      <c r="F418" s="203" t="s">
        <v>659</v>
      </c>
      <c r="G418" s="200"/>
      <c r="H418" s="202" t="s">
        <v>19</v>
      </c>
      <c r="I418" s="204"/>
      <c r="J418" s="200"/>
      <c r="K418" s="200"/>
      <c r="L418" s="205"/>
      <c r="M418" s="206"/>
      <c r="N418" s="207"/>
      <c r="O418" s="207"/>
      <c r="P418" s="207"/>
      <c r="Q418" s="207"/>
      <c r="R418" s="207"/>
      <c r="S418" s="207"/>
      <c r="T418" s="208"/>
      <c r="AT418" s="209" t="s">
        <v>177</v>
      </c>
      <c r="AU418" s="209" t="s">
        <v>81</v>
      </c>
      <c r="AV418" s="13" t="s">
        <v>79</v>
      </c>
      <c r="AW418" s="13" t="s">
        <v>33</v>
      </c>
      <c r="AX418" s="13" t="s">
        <v>71</v>
      </c>
      <c r="AY418" s="209" t="s">
        <v>166</v>
      </c>
    </row>
    <row r="419" spans="1:51" s="13" customFormat="1" ht="11.25" x14ac:dyDescent="0.2">
      <c r="B419" s="199"/>
      <c r="C419" s="200"/>
      <c r="D419" s="201" t="s">
        <v>177</v>
      </c>
      <c r="E419" s="202" t="s">
        <v>19</v>
      </c>
      <c r="F419" s="203" t="s">
        <v>690</v>
      </c>
      <c r="G419" s="200"/>
      <c r="H419" s="202" t="s">
        <v>19</v>
      </c>
      <c r="I419" s="204"/>
      <c r="J419" s="200"/>
      <c r="K419" s="200"/>
      <c r="L419" s="205"/>
      <c r="M419" s="206"/>
      <c r="N419" s="207"/>
      <c r="O419" s="207"/>
      <c r="P419" s="207"/>
      <c r="Q419" s="207"/>
      <c r="R419" s="207"/>
      <c r="S419" s="207"/>
      <c r="T419" s="208"/>
      <c r="AT419" s="209" t="s">
        <v>177</v>
      </c>
      <c r="AU419" s="209" t="s">
        <v>81</v>
      </c>
      <c r="AV419" s="13" t="s">
        <v>79</v>
      </c>
      <c r="AW419" s="13" t="s">
        <v>33</v>
      </c>
      <c r="AX419" s="13" t="s">
        <v>71</v>
      </c>
      <c r="AY419" s="209" t="s">
        <v>166</v>
      </c>
    </row>
    <row r="420" spans="1:51" s="13" customFormat="1" ht="11.25" x14ac:dyDescent="0.2">
      <c r="B420" s="199"/>
      <c r="C420" s="200"/>
      <c r="D420" s="201" t="s">
        <v>177</v>
      </c>
      <c r="E420" s="202" t="s">
        <v>19</v>
      </c>
      <c r="F420" s="203" t="s">
        <v>631</v>
      </c>
      <c r="G420" s="200"/>
      <c r="H420" s="202" t="s">
        <v>19</v>
      </c>
      <c r="I420" s="204"/>
      <c r="J420" s="200"/>
      <c r="K420" s="200"/>
      <c r="L420" s="205"/>
      <c r="M420" s="206"/>
      <c r="N420" s="207"/>
      <c r="O420" s="207"/>
      <c r="P420" s="207"/>
      <c r="Q420" s="207"/>
      <c r="R420" s="207"/>
      <c r="S420" s="207"/>
      <c r="T420" s="208"/>
      <c r="AT420" s="209" t="s">
        <v>177</v>
      </c>
      <c r="AU420" s="209" t="s">
        <v>81</v>
      </c>
      <c r="AV420" s="13" t="s">
        <v>79</v>
      </c>
      <c r="AW420" s="13" t="s">
        <v>33</v>
      </c>
      <c r="AX420" s="13" t="s">
        <v>71</v>
      </c>
      <c r="AY420" s="209" t="s">
        <v>166</v>
      </c>
    </row>
    <row r="421" spans="1:51" s="14" customFormat="1" ht="11.25" x14ac:dyDescent="0.2">
      <c r="B421" s="210"/>
      <c r="C421" s="211"/>
      <c r="D421" s="201" t="s">
        <v>177</v>
      </c>
      <c r="E421" s="212" t="s">
        <v>19</v>
      </c>
      <c r="F421" s="213" t="s">
        <v>728</v>
      </c>
      <c r="G421" s="211"/>
      <c r="H421" s="214">
        <v>5.056</v>
      </c>
      <c r="I421" s="215"/>
      <c r="J421" s="211"/>
      <c r="K421" s="211"/>
      <c r="L421" s="216"/>
      <c r="M421" s="217"/>
      <c r="N421" s="218"/>
      <c r="O421" s="218"/>
      <c r="P421" s="218"/>
      <c r="Q421" s="218"/>
      <c r="R421" s="218"/>
      <c r="S421" s="218"/>
      <c r="T421" s="219"/>
      <c r="AT421" s="220" t="s">
        <v>177</v>
      </c>
      <c r="AU421" s="220" t="s">
        <v>81</v>
      </c>
      <c r="AV421" s="14" t="s">
        <v>81</v>
      </c>
      <c r="AW421" s="14" t="s">
        <v>33</v>
      </c>
      <c r="AX421" s="14" t="s">
        <v>71</v>
      </c>
      <c r="AY421" s="220" t="s">
        <v>166</v>
      </c>
    </row>
    <row r="422" spans="1:51" s="13" customFormat="1" ht="11.25" x14ac:dyDescent="0.2">
      <c r="B422" s="199"/>
      <c r="C422" s="200"/>
      <c r="D422" s="201" t="s">
        <v>177</v>
      </c>
      <c r="E422" s="202" t="s">
        <v>19</v>
      </c>
      <c r="F422" s="203" t="s">
        <v>637</v>
      </c>
      <c r="G422" s="200"/>
      <c r="H422" s="202" t="s">
        <v>19</v>
      </c>
      <c r="I422" s="204"/>
      <c r="J422" s="200"/>
      <c r="K422" s="200"/>
      <c r="L422" s="205"/>
      <c r="M422" s="206"/>
      <c r="N422" s="207"/>
      <c r="O422" s="207"/>
      <c r="P422" s="207"/>
      <c r="Q422" s="207"/>
      <c r="R422" s="207"/>
      <c r="S422" s="207"/>
      <c r="T422" s="208"/>
      <c r="AT422" s="209" t="s">
        <v>177</v>
      </c>
      <c r="AU422" s="209" t="s">
        <v>81</v>
      </c>
      <c r="AV422" s="13" t="s">
        <v>79</v>
      </c>
      <c r="AW422" s="13" t="s">
        <v>33</v>
      </c>
      <c r="AX422" s="13" t="s">
        <v>71</v>
      </c>
      <c r="AY422" s="209" t="s">
        <v>166</v>
      </c>
    </row>
    <row r="423" spans="1:51" s="14" customFormat="1" ht="11.25" x14ac:dyDescent="0.2">
      <c r="B423" s="210"/>
      <c r="C423" s="211"/>
      <c r="D423" s="201" t="s">
        <v>177</v>
      </c>
      <c r="E423" s="212" t="s">
        <v>19</v>
      </c>
      <c r="F423" s="213" t="s">
        <v>729</v>
      </c>
      <c r="G423" s="211"/>
      <c r="H423" s="214">
        <v>7.2770000000000001</v>
      </c>
      <c r="I423" s="215"/>
      <c r="J423" s="211"/>
      <c r="K423" s="211"/>
      <c r="L423" s="216"/>
      <c r="M423" s="217"/>
      <c r="N423" s="218"/>
      <c r="O423" s="218"/>
      <c r="P423" s="218"/>
      <c r="Q423" s="218"/>
      <c r="R423" s="218"/>
      <c r="S423" s="218"/>
      <c r="T423" s="219"/>
      <c r="AT423" s="220" t="s">
        <v>177</v>
      </c>
      <c r="AU423" s="220" t="s">
        <v>81</v>
      </c>
      <c r="AV423" s="14" t="s">
        <v>81</v>
      </c>
      <c r="AW423" s="14" t="s">
        <v>33</v>
      </c>
      <c r="AX423" s="14" t="s">
        <v>71</v>
      </c>
      <c r="AY423" s="220" t="s">
        <v>166</v>
      </c>
    </row>
    <row r="424" spans="1:51" s="13" customFormat="1" ht="11.25" x14ac:dyDescent="0.2">
      <c r="B424" s="199"/>
      <c r="C424" s="200"/>
      <c r="D424" s="201" t="s">
        <v>177</v>
      </c>
      <c r="E424" s="202" t="s">
        <v>19</v>
      </c>
      <c r="F424" s="203" t="s">
        <v>643</v>
      </c>
      <c r="G424" s="200"/>
      <c r="H424" s="202" t="s">
        <v>19</v>
      </c>
      <c r="I424" s="204"/>
      <c r="J424" s="200"/>
      <c r="K424" s="200"/>
      <c r="L424" s="205"/>
      <c r="M424" s="206"/>
      <c r="N424" s="207"/>
      <c r="O424" s="207"/>
      <c r="P424" s="207"/>
      <c r="Q424" s="207"/>
      <c r="R424" s="207"/>
      <c r="S424" s="207"/>
      <c r="T424" s="208"/>
      <c r="AT424" s="209" t="s">
        <v>177</v>
      </c>
      <c r="AU424" s="209" t="s">
        <v>81</v>
      </c>
      <c r="AV424" s="13" t="s">
        <v>79</v>
      </c>
      <c r="AW424" s="13" t="s">
        <v>33</v>
      </c>
      <c r="AX424" s="13" t="s">
        <v>71</v>
      </c>
      <c r="AY424" s="209" t="s">
        <v>166</v>
      </c>
    </row>
    <row r="425" spans="1:51" s="14" customFormat="1" ht="11.25" x14ac:dyDescent="0.2">
      <c r="B425" s="210"/>
      <c r="C425" s="211"/>
      <c r="D425" s="201" t="s">
        <v>177</v>
      </c>
      <c r="E425" s="212" t="s">
        <v>19</v>
      </c>
      <c r="F425" s="213" t="s">
        <v>730</v>
      </c>
      <c r="G425" s="211"/>
      <c r="H425" s="214">
        <v>0.30199999999999999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177</v>
      </c>
      <c r="AU425" s="220" t="s">
        <v>81</v>
      </c>
      <c r="AV425" s="14" t="s">
        <v>81</v>
      </c>
      <c r="AW425" s="14" t="s">
        <v>33</v>
      </c>
      <c r="AX425" s="14" t="s">
        <v>71</v>
      </c>
      <c r="AY425" s="220" t="s">
        <v>166</v>
      </c>
    </row>
    <row r="426" spans="1:51" s="16" customFormat="1" ht="11.25" x14ac:dyDescent="0.2">
      <c r="B426" s="232"/>
      <c r="C426" s="233"/>
      <c r="D426" s="201" t="s">
        <v>177</v>
      </c>
      <c r="E426" s="234" t="s">
        <v>19</v>
      </c>
      <c r="F426" s="235" t="s">
        <v>218</v>
      </c>
      <c r="G426" s="233"/>
      <c r="H426" s="236">
        <v>12.635</v>
      </c>
      <c r="I426" s="237"/>
      <c r="J426" s="233"/>
      <c r="K426" s="233"/>
      <c r="L426" s="238"/>
      <c r="M426" s="239"/>
      <c r="N426" s="240"/>
      <c r="O426" s="240"/>
      <c r="P426" s="240"/>
      <c r="Q426" s="240"/>
      <c r="R426" s="240"/>
      <c r="S426" s="240"/>
      <c r="T426" s="241"/>
      <c r="AT426" s="242" t="s">
        <v>177</v>
      </c>
      <c r="AU426" s="242" t="s">
        <v>81</v>
      </c>
      <c r="AV426" s="16" t="s">
        <v>185</v>
      </c>
      <c r="AW426" s="16" t="s">
        <v>33</v>
      </c>
      <c r="AX426" s="16" t="s">
        <v>71</v>
      </c>
      <c r="AY426" s="242" t="s">
        <v>166</v>
      </c>
    </row>
    <row r="427" spans="1:51" s="13" customFormat="1" ht="11.25" x14ac:dyDescent="0.2">
      <c r="B427" s="199"/>
      <c r="C427" s="200"/>
      <c r="D427" s="201" t="s">
        <v>177</v>
      </c>
      <c r="E427" s="202" t="s">
        <v>19</v>
      </c>
      <c r="F427" s="203" t="s">
        <v>709</v>
      </c>
      <c r="G427" s="200"/>
      <c r="H427" s="202" t="s">
        <v>19</v>
      </c>
      <c r="I427" s="204"/>
      <c r="J427" s="200"/>
      <c r="K427" s="200"/>
      <c r="L427" s="205"/>
      <c r="M427" s="206"/>
      <c r="N427" s="207"/>
      <c r="O427" s="207"/>
      <c r="P427" s="207"/>
      <c r="Q427" s="207"/>
      <c r="R427" s="207"/>
      <c r="S427" s="207"/>
      <c r="T427" s="208"/>
      <c r="AT427" s="209" t="s">
        <v>177</v>
      </c>
      <c r="AU427" s="209" t="s">
        <v>81</v>
      </c>
      <c r="AV427" s="13" t="s">
        <v>79</v>
      </c>
      <c r="AW427" s="13" t="s">
        <v>33</v>
      </c>
      <c r="AX427" s="13" t="s">
        <v>71</v>
      </c>
      <c r="AY427" s="209" t="s">
        <v>166</v>
      </c>
    </row>
    <row r="428" spans="1:51" s="13" customFormat="1" ht="11.25" x14ac:dyDescent="0.2">
      <c r="B428" s="199"/>
      <c r="C428" s="200"/>
      <c r="D428" s="201" t="s">
        <v>177</v>
      </c>
      <c r="E428" s="202" t="s">
        <v>19</v>
      </c>
      <c r="F428" s="203" t="s">
        <v>710</v>
      </c>
      <c r="G428" s="200"/>
      <c r="H428" s="202" t="s">
        <v>19</v>
      </c>
      <c r="I428" s="204"/>
      <c r="J428" s="200"/>
      <c r="K428" s="200"/>
      <c r="L428" s="205"/>
      <c r="M428" s="206"/>
      <c r="N428" s="207"/>
      <c r="O428" s="207"/>
      <c r="P428" s="207"/>
      <c r="Q428" s="207"/>
      <c r="R428" s="207"/>
      <c r="S428" s="207"/>
      <c r="T428" s="208"/>
      <c r="AT428" s="209" t="s">
        <v>177</v>
      </c>
      <c r="AU428" s="209" t="s">
        <v>81</v>
      </c>
      <c r="AV428" s="13" t="s">
        <v>79</v>
      </c>
      <c r="AW428" s="13" t="s">
        <v>33</v>
      </c>
      <c r="AX428" s="13" t="s">
        <v>71</v>
      </c>
      <c r="AY428" s="209" t="s">
        <v>166</v>
      </c>
    </row>
    <row r="429" spans="1:51" s="14" customFormat="1" ht="11.25" x14ac:dyDescent="0.2">
      <c r="B429" s="210"/>
      <c r="C429" s="211"/>
      <c r="D429" s="201" t="s">
        <v>177</v>
      </c>
      <c r="E429" s="212" t="s">
        <v>19</v>
      </c>
      <c r="F429" s="213" t="s">
        <v>731</v>
      </c>
      <c r="G429" s="211"/>
      <c r="H429" s="214">
        <v>1.825</v>
      </c>
      <c r="I429" s="215"/>
      <c r="J429" s="211"/>
      <c r="K429" s="211"/>
      <c r="L429" s="216"/>
      <c r="M429" s="217"/>
      <c r="N429" s="218"/>
      <c r="O429" s="218"/>
      <c r="P429" s="218"/>
      <c r="Q429" s="218"/>
      <c r="R429" s="218"/>
      <c r="S429" s="218"/>
      <c r="T429" s="219"/>
      <c r="AT429" s="220" t="s">
        <v>177</v>
      </c>
      <c r="AU429" s="220" t="s">
        <v>81</v>
      </c>
      <c r="AV429" s="14" t="s">
        <v>81</v>
      </c>
      <c r="AW429" s="14" t="s">
        <v>33</v>
      </c>
      <c r="AX429" s="14" t="s">
        <v>71</v>
      </c>
      <c r="AY429" s="220" t="s">
        <v>166</v>
      </c>
    </row>
    <row r="430" spans="1:51" s="13" customFormat="1" ht="11.25" x14ac:dyDescent="0.2">
      <c r="B430" s="199"/>
      <c r="C430" s="200"/>
      <c r="D430" s="201" t="s">
        <v>177</v>
      </c>
      <c r="E430" s="202" t="s">
        <v>19</v>
      </c>
      <c r="F430" s="203" t="s">
        <v>712</v>
      </c>
      <c r="G430" s="200"/>
      <c r="H430" s="202" t="s">
        <v>19</v>
      </c>
      <c r="I430" s="204"/>
      <c r="J430" s="200"/>
      <c r="K430" s="200"/>
      <c r="L430" s="205"/>
      <c r="M430" s="206"/>
      <c r="N430" s="207"/>
      <c r="O430" s="207"/>
      <c r="P430" s="207"/>
      <c r="Q430" s="207"/>
      <c r="R430" s="207"/>
      <c r="S430" s="207"/>
      <c r="T430" s="208"/>
      <c r="AT430" s="209" t="s">
        <v>177</v>
      </c>
      <c r="AU430" s="209" t="s">
        <v>81</v>
      </c>
      <c r="AV430" s="13" t="s">
        <v>79</v>
      </c>
      <c r="AW430" s="13" t="s">
        <v>33</v>
      </c>
      <c r="AX430" s="13" t="s">
        <v>71</v>
      </c>
      <c r="AY430" s="209" t="s">
        <v>166</v>
      </c>
    </row>
    <row r="431" spans="1:51" s="14" customFormat="1" ht="11.25" x14ac:dyDescent="0.2">
      <c r="B431" s="210"/>
      <c r="C431" s="211"/>
      <c r="D431" s="201" t="s">
        <v>177</v>
      </c>
      <c r="E431" s="212" t="s">
        <v>19</v>
      </c>
      <c r="F431" s="213" t="s">
        <v>732</v>
      </c>
      <c r="G431" s="211"/>
      <c r="H431" s="214">
        <v>2.89</v>
      </c>
      <c r="I431" s="215"/>
      <c r="J431" s="211"/>
      <c r="K431" s="211"/>
      <c r="L431" s="216"/>
      <c r="M431" s="217"/>
      <c r="N431" s="218"/>
      <c r="O431" s="218"/>
      <c r="P431" s="218"/>
      <c r="Q431" s="218"/>
      <c r="R431" s="218"/>
      <c r="S431" s="218"/>
      <c r="T431" s="219"/>
      <c r="AT431" s="220" t="s">
        <v>177</v>
      </c>
      <c r="AU431" s="220" t="s">
        <v>81</v>
      </c>
      <c r="AV431" s="14" t="s">
        <v>81</v>
      </c>
      <c r="AW431" s="14" t="s">
        <v>33</v>
      </c>
      <c r="AX431" s="14" t="s">
        <v>71</v>
      </c>
      <c r="AY431" s="220" t="s">
        <v>166</v>
      </c>
    </row>
    <row r="432" spans="1:51" s="16" customFormat="1" ht="11.25" x14ac:dyDescent="0.2">
      <c r="B432" s="232"/>
      <c r="C432" s="233"/>
      <c r="D432" s="201" t="s">
        <v>177</v>
      </c>
      <c r="E432" s="234" t="s">
        <v>19</v>
      </c>
      <c r="F432" s="235" t="s">
        <v>218</v>
      </c>
      <c r="G432" s="233"/>
      <c r="H432" s="236">
        <v>4.7149999999999999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AT432" s="242" t="s">
        <v>177</v>
      </c>
      <c r="AU432" s="242" t="s">
        <v>81</v>
      </c>
      <c r="AV432" s="16" t="s">
        <v>185</v>
      </c>
      <c r="AW432" s="16" t="s">
        <v>33</v>
      </c>
      <c r="AX432" s="16" t="s">
        <v>71</v>
      </c>
      <c r="AY432" s="242" t="s">
        <v>166</v>
      </c>
    </row>
    <row r="433" spans="1:65" s="15" customFormat="1" ht="11.25" x14ac:dyDescent="0.2">
      <c r="B433" s="221"/>
      <c r="C433" s="222"/>
      <c r="D433" s="201" t="s">
        <v>177</v>
      </c>
      <c r="E433" s="223" t="s">
        <v>19</v>
      </c>
      <c r="F433" s="224" t="s">
        <v>180</v>
      </c>
      <c r="G433" s="222"/>
      <c r="H433" s="225">
        <v>17.349999999999998</v>
      </c>
      <c r="I433" s="226"/>
      <c r="J433" s="222"/>
      <c r="K433" s="222"/>
      <c r="L433" s="227"/>
      <c r="M433" s="228"/>
      <c r="N433" s="229"/>
      <c r="O433" s="229"/>
      <c r="P433" s="229"/>
      <c r="Q433" s="229"/>
      <c r="R433" s="229"/>
      <c r="S433" s="229"/>
      <c r="T433" s="230"/>
      <c r="AT433" s="231" t="s">
        <v>177</v>
      </c>
      <c r="AU433" s="231" t="s">
        <v>81</v>
      </c>
      <c r="AV433" s="15" t="s">
        <v>173</v>
      </c>
      <c r="AW433" s="15" t="s">
        <v>33</v>
      </c>
      <c r="AX433" s="15" t="s">
        <v>79</v>
      </c>
      <c r="AY433" s="231" t="s">
        <v>166</v>
      </c>
    </row>
    <row r="434" spans="1:65" s="12" customFormat="1" ht="25.9" customHeight="1" x14ac:dyDescent="0.2">
      <c r="B434" s="165"/>
      <c r="C434" s="166"/>
      <c r="D434" s="167" t="s">
        <v>70</v>
      </c>
      <c r="E434" s="168" t="s">
        <v>342</v>
      </c>
      <c r="F434" s="168" t="s">
        <v>343</v>
      </c>
      <c r="G434" s="166"/>
      <c r="H434" s="166"/>
      <c r="I434" s="169"/>
      <c r="J434" s="170">
        <f>BK434</f>
        <v>0</v>
      </c>
      <c r="K434" s="166"/>
      <c r="L434" s="171"/>
      <c r="M434" s="172"/>
      <c r="N434" s="173"/>
      <c r="O434" s="173"/>
      <c r="P434" s="174">
        <f>P435</f>
        <v>0</v>
      </c>
      <c r="Q434" s="173"/>
      <c r="R434" s="174">
        <f>R435</f>
        <v>0</v>
      </c>
      <c r="S434" s="173"/>
      <c r="T434" s="175">
        <f>T435</f>
        <v>0</v>
      </c>
      <c r="AR434" s="176" t="s">
        <v>198</v>
      </c>
      <c r="AT434" s="177" t="s">
        <v>70</v>
      </c>
      <c r="AU434" s="177" t="s">
        <v>71</v>
      </c>
      <c r="AY434" s="176" t="s">
        <v>166</v>
      </c>
      <c r="BK434" s="178">
        <f>BK435</f>
        <v>0</v>
      </c>
    </row>
    <row r="435" spans="1:65" s="2" customFormat="1" ht="16.5" customHeight="1" x14ac:dyDescent="0.2">
      <c r="A435" s="37"/>
      <c r="B435" s="38"/>
      <c r="C435" s="181" t="s">
        <v>653</v>
      </c>
      <c r="D435" s="181" t="s">
        <v>168</v>
      </c>
      <c r="E435" s="182" t="s">
        <v>345</v>
      </c>
      <c r="F435" s="183" t="s">
        <v>346</v>
      </c>
      <c r="G435" s="184" t="s">
        <v>347</v>
      </c>
      <c r="H435" s="243"/>
      <c r="I435" s="186"/>
      <c r="J435" s="187">
        <f>ROUND(I435*H435,2)</f>
        <v>0</v>
      </c>
      <c r="K435" s="183" t="s">
        <v>19</v>
      </c>
      <c r="L435" s="42"/>
      <c r="M435" s="244" t="s">
        <v>19</v>
      </c>
      <c r="N435" s="245" t="s">
        <v>42</v>
      </c>
      <c r="O435" s="246"/>
      <c r="P435" s="247">
        <f>O435*H435</f>
        <v>0</v>
      </c>
      <c r="Q435" s="247">
        <v>0</v>
      </c>
      <c r="R435" s="247">
        <f>Q435*H435</f>
        <v>0</v>
      </c>
      <c r="S435" s="247">
        <v>0</v>
      </c>
      <c r="T435" s="248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92" t="s">
        <v>173</v>
      </c>
      <c r="AT435" s="192" t="s">
        <v>168</v>
      </c>
      <c r="AU435" s="192" t="s">
        <v>79</v>
      </c>
      <c r="AY435" s="20" t="s">
        <v>166</v>
      </c>
      <c r="BE435" s="193">
        <f>IF(N435="základní",J435,0)</f>
        <v>0</v>
      </c>
      <c r="BF435" s="193">
        <f>IF(N435="snížená",J435,0)</f>
        <v>0</v>
      </c>
      <c r="BG435" s="193">
        <f>IF(N435="zákl. přenesená",J435,0)</f>
        <v>0</v>
      </c>
      <c r="BH435" s="193">
        <f>IF(N435="sníž. přenesená",J435,0)</f>
        <v>0</v>
      </c>
      <c r="BI435" s="193">
        <f>IF(N435="nulová",J435,0)</f>
        <v>0</v>
      </c>
      <c r="BJ435" s="20" t="s">
        <v>79</v>
      </c>
      <c r="BK435" s="193">
        <f>ROUND(I435*H435,2)</f>
        <v>0</v>
      </c>
      <c r="BL435" s="20" t="s">
        <v>173</v>
      </c>
      <c r="BM435" s="192" t="s">
        <v>532</v>
      </c>
    </row>
    <row r="436" spans="1:65" s="2" customFormat="1" ht="6.95" customHeight="1" x14ac:dyDescent="0.2">
      <c r="A436" s="37"/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42"/>
      <c r="M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</row>
  </sheetData>
  <sheetProtection algorithmName="SHA-512" hashValue="yLuWxLJvnAEOv3ME7HHZpvoqRFMZz0MoDuRQwLXZchKkgZS9JXMYVG0Pd8yI66J7UY0IPWegiTp55zpFX4MSlg==" saltValue="m3rXPnficT6fr6GxP0ibHZKN96OUwXVW/F427zRyFWhMK2QwhUVI3L3yOmDfgXeUhl5ReyRY86Xk8zEZGyvTEg==" spinCount="100000" sheet="1" objects="1" scenarios="1" formatColumns="0" formatRows="0" autoFilter="0"/>
  <autoFilter ref="C94:K435" xr:uid="{00000000-0009-0000-0000-000005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500-000000000000}"/>
    <hyperlink ref="F119" r:id="rId2" xr:uid="{00000000-0004-0000-0500-000001000000}"/>
    <hyperlink ref="F128" r:id="rId3" xr:uid="{00000000-0004-0000-0500-000002000000}"/>
    <hyperlink ref="F154" r:id="rId4" xr:uid="{00000000-0004-0000-0500-000003000000}"/>
    <hyperlink ref="F169" r:id="rId5" xr:uid="{00000000-0004-0000-0500-000004000000}"/>
    <hyperlink ref="F184" r:id="rId6" xr:uid="{00000000-0004-0000-0500-000005000000}"/>
    <hyperlink ref="F191" r:id="rId7" xr:uid="{00000000-0004-0000-0500-000006000000}"/>
    <hyperlink ref="F198" r:id="rId8" xr:uid="{00000000-0004-0000-0500-000007000000}"/>
    <hyperlink ref="F213" r:id="rId9" xr:uid="{00000000-0004-0000-0500-000008000000}"/>
    <hyperlink ref="F228" r:id="rId10" xr:uid="{00000000-0004-0000-0500-000009000000}"/>
    <hyperlink ref="F244" r:id="rId11" xr:uid="{00000000-0004-0000-0500-00000A000000}"/>
    <hyperlink ref="F250" r:id="rId12" xr:uid="{00000000-0004-0000-0500-00000B000000}"/>
    <hyperlink ref="F280" r:id="rId13" xr:uid="{00000000-0004-0000-0500-00000C000000}"/>
    <hyperlink ref="F286" r:id="rId14" xr:uid="{00000000-0004-0000-0500-00000D000000}"/>
    <hyperlink ref="F303" r:id="rId15" xr:uid="{00000000-0004-0000-0500-00000E000000}"/>
    <hyperlink ref="F307" r:id="rId16" xr:uid="{00000000-0004-0000-0500-00000F000000}"/>
    <hyperlink ref="F331" r:id="rId17" xr:uid="{00000000-0004-0000-0500-000010000000}"/>
    <hyperlink ref="F359" r:id="rId18" xr:uid="{00000000-0004-0000-0500-000011000000}"/>
    <hyperlink ref="F362" r:id="rId19" xr:uid="{00000000-0004-0000-0500-000012000000}"/>
    <hyperlink ref="F381" r:id="rId20" xr:uid="{00000000-0004-0000-0500-000013000000}"/>
    <hyperlink ref="F399" r:id="rId21" xr:uid="{00000000-0004-0000-0500-000014000000}"/>
    <hyperlink ref="F417" r:id="rId22" xr:uid="{00000000-0004-0000-05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83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100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733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ROUND(J95,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ROUND((SUM(BE95:BE282)),  2)</f>
        <v>0</v>
      </c>
      <c r="G35" s="37"/>
      <c r="H35" s="37"/>
      <c r="I35" s="127">
        <v>0.21</v>
      </c>
      <c r="J35" s="126">
        <f>ROUND(((SUM(BE95:BE282))*I35),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ROUND((SUM(BF95:BF282)),  2)</f>
        <v>0</v>
      </c>
      <c r="G36" s="37"/>
      <c r="H36" s="37"/>
      <c r="I36" s="127">
        <v>0.12</v>
      </c>
      <c r="J36" s="126">
        <f>ROUND(((SUM(BF95:BF282))*I36),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ROUND((SUM(BG95:BG282)),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ROUND((SUM(BH95:BH282)),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ROUND((SUM(BI95:BI282)),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0205 - Překážka 5 - Šikmý rail hranatý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J95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J96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J97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430</v>
      </c>
      <c r="E66" s="151"/>
      <c r="F66" s="151"/>
      <c r="G66" s="151"/>
      <c r="H66" s="151"/>
      <c r="I66" s="151"/>
      <c r="J66" s="152">
        <f>J144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147</v>
      </c>
      <c r="E67" s="151"/>
      <c r="F67" s="151"/>
      <c r="G67" s="151"/>
      <c r="H67" s="151"/>
      <c r="I67" s="151"/>
      <c r="J67" s="152">
        <f>J211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148</v>
      </c>
      <c r="E68" s="151"/>
      <c r="F68" s="151"/>
      <c r="G68" s="151"/>
      <c r="H68" s="151"/>
      <c r="I68" s="151"/>
      <c r="J68" s="152">
        <f>J230</f>
        <v>0</v>
      </c>
      <c r="K68" s="100"/>
      <c r="L68" s="153"/>
    </row>
    <row r="69" spans="1:31" s="9" customFormat="1" ht="24.95" customHeight="1" x14ac:dyDescent="0.2">
      <c r="B69" s="143"/>
      <c r="C69" s="144"/>
      <c r="D69" s="145" t="s">
        <v>352</v>
      </c>
      <c r="E69" s="146"/>
      <c r="F69" s="146"/>
      <c r="G69" s="146"/>
      <c r="H69" s="146"/>
      <c r="I69" s="146"/>
      <c r="J69" s="147">
        <f>J233</f>
        <v>0</v>
      </c>
      <c r="K69" s="144"/>
      <c r="L69" s="148"/>
    </row>
    <row r="70" spans="1:31" s="10" customFormat="1" ht="19.899999999999999" customHeight="1" x14ac:dyDescent="0.2">
      <c r="B70" s="149"/>
      <c r="C70" s="100"/>
      <c r="D70" s="150" t="s">
        <v>353</v>
      </c>
      <c r="E70" s="151"/>
      <c r="F70" s="151"/>
      <c r="G70" s="151"/>
      <c r="H70" s="151"/>
      <c r="I70" s="151"/>
      <c r="J70" s="152">
        <f>J234</f>
        <v>0</v>
      </c>
      <c r="K70" s="100"/>
      <c r="L70" s="153"/>
    </row>
    <row r="71" spans="1:31" s="10" customFormat="1" ht="19.899999999999999" customHeight="1" x14ac:dyDescent="0.2">
      <c r="B71" s="149"/>
      <c r="C71" s="100"/>
      <c r="D71" s="150" t="s">
        <v>354</v>
      </c>
      <c r="E71" s="151"/>
      <c r="F71" s="151"/>
      <c r="G71" s="151"/>
      <c r="H71" s="151"/>
      <c r="I71" s="151"/>
      <c r="J71" s="152">
        <f>J255</f>
        <v>0</v>
      </c>
      <c r="K71" s="100"/>
      <c r="L71" s="153"/>
    </row>
    <row r="72" spans="1:31" s="10" customFormat="1" ht="19.899999999999999" customHeight="1" x14ac:dyDescent="0.2">
      <c r="B72" s="149"/>
      <c r="C72" s="100"/>
      <c r="D72" s="150" t="s">
        <v>355</v>
      </c>
      <c r="E72" s="151"/>
      <c r="F72" s="151"/>
      <c r="G72" s="151"/>
      <c r="H72" s="151"/>
      <c r="I72" s="151"/>
      <c r="J72" s="152">
        <f>J262</f>
        <v>0</v>
      </c>
      <c r="K72" s="100"/>
      <c r="L72" s="153"/>
    </row>
    <row r="73" spans="1:31" s="9" customFormat="1" ht="24.95" customHeight="1" x14ac:dyDescent="0.2">
      <c r="B73" s="143"/>
      <c r="C73" s="144"/>
      <c r="D73" s="145" t="s">
        <v>150</v>
      </c>
      <c r="E73" s="146"/>
      <c r="F73" s="146"/>
      <c r="G73" s="146"/>
      <c r="H73" s="146"/>
      <c r="I73" s="146"/>
      <c r="J73" s="147">
        <f>J281</f>
        <v>0</v>
      </c>
      <c r="K73" s="144"/>
      <c r="L73" s="148"/>
    </row>
    <row r="74" spans="1:31" s="2" customFormat="1" ht="21.75" customHeight="1" x14ac:dyDescent="0.2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16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16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 x14ac:dyDescent="0.2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 x14ac:dyDescent="0.2">
      <c r="A80" s="37"/>
      <c r="B80" s="38"/>
      <c r="C80" s="26" t="s">
        <v>151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3" s="2" customFormat="1" ht="6.95" customHeight="1" x14ac:dyDescent="0.2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12" customHeight="1" x14ac:dyDescent="0.2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16.5" customHeight="1" x14ac:dyDescent="0.2">
      <c r="A83" s="37"/>
      <c r="B83" s="38"/>
      <c r="C83" s="39"/>
      <c r="D83" s="39"/>
      <c r="E83" s="400" t="str">
        <f>E7</f>
        <v>Novostavba skateparkového hřiště, Bystřice pod Hostýnem</v>
      </c>
      <c r="F83" s="401"/>
      <c r="G83" s="401"/>
      <c r="H83" s="401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1" customFormat="1" ht="12" customHeight="1" x14ac:dyDescent="0.2">
      <c r="B84" s="24"/>
      <c r="C84" s="32" t="s">
        <v>138</v>
      </c>
      <c r="D84" s="25"/>
      <c r="E84" s="25"/>
      <c r="F84" s="25"/>
      <c r="G84" s="25"/>
      <c r="H84" s="25"/>
      <c r="I84" s="25"/>
      <c r="J84" s="25"/>
      <c r="K84" s="25"/>
      <c r="L84" s="23"/>
    </row>
    <row r="85" spans="1:63" s="2" customFormat="1" ht="16.5" customHeight="1" x14ac:dyDescent="0.2">
      <c r="A85" s="37"/>
      <c r="B85" s="38"/>
      <c r="C85" s="39"/>
      <c r="D85" s="39"/>
      <c r="E85" s="400" t="s">
        <v>349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 x14ac:dyDescent="0.2">
      <c r="A86" s="37"/>
      <c r="B86" s="38"/>
      <c r="C86" s="32" t="s">
        <v>350</v>
      </c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 x14ac:dyDescent="0.2">
      <c r="A87" s="37"/>
      <c r="B87" s="38"/>
      <c r="C87" s="39"/>
      <c r="D87" s="39"/>
      <c r="E87" s="354" t="str">
        <f>E11</f>
        <v>0205 - Překážka 5 - Šikmý rail hranatý</v>
      </c>
      <c r="F87" s="402"/>
      <c r="G87" s="402"/>
      <c r="H87" s="40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 x14ac:dyDescent="0.2">
      <c r="A89" s="37"/>
      <c r="B89" s="38"/>
      <c r="C89" s="32" t="s">
        <v>21</v>
      </c>
      <c r="D89" s="39"/>
      <c r="E89" s="39"/>
      <c r="F89" s="30" t="str">
        <f>F14</f>
        <v xml:space="preserve"> </v>
      </c>
      <c r="G89" s="39"/>
      <c r="H89" s="39"/>
      <c r="I89" s="32" t="s">
        <v>23</v>
      </c>
      <c r="J89" s="62" t="str">
        <f>IF(J14="","",J14)</f>
        <v>31. 8. 2025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 x14ac:dyDescent="0.2">
      <c r="A91" s="37"/>
      <c r="B91" s="38"/>
      <c r="C91" s="32" t="s">
        <v>25</v>
      </c>
      <c r="D91" s="39"/>
      <c r="E91" s="39"/>
      <c r="F91" s="30" t="str">
        <f>E17</f>
        <v>Město Bystřice pod Hostýnem</v>
      </c>
      <c r="G91" s="39"/>
      <c r="H91" s="39"/>
      <c r="I91" s="32" t="s">
        <v>31</v>
      </c>
      <c r="J91" s="35" t="str">
        <f>E23</f>
        <v>Michal Langoš, Hranice na Moravě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 x14ac:dyDescent="0.2">
      <c r="A92" s="37"/>
      <c r="B92" s="38"/>
      <c r="C92" s="32" t="s">
        <v>29</v>
      </c>
      <c r="D92" s="39"/>
      <c r="E92" s="39"/>
      <c r="F92" s="30" t="str">
        <f>IF(E20="","",E20)</f>
        <v>Vyplň údaj</v>
      </c>
      <c r="G92" s="39"/>
      <c r="H92" s="39"/>
      <c r="I92" s="32" t="s">
        <v>34</v>
      </c>
      <c r="J92" s="35" t="str">
        <f>E26</f>
        <v xml:space="preserve"> </v>
      </c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 x14ac:dyDescent="0.2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 x14ac:dyDescent="0.2">
      <c r="A94" s="154"/>
      <c r="B94" s="155"/>
      <c r="C94" s="156" t="s">
        <v>152</v>
      </c>
      <c r="D94" s="157" t="s">
        <v>56</v>
      </c>
      <c r="E94" s="157" t="s">
        <v>52</v>
      </c>
      <c r="F94" s="157" t="s">
        <v>53</v>
      </c>
      <c r="G94" s="157" t="s">
        <v>153</v>
      </c>
      <c r="H94" s="157" t="s">
        <v>154</v>
      </c>
      <c r="I94" s="157" t="s">
        <v>155</v>
      </c>
      <c r="J94" s="157" t="s">
        <v>142</v>
      </c>
      <c r="K94" s="158" t="s">
        <v>156</v>
      </c>
      <c r="L94" s="159"/>
      <c r="M94" s="71" t="s">
        <v>19</v>
      </c>
      <c r="N94" s="72" t="s">
        <v>41</v>
      </c>
      <c r="O94" s="72" t="s">
        <v>157</v>
      </c>
      <c r="P94" s="72" t="s">
        <v>158</v>
      </c>
      <c r="Q94" s="72" t="s">
        <v>159</v>
      </c>
      <c r="R94" s="72" t="s">
        <v>160</v>
      </c>
      <c r="S94" s="72" t="s">
        <v>161</v>
      </c>
      <c r="T94" s="73" t="s">
        <v>162</v>
      </c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</row>
    <row r="95" spans="1:63" s="2" customFormat="1" ht="22.9" customHeight="1" x14ac:dyDescent="0.25">
      <c r="A95" s="37"/>
      <c r="B95" s="38"/>
      <c r="C95" s="78" t="s">
        <v>163</v>
      </c>
      <c r="D95" s="39"/>
      <c r="E95" s="39"/>
      <c r="F95" s="39"/>
      <c r="G95" s="39"/>
      <c r="H95" s="39"/>
      <c r="I95" s="39"/>
      <c r="J95" s="160">
        <f>BK95</f>
        <v>0</v>
      </c>
      <c r="K95" s="39"/>
      <c r="L95" s="42"/>
      <c r="M95" s="74"/>
      <c r="N95" s="161"/>
      <c r="O95" s="75"/>
      <c r="P95" s="162">
        <f>P96+P233+P281</f>
        <v>0</v>
      </c>
      <c r="Q95" s="75"/>
      <c r="R95" s="162">
        <f>R96+R233+R281</f>
        <v>32.748478280000008</v>
      </c>
      <c r="S95" s="75"/>
      <c r="T95" s="163">
        <f>T96+T233+T281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70</v>
      </c>
      <c r="AU95" s="20" t="s">
        <v>143</v>
      </c>
      <c r="BK95" s="164">
        <f>BK96+BK233+BK281</f>
        <v>0</v>
      </c>
    </row>
    <row r="96" spans="1:63" s="12" customFormat="1" ht="25.9" customHeight="1" x14ac:dyDescent="0.2">
      <c r="B96" s="165"/>
      <c r="C96" s="166"/>
      <c r="D96" s="167" t="s">
        <v>70</v>
      </c>
      <c r="E96" s="168" t="s">
        <v>164</v>
      </c>
      <c r="F96" s="168" t="s">
        <v>165</v>
      </c>
      <c r="G96" s="166"/>
      <c r="H96" s="166"/>
      <c r="I96" s="169"/>
      <c r="J96" s="170">
        <f>BK96</f>
        <v>0</v>
      </c>
      <c r="K96" s="166"/>
      <c r="L96" s="171"/>
      <c r="M96" s="172"/>
      <c r="N96" s="173"/>
      <c r="O96" s="173"/>
      <c r="P96" s="174">
        <f>P97+P144+P211+P230</f>
        <v>0</v>
      </c>
      <c r="Q96" s="173"/>
      <c r="R96" s="174">
        <f>R97+R144+R211+R230</f>
        <v>32.686418760000009</v>
      </c>
      <c r="S96" s="173"/>
      <c r="T96" s="175">
        <f>T97+T144+T211+T230</f>
        <v>0</v>
      </c>
      <c r="AR96" s="176" t="s">
        <v>79</v>
      </c>
      <c r="AT96" s="177" t="s">
        <v>70</v>
      </c>
      <c r="AU96" s="177" t="s">
        <v>71</v>
      </c>
      <c r="AY96" s="176" t="s">
        <v>166</v>
      </c>
      <c r="BK96" s="178">
        <f>BK97+BK144+BK211+BK230</f>
        <v>0</v>
      </c>
    </row>
    <row r="97" spans="1:65" s="12" customFormat="1" ht="22.9" customHeight="1" x14ac:dyDescent="0.2">
      <c r="B97" s="165"/>
      <c r="C97" s="166"/>
      <c r="D97" s="167" t="s">
        <v>70</v>
      </c>
      <c r="E97" s="179" t="s">
        <v>81</v>
      </c>
      <c r="F97" s="179" t="s">
        <v>248</v>
      </c>
      <c r="G97" s="166"/>
      <c r="H97" s="166"/>
      <c r="I97" s="169"/>
      <c r="J97" s="180">
        <f>BK97</f>
        <v>0</v>
      </c>
      <c r="K97" s="166"/>
      <c r="L97" s="171"/>
      <c r="M97" s="172"/>
      <c r="N97" s="173"/>
      <c r="O97" s="173"/>
      <c r="P97" s="174">
        <f>SUM(P98:P143)</f>
        <v>0</v>
      </c>
      <c r="Q97" s="173"/>
      <c r="R97" s="174">
        <f>SUM(R98:R143)</f>
        <v>26.297945020000004</v>
      </c>
      <c r="S97" s="173"/>
      <c r="T97" s="175">
        <f>SUM(T98:T143)</f>
        <v>0</v>
      </c>
      <c r="AR97" s="176" t="s">
        <v>79</v>
      </c>
      <c r="AT97" s="177" t="s">
        <v>70</v>
      </c>
      <c r="AU97" s="177" t="s">
        <v>79</v>
      </c>
      <c r="AY97" s="176" t="s">
        <v>166</v>
      </c>
      <c r="BK97" s="178">
        <f>SUM(BK98:BK143)</f>
        <v>0</v>
      </c>
    </row>
    <row r="98" spans="1:65" s="2" customFormat="1" ht="24.2" customHeight="1" x14ac:dyDescent="0.2">
      <c r="A98" s="37"/>
      <c r="B98" s="38"/>
      <c r="C98" s="181" t="s">
        <v>79</v>
      </c>
      <c r="D98" s="181" t="s">
        <v>168</v>
      </c>
      <c r="E98" s="182" t="s">
        <v>431</v>
      </c>
      <c r="F98" s="183" t="s">
        <v>432</v>
      </c>
      <c r="G98" s="184" t="s">
        <v>188</v>
      </c>
      <c r="H98" s="185">
        <v>15.54</v>
      </c>
      <c r="I98" s="186"/>
      <c r="J98" s="187">
        <f>ROUND(I98*H98,2)</f>
        <v>0</v>
      </c>
      <c r="K98" s="183" t="s">
        <v>172</v>
      </c>
      <c r="L98" s="42"/>
      <c r="M98" s="188" t="s">
        <v>19</v>
      </c>
      <c r="N98" s="189" t="s">
        <v>42</v>
      </c>
      <c r="O98" s="67"/>
      <c r="P98" s="190">
        <f>O98*H98</f>
        <v>0</v>
      </c>
      <c r="Q98" s="190">
        <v>1.3999999999999999E-4</v>
      </c>
      <c r="R98" s="190">
        <f>Q98*H98</f>
        <v>2.1755999999999998E-3</v>
      </c>
      <c r="S98" s="190">
        <v>0</v>
      </c>
      <c r="T98" s="191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92" t="s">
        <v>173</v>
      </c>
      <c r="AT98" s="192" t="s">
        <v>168</v>
      </c>
      <c r="AU98" s="192" t="s">
        <v>81</v>
      </c>
      <c r="AY98" s="20" t="s">
        <v>166</v>
      </c>
      <c r="BE98" s="193">
        <f>IF(N98="základní",J98,0)</f>
        <v>0</v>
      </c>
      <c r="BF98" s="193">
        <f>IF(N98="snížená",J98,0)</f>
        <v>0</v>
      </c>
      <c r="BG98" s="193">
        <f>IF(N98="zákl. přenesená",J98,0)</f>
        <v>0</v>
      </c>
      <c r="BH98" s="193">
        <f>IF(N98="sníž. přenesená",J98,0)</f>
        <v>0</v>
      </c>
      <c r="BI98" s="193">
        <f>IF(N98="nulová",J98,0)</f>
        <v>0</v>
      </c>
      <c r="BJ98" s="20" t="s">
        <v>79</v>
      </c>
      <c r="BK98" s="193">
        <f>ROUND(I98*H98,2)</f>
        <v>0</v>
      </c>
      <c r="BL98" s="20" t="s">
        <v>173</v>
      </c>
      <c r="BM98" s="192" t="s">
        <v>433</v>
      </c>
    </row>
    <row r="99" spans="1:65" s="2" customFormat="1" ht="11.25" x14ac:dyDescent="0.2">
      <c r="A99" s="37"/>
      <c r="B99" s="38"/>
      <c r="C99" s="39"/>
      <c r="D99" s="194" t="s">
        <v>175</v>
      </c>
      <c r="E99" s="39"/>
      <c r="F99" s="195" t="s">
        <v>434</v>
      </c>
      <c r="G99" s="39"/>
      <c r="H99" s="39"/>
      <c r="I99" s="196"/>
      <c r="J99" s="39"/>
      <c r="K99" s="39"/>
      <c r="L99" s="42"/>
      <c r="M99" s="197"/>
      <c r="N99" s="19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175</v>
      </c>
      <c r="AU99" s="20" t="s">
        <v>81</v>
      </c>
    </row>
    <row r="100" spans="1:65" s="13" customFormat="1" ht="11.25" x14ac:dyDescent="0.2">
      <c r="B100" s="199"/>
      <c r="C100" s="200"/>
      <c r="D100" s="201" t="s">
        <v>177</v>
      </c>
      <c r="E100" s="202" t="s">
        <v>19</v>
      </c>
      <c r="F100" s="203" t="s">
        <v>734</v>
      </c>
      <c r="G100" s="200"/>
      <c r="H100" s="202" t="s">
        <v>19</v>
      </c>
      <c r="I100" s="204"/>
      <c r="J100" s="200"/>
      <c r="K100" s="200"/>
      <c r="L100" s="205"/>
      <c r="M100" s="206"/>
      <c r="N100" s="207"/>
      <c r="O100" s="207"/>
      <c r="P100" s="207"/>
      <c r="Q100" s="207"/>
      <c r="R100" s="207"/>
      <c r="S100" s="207"/>
      <c r="T100" s="208"/>
      <c r="AT100" s="209" t="s">
        <v>177</v>
      </c>
      <c r="AU100" s="209" t="s">
        <v>81</v>
      </c>
      <c r="AV100" s="13" t="s">
        <v>79</v>
      </c>
      <c r="AW100" s="13" t="s">
        <v>33</v>
      </c>
      <c r="AX100" s="13" t="s">
        <v>71</v>
      </c>
      <c r="AY100" s="209" t="s">
        <v>166</v>
      </c>
    </row>
    <row r="101" spans="1:65" s="13" customFormat="1" ht="11.25" x14ac:dyDescent="0.2">
      <c r="B101" s="199"/>
      <c r="C101" s="200"/>
      <c r="D101" s="201" t="s">
        <v>177</v>
      </c>
      <c r="E101" s="202" t="s">
        <v>19</v>
      </c>
      <c r="F101" s="203" t="s">
        <v>436</v>
      </c>
      <c r="G101" s="200"/>
      <c r="H101" s="202" t="s">
        <v>19</v>
      </c>
      <c r="I101" s="204"/>
      <c r="J101" s="200"/>
      <c r="K101" s="200"/>
      <c r="L101" s="205"/>
      <c r="M101" s="206"/>
      <c r="N101" s="207"/>
      <c r="O101" s="207"/>
      <c r="P101" s="207"/>
      <c r="Q101" s="207"/>
      <c r="R101" s="207"/>
      <c r="S101" s="207"/>
      <c r="T101" s="208"/>
      <c r="AT101" s="209" t="s">
        <v>177</v>
      </c>
      <c r="AU101" s="209" t="s">
        <v>81</v>
      </c>
      <c r="AV101" s="13" t="s">
        <v>79</v>
      </c>
      <c r="AW101" s="13" t="s">
        <v>33</v>
      </c>
      <c r="AX101" s="13" t="s">
        <v>71</v>
      </c>
      <c r="AY101" s="209" t="s">
        <v>166</v>
      </c>
    </row>
    <row r="102" spans="1:65" s="14" customFormat="1" ht="11.25" x14ac:dyDescent="0.2">
      <c r="B102" s="210"/>
      <c r="C102" s="211"/>
      <c r="D102" s="201" t="s">
        <v>177</v>
      </c>
      <c r="E102" s="212" t="s">
        <v>19</v>
      </c>
      <c r="F102" s="213" t="s">
        <v>735</v>
      </c>
      <c r="G102" s="211"/>
      <c r="H102" s="214">
        <v>6.2</v>
      </c>
      <c r="I102" s="215"/>
      <c r="J102" s="211"/>
      <c r="K102" s="211"/>
      <c r="L102" s="216"/>
      <c r="M102" s="217"/>
      <c r="N102" s="218"/>
      <c r="O102" s="218"/>
      <c r="P102" s="218"/>
      <c r="Q102" s="218"/>
      <c r="R102" s="218"/>
      <c r="S102" s="218"/>
      <c r="T102" s="219"/>
      <c r="AT102" s="220" t="s">
        <v>177</v>
      </c>
      <c r="AU102" s="220" t="s">
        <v>81</v>
      </c>
      <c r="AV102" s="14" t="s">
        <v>81</v>
      </c>
      <c r="AW102" s="14" t="s">
        <v>33</v>
      </c>
      <c r="AX102" s="14" t="s">
        <v>71</v>
      </c>
      <c r="AY102" s="220" t="s">
        <v>166</v>
      </c>
    </row>
    <row r="103" spans="1:65" s="14" customFormat="1" ht="11.25" x14ac:dyDescent="0.2">
      <c r="B103" s="210"/>
      <c r="C103" s="211"/>
      <c r="D103" s="201" t="s">
        <v>177</v>
      </c>
      <c r="E103" s="212" t="s">
        <v>19</v>
      </c>
      <c r="F103" s="213" t="s">
        <v>736</v>
      </c>
      <c r="G103" s="211"/>
      <c r="H103" s="214">
        <v>9.34</v>
      </c>
      <c r="I103" s="215"/>
      <c r="J103" s="211"/>
      <c r="K103" s="211"/>
      <c r="L103" s="216"/>
      <c r="M103" s="217"/>
      <c r="N103" s="218"/>
      <c r="O103" s="218"/>
      <c r="P103" s="218"/>
      <c r="Q103" s="218"/>
      <c r="R103" s="218"/>
      <c r="S103" s="218"/>
      <c r="T103" s="219"/>
      <c r="AT103" s="220" t="s">
        <v>177</v>
      </c>
      <c r="AU103" s="220" t="s">
        <v>81</v>
      </c>
      <c r="AV103" s="14" t="s">
        <v>81</v>
      </c>
      <c r="AW103" s="14" t="s">
        <v>33</v>
      </c>
      <c r="AX103" s="14" t="s">
        <v>71</v>
      </c>
      <c r="AY103" s="220" t="s">
        <v>166</v>
      </c>
    </row>
    <row r="104" spans="1:65" s="15" customFormat="1" ht="11.25" x14ac:dyDescent="0.2">
      <c r="B104" s="221"/>
      <c r="C104" s="222"/>
      <c r="D104" s="201" t="s">
        <v>177</v>
      </c>
      <c r="E104" s="223" t="s">
        <v>19</v>
      </c>
      <c r="F104" s="224" t="s">
        <v>180</v>
      </c>
      <c r="G104" s="222"/>
      <c r="H104" s="225">
        <v>15.54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177</v>
      </c>
      <c r="AU104" s="231" t="s">
        <v>81</v>
      </c>
      <c r="AV104" s="15" t="s">
        <v>173</v>
      </c>
      <c r="AW104" s="15" t="s">
        <v>33</v>
      </c>
      <c r="AX104" s="15" t="s">
        <v>79</v>
      </c>
      <c r="AY104" s="231" t="s">
        <v>166</v>
      </c>
    </row>
    <row r="105" spans="1:65" s="2" customFormat="1" ht="16.5" customHeight="1" x14ac:dyDescent="0.2">
      <c r="A105" s="37"/>
      <c r="B105" s="38"/>
      <c r="C105" s="249" t="s">
        <v>81</v>
      </c>
      <c r="D105" s="249" t="s">
        <v>392</v>
      </c>
      <c r="E105" s="250" t="s">
        <v>438</v>
      </c>
      <c r="F105" s="251" t="s">
        <v>439</v>
      </c>
      <c r="G105" s="252" t="s">
        <v>188</v>
      </c>
      <c r="H105" s="253">
        <v>18.407</v>
      </c>
      <c r="I105" s="254"/>
      <c r="J105" s="255">
        <f>ROUND(I105*H105,2)</f>
        <v>0</v>
      </c>
      <c r="K105" s="251" t="s">
        <v>172</v>
      </c>
      <c r="L105" s="256"/>
      <c r="M105" s="257" t="s">
        <v>19</v>
      </c>
      <c r="N105" s="258" t="s">
        <v>42</v>
      </c>
      <c r="O105" s="67"/>
      <c r="P105" s="190">
        <f>O105*H105</f>
        <v>0</v>
      </c>
      <c r="Q105" s="190">
        <v>2.9999999999999997E-4</v>
      </c>
      <c r="R105" s="190">
        <f>Q105*H105</f>
        <v>5.5220999999999994E-3</v>
      </c>
      <c r="S105" s="190">
        <v>0</v>
      </c>
      <c r="T105" s="191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92" t="s">
        <v>226</v>
      </c>
      <c r="AT105" s="192" t="s">
        <v>392</v>
      </c>
      <c r="AU105" s="192" t="s">
        <v>81</v>
      </c>
      <c r="AY105" s="20" t="s">
        <v>166</v>
      </c>
      <c r="BE105" s="193">
        <f>IF(N105="základní",J105,0)</f>
        <v>0</v>
      </c>
      <c r="BF105" s="193">
        <f>IF(N105="snížená",J105,0)</f>
        <v>0</v>
      </c>
      <c r="BG105" s="193">
        <f>IF(N105="zákl. přenesená",J105,0)</f>
        <v>0</v>
      </c>
      <c r="BH105" s="193">
        <f>IF(N105="sníž. přenesená",J105,0)</f>
        <v>0</v>
      </c>
      <c r="BI105" s="193">
        <f>IF(N105="nulová",J105,0)</f>
        <v>0</v>
      </c>
      <c r="BJ105" s="20" t="s">
        <v>79</v>
      </c>
      <c r="BK105" s="193">
        <f>ROUND(I105*H105,2)</f>
        <v>0</v>
      </c>
      <c r="BL105" s="20" t="s">
        <v>173</v>
      </c>
      <c r="BM105" s="192" t="s">
        <v>440</v>
      </c>
    </row>
    <row r="106" spans="1:65" s="13" customFormat="1" ht="11.25" x14ac:dyDescent="0.2">
      <c r="B106" s="199"/>
      <c r="C106" s="200"/>
      <c r="D106" s="201" t="s">
        <v>177</v>
      </c>
      <c r="E106" s="202" t="s">
        <v>19</v>
      </c>
      <c r="F106" s="203" t="s">
        <v>734</v>
      </c>
      <c r="G106" s="200"/>
      <c r="H106" s="202" t="s">
        <v>19</v>
      </c>
      <c r="I106" s="204"/>
      <c r="J106" s="200"/>
      <c r="K106" s="200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177</v>
      </c>
      <c r="AU106" s="209" t="s">
        <v>81</v>
      </c>
      <c r="AV106" s="13" t="s">
        <v>79</v>
      </c>
      <c r="AW106" s="13" t="s">
        <v>33</v>
      </c>
      <c r="AX106" s="13" t="s">
        <v>71</v>
      </c>
      <c r="AY106" s="209" t="s">
        <v>166</v>
      </c>
    </row>
    <row r="107" spans="1:65" s="13" customFormat="1" ht="11.25" x14ac:dyDescent="0.2">
      <c r="B107" s="199"/>
      <c r="C107" s="200"/>
      <c r="D107" s="201" t="s">
        <v>177</v>
      </c>
      <c r="E107" s="202" t="s">
        <v>19</v>
      </c>
      <c r="F107" s="203" t="s">
        <v>436</v>
      </c>
      <c r="G107" s="200"/>
      <c r="H107" s="202" t="s">
        <v>19</v>
      </c>
      <c r="I107" s="204"/>
      <c r="J107" s="200"/>
      <c r="K107" s="200"/>
      <c r="L107" s="205"/>
      <c r="M107" s="206"/>
      <c r="N107" s="207"/>
      <c r="O107" s="207"/>
      <c r="P107" s="207"/>
      <c r="Q107" s="207"/>
      <c r="R107" s="207"/>
      <c r="S107" s="207"/>
      <c r="T107" s="208"/>
      <c r="AT107" s="209" t="s">
        <v>177</v>
      </c>
      <c r="AU107" s="209" t="s">
        <v>81</v>
      </c>
      <c r="AV107" s="13" t="s">
        <v>79</v>
      </c>
      <c r="AW107" s="13" t="s">
        <v>33</v>
      </c>
      <c r="AX107" s="13" t="s">
        <v>71</v>
      </c>
      <c r="AY107" s="209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735</v>
      </c>
      <c r="G108" s="211"/>
      <c r="H108" s="214">
        <v>6.2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4" customFormat="1" ht="11.25" x14ac:dyDescent="0.2">
      <c r="B109" s="210"/>
      <c r="C109" s="211"/>
      <c r="D109" s="201" t="s">
        <v>177</v>
      </c>
      <c r="E109" s="212" t="s">
        <v>19</v>
      </c>
      <c r="F109" s="213" t="s">
        <v>736</v>
      </c>
      <c r="G109" s="211"/>
      <c r="H109" s="214">
        <v>9.34</v>
      </c>
      <c r="I109" s="215"/>
      <c r="J109" s="211"/>
      <c r="K109" s="211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177</v>
      </c>
      <c r="AU109" s="220" t="s">
        <v>81</v>
      </c>
      <c r="AV109" s="14" t="s">
        <v>81</v>
      </c>
      <c r="AW109" s="14" t="s">
        <v>33</v>
      </c>
      <c r="AX109" s="14" t="s">
        <v>71</v>
      </c>
      <c r="AY109" s="220" t="s">
        <v>166</v>
      </c>
    </row>
    <row r="110" spans="1:65" s="15" customFormat="1" ht="11.25" x14ac:dyDescent="0.2">
      <c r="B110" s="221"/>
      <c r="C110" s="222"/>
      <c r="D110" s="201" t="s">
        <v>177</v>
      </c>
      <c r="E110" s="223" t="s">
        <v>19</v>
      </c>
      <c r="F110" s="224" t="s">
        <v>180</v>
      </c>
      <c r="G110" s="222"/>
      <c r="H110" s="225">
        <v>15.54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177</v>
      </c>
      <c r="AU110" s="231" t="s">
        <v>81</v>
      </c>
      <c r="AV110" s="15" t="s">
        <v>173</v>
      </c>
      <c r="AW110" s="15" t="s">
        <v>33</v>
      </c>
      <c r="AX110" s="15" t="s">
        <v>79</v>
      </c>
      <c r="AY110" s="231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1"/>
      <c r="F111" s="213" t="s">
        <v>737</v>
      </c>
      <c r="G111" s="211"/>
      <c r="H111" s="214">
        <v>18.407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4</v>
      </c>
      <c r="AX111" s="14" t="s">
        <v>79</v>
      </c>
      <c r="AY111" s="220" t="s">
        <v>166</v>
      </c>
    </row>
    <row r="112" spans="1:65" s="2" customFormat="1" ht="16.5" customHeight="1" x14ac:dyDescent="0.2">
      <c r="A112" s="37"/>
      <c r="B112" s="38"/>
      <c r="C112" s="181" t="s">
        <v>185</v>
      </c>
      <c r="D112" s="181" t="s">
        <v>168</v>
      </c>
      <c r="E112" s="182" t="s">
        <v>442</v>
      </c>
      <c r="F112" s="183" t="s">
        <v>443</v>
      </c>
      <c r="G112" s="184" t="s">
        <v>194</v>
      </c>
      <c r="H112" s="185">
        <v>12.106999999999999</v>
      </c>
      <c r="I112" s="186"/>
      <c r="J112" s="187">
        <f>ROUND(I112*H112,2)</f>
        <v>0</v>
      </c>
      <c r="K112" s="183" t="s">
        <v>172</v>
      </c>
      <c r="L112" s="42"/>
      <c r="M112" s="188" t="s">
        <v>19</v>
      </c>
      <c r="N112" s="189" t="s">
        <v>42</v>
      </c>
      <c r="O112" s="67"/>
      <c r="P112" s="190">
        <f>O112*H112</f>
        <v>0</v>
      </c>
      <c r="Q112" s="190">
        <v>2.16</v>
      </c>
      <c r="R112" s="190">
        <f>Q112*H112</f>
        <v>26.151119999999999</v>
      </c>
      <c r="S112" s="190">
        <v>0</v>
      </c>
      <c r="T112" s="191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92" t="s">
        <v>173</v>
      </c>
      <c r="AT112" s="192" t="s">
        <v>168</v>
      </c>
      <c r="AU112" s="192" t="s">
        <v>81</v>
      </c>
      <c r="AY112" s="20" t="s">
        <v>166</v>
      </c>
      <c r="BE112" s="193">
        <f>IF(N112="základní",J112,0)</f>
        <v>0</v>
      </c>
      <c r="BF112" s="193">
        <f>IF(N112="snížená",J112,0)</f>
        <v>0</v>
      </c>
      <c r="BG112" s="193">
        <f>IF(N112="zákl. přenesená",J112,0)</f>
        <v>0</v>
      </c>
      <c r="BH112" s="193">
        <f>IF(N112="sníž. přenesená",J112,0)</f>
        <v>0</v>
      </c>
      <c r="BI112" s="193">
        <f>IF(N112="nulová",J112,0)</f>
        <v>0</v>
      </c>
      <c r="BJ112" s="20" t="s">
        <v>79</v>
      </c>
      <c r="BK112" s="193">
        <f>ROUND(I112*H112,2)</f>
        <v>0</v>
      </c>
      <c r="BL112" s="20" t="s">
        <v>173</v>
      </c>
      <c r="BM112" s="192" t="s">
        <v>444</v>
      </c>
    </row>
    <row r="113" spans="1:65" s="2" customFormat="1" ht="11.25" x14ac:dyDescent="0.2">
      <c r="A113" s="37"/>
      <c r="B113" s="38"/>
      <c r="C113" s="39"/>
      <c r="D113" s="194" t="s">
        <v>175</v>
      </c>
      <c r="E113" s="39"/>
      <c r="F113" s="195" t="s">
        <v>445</v>
      </c>
      <c r="G113" s="39"/>
      <c r="H113" s="39"/>
      <c r="I113" s="196"/>
      <c r="J113" s="39"/>
      <c r="K113" s="39"/>
      <c r="L113" s="42"/>
      <c r="M113" s="197"/>
      <c r="N113" s="19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175</v>
      </c>
      <c r="AU113" s="20" t="s">
        <v>81</v>
      </c>
    </row>
    <row r="114" spans="1:65" s="13" customFormat="1" ht="11.25" x14ac:dyDescent="0.2">
      <c r="B114" s="199"/>
      <c r="C114" s="200"/>
      <c r="D114" s="201" t="s">
        <v>177</v>
      </c>
      <c r="E114" s="202" t="s">
        <v>19</v>
      </c>
      <c r="F114" s="203" t="s">
        <v>734</v>
      </c>
      <c r="G114" s="200"/>
      <c r="H114" s="202" t="s">
        <v>19</v>
      </c>
      <c r="I114" s="204"/>
      <c r="J114" s="200"/>
      <c r="K114" s="200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177</v>
      </c>
      <c r="AU114" s="209" t="s">
        <v>81</v>
      </c>
      <c r="AV114" s="13" t="s">
        <v>79</v>
      </c>
      <c r="AW114" s="13" t="s">
        <v>33</v>
      </c>
      <c r="AX114" s="13" t="s">
        <v>71</v>
      </c>
      <c r="AY114" s="209" t="s">
        <v>166</v>
      </c>
    </row>
    <row r="115" spans="1:65" s="13" customFormat="1" ht="11.25" x14ac:dyDescent="0.2">
      <c r="B115" s="199"/>
      <c r="C115" s="200"/>
      <c r="D115" s="201" t="s">
        <v>177</v>
      </c>
      <c r="E115" s="202" t="s">
        <v>19</v>
      </c>
      <c r="F115" s="203" t="s">
        <v>436</v>
      </c>
      <c r="G115" s="200"/>
      <c r="H115" s="202" t="s">
        <v>19</v>
      </c>
      <c r="I115" s="204"/>
      <c r="J115" s="200"/>
      <c r="K115" s="200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177</v>
      </c>
      <c r="AU115" s="209" t="s">
        <v>81</v>
      </c>
      <c r="AV115" s="13" t="s">
        <v>79</v>
      </c>
      <c r="AW115" s="13" t="s">
        <v>33</v>
      </c>
      <c r="AX115" s="13" t="s">
        <v>71</v>
      </c>
      <c r="AY115" s="209" t="s">
        <v>166</v>
      </c>
    </row>
    <row r="116" spans="1:65" s="14" customFormat="1" ht="11.25" x14ac:dyDescent="0.2">
      <c r="B116" s="210"/>
      <c r="C116" s="211"/>
      <c r="D116" s="201" t="s">
        <v>177</v>
      </c>
      <c r="E116" s="212" t="s">
        <v>19</v>
      </c>
      <c r="F116" s="213" t="s">
        <v>738</v>
      </c>
      <c r="G116" s="211"/>
      <c r="H116" s="214">
        <v>3.6960000000000002</v>
      </c>
      <c r="I116" s="215"/>
      <c r="J116" s="211"/>
      <c r="K116" s="211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177</v>
      </c>
      <c r="AU116" s="220" t="s">
        <v>81</v>
      </c>
      <c r="AV116" s="14" t="s">
        <v>81</v>
      </c>
      <c r="AW116" s="14" t="s">
        <v>33</v>
      </c>
      <c r="AX116" s="14" t="s">
        <v>71</v>
      </c>
      <c r="AY116" s="220" t="s">
        <v>166</v>
      </c>
    </row>
    <row r="117" spans="1:65" s="14" customFormat="1" ht="11.25" x14ac:dyDescent="0.2">
      <c r="B117" s="210"/>
      <c r="C117" s="211"/>
      <c r="D117" s="201" t="s">
        <v>177</v>
      </c>
      <c r="E117" s="212" t="s">
        <v>19</v>
      </c>
      <c r="F117" s="213" t="s">
        <v>739</v>
      </c>
      <c r="G117" s="211"/>
      <c r="H117" s="214">
        <v>8.4109999999999996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177</v>
      </c>
      <c r="AU117" s="220" t="s">
        <v>81</v>
      </c>
      <c r="AV117" s="14" t="s">
        <v>81</v>
      </c>
      <c r="AW117" s="14" t="s">
        <v>33</v>
      </c>
      <c r="AX117" s="14" t="s">
        <v>71</v>
      </c>
      <c r="AY117" s="220" t="s">
        <v>166</v>
      </c>
    </row>
    <row r="118" spans="1:65" s="15" customFormat="1" ht="11.25" x14ac:dyDescent="0.2">
      <c r="B118" s="221"/>
      <c r="C118" s="222"/>
      <c r="D118" s="201" t="s">
        <v>177</v>
      </c>
      <c r="E118" s="223" t="s">
        <v>19</v>
      </c>
      <c r="F118" s="224" t="s">
        <v>180</v>
      </c>
      <c r="G118" s="222"/>
      <c r="H118" s="225">
        <v>12.106999999999999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177</v>
      </c>
      <c r="AU118" s="231" t="s">
        <v>81</v>
      </c>
      <c r="AV118" s="15" t="s">
        <v>173</v>
      </c>
      <c r="AW118" s="15" t="s">
        <v>33</v>
      </c>
      <c r="AX118" s="15" t="s">
        <v>79</v>
      </c>
      <c r="AY118" s="231" t="s">
        <v>166</v>
      </c>
    </row>
    <row r="119" spans="1:65" s="2" customFormat="1" ht="21.75" customHeight="1" x14ac:dyDescent="0.2">
      <c r="A119" s="37"/>
      <c r="B119" s="38"/>
      <c r="C119" s="181" t="s">
        <v>173</v>
      </c>
      <c r="D119" s="181" t="s">
        <v>168</v>
      </c>
      <c r="E119" s="182" t="s">
        <v>356</v>
      </c>
      <c r="F119" s="183" t="s">
        <v>357</v>
      </c>
      <c r="G119" s="184" t="s">
        <v>194</v>
      </c>
      <c r="H119" s="185">
        <v>5.3999999999999999E-2</v>
      </c>
      <c r="I119" s="186"/>
      <c r="J119" s="187">
        <f>ROUND(I119*H119,2)</f>
        <v>0</v>
      </c>
      <c r="K119" s="183" t="s">
        <v>172</v>
      </c>
      <c r="L119" s="42"/>
      <c r="M119" s="188" t="s">
        <v>19</v>
      </c>
      <c r="N119" s="189" t="s">
        <v>42</v>
      </c>
      <c r="O119" s="67"/>
      <c r="P119" s="190">
        <f>O119*H119</f>
        <v>0</v>
      </c>
      <c r="Q119" s="190">
        <v>2.5018699999999998</v>
      </c>
      <c r="R119" s="190">
        <f>Q119*H119</f>
        <v>0.13510097999999998</v>
      </c>
      <c r="S119" s="190">
        <v>0</v>
      </c>
      <c r="T119" s="19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92" t="s">
        <v>173</v>
      </c>
      <c r="AT119" s="192" t="s">
        <v>168</v>
      </c>
      <c r="AU119" s="192" t="s">
        <v>81</v>
      </c>
      <c r="AY119" s="20" t="s">
        <v>166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20" t="s">
        <v>79</v>
      </c>
      <c r="BK119" s="193">
        <f>ROUND(I119*H119,2)</f>
        <v>0</v>
      </c>
      <c r="BL119" s="20" t="s">
        <v>173</v>
      </c>
      <c r="BM119" s="192" t="s">
        <v>740</v>
      </c>
    </row>
    <row r="120" spans="1:65" s="2" customFormat="1" ht="11.25" x14ac:dyDescent="0.2">
      <c r="A120" s="37"/>
      <c r="B120" s="38"/>
      <c r="C120" s="39"/>
      <c r="D120" s="194" t="s">
        <v>175</v>
      </c>
      <c r="E120" s="39"/>
      <c r="F120" s="195" t="s">
        <v>359</v>
      </c>
      <c r="G120" s="39"/>
      <c r="H120" s="39"/>
      <c r="I120" s="196"/>
      <c r="J120" s="39"/>
      <c r="K120" s="39"/>
      <c r="L120" s="42"/>
      <c r="M120" s="197"/>
      <c r="N120" s="198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175</v>
      </c>
      <c r="AU120" s="20" t="s">
        <v>81</v>
      </c>
    </row>
    <row r="121" spans="1:65" s="13" customFormat="1" ht="11.25" x14ac:dyDescent="0.2">
      <c r="B121" s="199"/>
      <c r="C121" s="200"/>
      <c r="D121" s="201" t="s">
        <v>177</v>
      </c>
      <c r="E121" s="202" t="s">
        <v>19</v>
      </c>
      <c r="F121" s="203" t="s">
        <v>734</v>
      </c>
      <c r="G121" s="200"/>
      <c r="H121" s="202" t="s">
        <v>19</v>
      </c>
      <c r="I121" s="204"/>
      <c r="J121" s="200"/>
      <c r="K121" s="200"/>
      <c r="L121" s="205"/>
      <c r="M121" s="206"/>
      <c r="N121" s="207"/>
      <c r="O121" s="207"/>
      <c r="P121" s="207"/>
      <c r="Q121" s="207"/>
      <c r="R121" s="207"/>
      <c r="S121" s="207"/>
      <c r="T121" s="208"/>
      <c r="AT121" s="209" t="s">
        <v>177</v>
      </c>
      <c r="AU121" s="209" t="s">
        <v>81</v>
      </c>
      <c r="AV121" s="13" t="s">
        <v>79</v>
      </c>
      <c r="AW121" s="13" t="s">
        <v>33</v>
      </c>
      <c r="AX121" s="13" t="s">
        <v>71</v>
      </c>
      <c r="AY121" s="209" t="s">
        <v>166</v>
      </c>
    </row>
    <row r="122" spans="1:65" s="14" customFormat="1" ht="11.25" x14ac:dyDescent="0.2">
      <c r="B122" s="210"/>
      <c r="C122" s="211"/>
      <c r="D122" s="201" t="s">
        <v>177</v>
      </c>
      <c r="E122" s="212" t="s">
        <v>19</v>
      </c>
      <c r="F122" s="213" t="s">
        <v>361</v>
      </c>
      <c r="G122" s="211"/>
      <c r="H122" s="214">
        <v>2.7E-2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177</v>
      </c>
      <c r="AU122" s="220" t="s">
        <v>81</v>
      </c>
      <c r="AV122" s="14" t="s">
        <v>81</v>
      </c>
      <c r="AW122" s="14" t="s">
        <v>33</v>
      </c>
      <c r="AX122" s="14" t="s">
        <v>71</v>
      </c>
      <c r="AY122" s="220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361</v>
      </c>
      <c r="G123" s="211"/>
      <c r="H123" s="214">
        <v>2.7E-2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5" customFormat="1" ht="11.25" x14ac:dyDescent="0.2">
      <c r="B124" s="221"/>
      <c r="C124" s="222"/>
      <c r="D124" s="201" t="s">
        <v>177</v>
      </c>
      <c r="E124" s="223" t="s">
        <v>19</v>
      </c>
      <c r="F124" s="224" t="s">
        <v>180</v>
      </c>
      <c r="G124" s="222"/>
      <c r="H124" s="225">
        <v>5.3999999999999999E-2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177</v>
      </c>
      <c r="AU124" s="231" t="s">
        <v>81</v>
      </c>
      <c r="AV124" s="15" t="s">
        <v>173</v>
      </c>
      <c r="AW124" s="15" t="s">
        <v>33</v>
      </c>
      <c r="AX124" s="15" t="s">
        <v>79</v>
      </c>
      <c r="AY124" s="231" t="s">
        <v>166</v>
      </c>
    </row>
    <row r="125" spans="1:65" s="2" customFormat="1" ht="16.5" customHeight="1" x14ac:dyDescent="0.2">
      <c r="A125" s="37"/>
      <c r="B125" s="38"/>
      <c r="C125" s="181" t="s">
        <v>198</v>
      </c>
      <c r="D125" s="181" t="s">
        <v>168</v>
      </c>
      <c r="E125" s="182" t="s">
        <v>362</v>
      </c>
      <c r="F125" s="183" t="s">
        <v>363</v>
      </c>
      <c r="G125" s="184" t="s">
        <v>188</v>
      </c>
      <c r="H125" s="185">
        <v>0.72</v>
      </c>
      <c r="I125" s="186"/>
      <c r="J125" s="187">
        <f>ROUND(I125*H125,2)</f>
        <v>0</v>
      </c>
      <c r="K125" s="183" t="s">
        <v>172</v>
      </c>
      <c r="L125" s="42"/>
      <c r="M125" s="188" t="s">
        <v>19</v>
      </c>
      <c r="N125" s="189" t="s">
        <v>42</v>
      </c>
      <c r="O125" s="67"/>
      <c r="P125" s="190">
        <f>O125*H125</f>
        <v>0</v>
      </c>
      <c r="Q125" s="190">
        <v>2.64E-3</v>
      </c>
      <c r="R125" s="190">
        <f>Q125*H125</f>
        <v>1.9008E-3</v>
      </c>
      <c r="S125" s="190">
        <v>0</v>
      </c>
      <c r="T125" s="19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2" t="s">
        <v>173</v>
      </c>
      <c r="AT125" s="192" t="s">
        <v>168</v>
      </c>
      <c r="AU125" s="192" t="s">
        <v>81</v>
      </c>
      <c r="AY125" s="20" t="s">
        <v>166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20" t="s">
        <v>79</v>
      </c>
      <c r="BK125" s="193">
        <f>ROUND(I125*H125,2)</f>
        <v>0</v>
      </c>
      <c r="BL125" s="20" t="s">
        <v>173</v>
      </c>
      <c r="BM125" s="192" t="s">
        <v>741</v>
      </c>
    </row>
    <row r="126" spans="1:65" s="2" customFormat="1" ht="11.25" x14ac:dyDescent="0.2">
      <c r="A126" s="37"/>
      <c r="B126" s="38"/>
      <c r="C126" s="39"/>
      <c r="D126" s="194" t="s">
        <v>175</v>
      </c>
      <c r="E126" s="39"/>
      <c r="F126" s="195" t="s">
        <v>365</v>
      </c>
      <c r="G126" s="39"/>
      <c r="H126" s="39"/>
      <c r="I126" s="196"/>
      <c r="J126" s="39"/>
      <c r="K126" s="39"/>
      <c r="L126" s="42"/>
      <c r="M126" s="197"/>
      <c r="N126" s="198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175</v>
      </c>
      <c r="AU126" s="20" t="s">
        <v>81</v>
      </c>
    </row>
    <row r="127" spans="1:65" s="13" customFormat="1" ht="11.25" x14ac:dyDescent="0.2">
      <c r="B127" s="199"/>
      <c r="C127" s="200"/>
      <c r="D127" s="201" t="s">
        <v>177</v>
      </c>
      <c r="E127" s="202" t="s">
        <v>19</v>
      </c>
      <c r="F127" s="203" t="s">
        <v>742</v>
      </c>
      <c r="G127" s="200"/>
      <c r="H127" s="202" t="s">
        <v>19</v>
      </c>
      <c r="I127" s="204"/>
      <c r="J127" s="200"/>
      <c r="K127" s="200"/>
      <c r="L127" s="205"/>
      <c r="M127" s="206"/>
      <c r="N127" s="207"/>
      <c r="O127" s="207"/>
      <c r="P127" s="207"/>
      <c r="Q127" s="207"/>
      <c r="R127" s="207"/>
      <c r="S127" s="207"/>
      <c r="T127" s="208"/>
      <c r="AT127" s="209" t="s">
        <v>177</v>
      </c>
      <c r="AU127" s="209" t="s">
        <v>81</v>
      </c>
      <c r="AV127" s="13" t="s">
        <v>79</v>
      </c>
      <c r="AW127" s="13" t="s">
        <v>33</v>
      </c>
      <c r="AX127" s="13" t="s">
        <v>71</v>
      </c>
      <c r="AY127" s="209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367</v>
      </c>
      <c r="G128" s="211"/>
      <c r="H128" s="214">
        <v>0.36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367</v>
      </c>
      <c r="G129" s="211"/>
      <c r="H129" s="214">
        <v>0.36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5" customFormat="1" ht="11.25" x14ac:dyDescent="0.2">
      <c r="B130" s="221"/>
      <c r="C130" s="222"/>
      <c r="D130" s="201" t="s">
        <v>177</v>
      </c>
      <c r="E130" s="223" t="s">
        <v>19</v>
      </c>
      <c r="F130" s="224" t="s">
        <v>180</v>
      </c>
      <c r="G130" s="222"/>
      <c r="H130" s="225">
        <v>0.72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177</v>
      </c>
      <c r="AU130" s="231" t="s">
        <v>81</v>
      </c>
      <c r="AV130" s="15" t="s">
        <v>173</v>
      </c>
      <c r="AW130" s="15" t="s">
        <v>33</v>
      </c>
      <c r="AX130" s="15" t="s">
        <v>79</v>
      </c>
      <c r="AY130" s="231" t="s">
        <v>166</v>
      </c>
    </row>
    <row r="131" spans="1:65" s="2" customFormat="1" ht="16.5" customHeight="1" x14ac:dyDescent="0.2">
      <c r="A131" s="37"/>
      <c r="B131" s="38"/>
      <c r="C131" s="181" t="s">
        <v>213</v>
      </c>
      <c r="D131" s="181" t="s">
        <v>168</v>
      </c>
      <c r="E131" s="182" t="s">
        <v>368</v>
      </c>
      <c r="F131" s="183" t="s">
        <v>369</v>
      </c>
      <c r="G131" s="184" t="s">
        <v>188</v>
      </c>
      <c r="H131" s="185">
        <v>0.72</v>
      </c>
      <c r="I131" s="186"/>
      <c r="J131" s="187">
        <f>ROUND(I131*H131,2)</f>
        <v>0</v>
      </c>
      <c r="K131" s="183" t="s">
        <v>172</v>
      </c>
      <c r="L131" s="42"/>
      <c r="M131" s="188" t="s">
        <v>19</v>
      </c>
      <c r="N131" s="189" t="s">
        <v>42</v>
      </c>
      <c r="O131" s="6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173</v>
      </c>
      <c r="AT131" s="192" t="s">
        <v>168</v>
      </c>
      <c r="AU131" s="192" t="s">
        <v>81</v>
      </c>
      <c r="AY131" s="20" t="s">
        <v>166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79</v>
      </c>
      <c r="BK131" s="193">
        <f>ROUND(I131*H131,2)</f>
        <v>0</v>
      </c>
      <c r="BL131" s="20" t="s">
        <v>173</v>
      </c>
      <c r="BM131" s="192" t="s">
        <v>743</v>
      </c>
    </row>
    <row r="132" spans="1:65" s="2" customFormat="1" ht="11.25" x14ac:dyDescent="0.2">
      <c r="A132" s="37"/>
      <c r="B132" s="38"/>
      <c r="C132" s="39"/>
      <c r="D132" s="194" t="s">
        <v>175</v>
      </c>
      <c r="E132" s="39"/>
      <c r="F132" s="195" t="s">
        <v>371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175</v>
      </c>
      <c r="AU132" s="20" t="s">
        <v>81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742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367</v>
      </c>
      <c r="G134" s="211"/>
      <c r="H134" s="214">
        <v>0.36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4" customFormat="1" ht="11.25" x14ac:dyDescent="0.2">
      <c r="B135" s="210"/>
      <c r="C135" s="211"/>
      <c r="D135" s="201" t="s">
        <v>177</v>
      </c>
      <c r="E135" s="212" t="s">
        <v>19</v>
      </c>
      <c r="F135" s="213" t="s">
        <v>367</v>
      </c>
      <c r="G135" s="211"/>
      <c r="H135" s="214">
        <v>0.36</v>
      </c>
      <c r="I135" s="215"/>
      <c r="J135" s="211"/>
      <c r="K135" s="211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177</v>
      </c>
      <c r="AU135" s="220" t="s">
        <v>81</v>
      </c>
      <c r="AV135" s="14" t="s">
        <v>81</v>
      </c>
      <c r="AW135" s="14" t="s">
        <v>33</v>
      </c>
      <c r="AX135" s="14" t="s">
        <v>71</v>
      </c>
      <c r="AY135" s="220" t="s">
        <v>166</v>
      </c>
    </row>
    <row r="136" spans="1:65" s="15" customFormat="1" ht="11.25" x14ac:dyDescent="0.2">
      <c r="B136" s="221"/>
      <c r="C136" s="222"/>
      <c r="D136" s="201" t="s">
        <v>177</v>
      </c>
      <c r="E136" s="223" t="s">
        <v>19</v>
      </c>
      <c r="F136" s="224" t="s">
        <v>180</v>
      </c>
      <c r="G136" s="222"/>
      <c r="H136" s="225">
        <v>0.72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177</v>
      </c>
      <c r="AU136" s="231" t="s">
        <v>81</v>
      </c>
      <c r="AV136" s="15" t="s">
        <v>173</v>
      </c>
      <c r="AW136" s="15" t="s">
        <v>33</v>
      </c>
      <c r="AX136" s="15" t="s">
        <v>79</v>
      </c>
      <c r="AY136" s="231" t="s">
        <v>166</v>
      </c>
    </row>
    <row r="137" spans="1:65" s="2" customFormat="1" ht="16.5" customHeight="1" x14ac:dyDescent="0.2">
      <c r="A137" s="37"/>
      <c r="B137" s="38"/>
      <c r="C137" s="181" t="s">
        <v>179</v>
      </c>
      <c r="D137" s="181" t="s">
        <v>168</v>
      </c>
      <c r="E137" s="182" t="s">
        <v>372</v>
      </c>
      <c r="F137" s="183" t="s">
        <v>373</v>
      </c>
      <c r="G137" s="184" t="s">
        <v>234</v>
      </c>
      <c r="H137" s="185">
        <v>2E-3</v>
      </c>
      <c r="I137" s="186"/>
      <c r="J137" s="187">
        <f>ROUND(I137*H137,2)</f>
        <v>0</v>
      </c>
      <c r="K137" s="183" t="s">
        <v>172</v>
      </c>
      <c r="L137" s="42"/>
      <c r="M137" s="188" t="s">
        <v>19</v>
      </c>
      <c r="N137" s="189" t="s">
        <v>42</v>
      </c>
      <c r="O137" s="67"/>
      <c r="P137" s="190">
        <f>O137*H137</f>
        <v>0</v>
      </c>
      <c r="Q137" s="190">
        <v>1.06277</v>
      </c>
      <c r="R137" s="190">
        <f>Q137*H137</f>
        <v>2.12554E-3</v>
      </c>
      <c r="S137" s="190">
        <v>0</v>
      </c>
      <c r="T137" s="19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2" t="s">
        <v>173</v>
      </c>
      <c r="AT137" s="192" t="s">
        <v>168</v>
      </c>
      <c r="AU137" s="192" t="s">
        <v>81</v>
      </c>
      <c r="AY137" s="20" t="s">
        <v>166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20" t="s">
        <v>79</v>
      </c>
      <c r="BK137" s="193">
        <f>ROUND(I137*H137,2)</f>
        <v>0</v>
      </c>
      <c r="BL137" s="20" t="s">
        <v>173</v>
      </c>
      <c r="BM137" s="192" t="s">
        <v>744</v>
      </c>
    </row>
    <row r="138" spans="1:65" s="2" customFormat="1" ht="11.25" x14ac:dyDescent="0.2">
      <c r="A138" s="37"/>
      <c r="B138" s="38"/>
      <c r="C138" s="39"/>
      <c r="D138" s="194" t="s">
        <v>175</v>
      </c>
      <c r="E138" s="39"/>
      <c r="F138" s="195" t="s">
        <v>375</v>
      </c>
      <c r="G138" s="39"/>
      <c r="H138" s="39"/>
      <c r="I138" s="196"/>
      <c r="J138" s="39"/>
      <c r="K138" s="39"/>
      <c r="L138" s="42"/>
      <c r="M138" s="197"/>
      <c r="N138" s="198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175</v>
      </c>
      <c r="AU138" s="20" t="s">
        <v>81</v>
      </c>
    </row>
    <row r="139" spans="1:65" s="13" customFormat="1" ht="11.25" x14ac:dyDescent="0.2">
      <c r="B139" s="199"/>
      <c r="C139" s="200"/>
      <c r="D139" s="201" t="s">
        <v>177</v>
      </c>
      <c r="E139" s="202" t="s">
        <v>19</v>
      </c>
      <c r="F139" s="203" t="s">
        <v>734</v>
      </c>
      <c r="G139" s="200"/>
      <c r="H139" s="202" t="s">
        <v>19</v>
      </c>
      <c r="I139" s="204"/>
      <c r="J139" s="200"/>
      <c r="K139" s="200"/>
      <c r="L139" s="205"/>
      <c r="M139" s="206"/>
      <c r="N139" s="207"/>
      <c r="O139" s="207"/>
      <c r="P139" s="207"/>
      <c r="Q139" s="207"/>
      <c r="R139" s="207"/>
      <c r="S139" s="207"/>
      <c r="T139" s="208"/>
      <c r="AT139" s="209" t="s">
        <v>177</v>
      </c>
      <c r="AU139" s="209" t="s">
        <v>81</v>
      </c>
      <c r="AV139" s="13" t="s">
        <v>79</v>
      </c>
      <c r="AW139" s="13" t="s">
        <v>33</v>
      </c>
      <c r="AX139" s="13" t="s">
        <v>71</v>
      </c>
      <c r="AY139" s="209" t="s">
        <v>166</v>
      </c>
    </row>
    <row r="140" spans="1:65" s="13" customFormat="1" ht="11.25" x14ac:dyDescent="0.2">
      <c r="B140" s="199"/>
      <c r="C140" s="200"/>
      <c r="D140" s="201" t="s">
        <v>177</v>
      </c>
      <c r="E140" s="202" t="s">
        <v>19</v>
      </c>
      <c r="F140" s="203" t="s">
        <v>376</v>
      </c>
      <c r="G140" s="200"/>
      <c r="H140" s="202" t="s">
        <v>19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177</v>
      </c>
      <c r="AU140" s="209" t="s">
        <v>81</v>
      </c>
      <c r="AV140" s="13" t="s">
        <v>79</v>
      </c>
      <c r="AW140" s="13" t="s">
        <v>33</v>
      </c>
      <c r="AX140" s="13" t="s">
        <v>71</v>
      </c>
      <c r="AY140" s="209" t="s">
        <v>166</v>
      </c>
    </row>
    <row r="141" spans="1:65" s="14" customFormat="1" ht="11.25" x14ac:dyDescent="0.2">
      <c r="B141" s="210"/>
      <c r="C141" s="211"/>
      <c r="D141" s="201" t="s">
        <v>177</v>
      </c>
      <c r="E141" s="212" t="s">
        <v>19</v>
      </c>
      <c r="F141" s="213" t="s">
        <v>377</v>
      </c>
      <c r="G141" s="211"/>
      <c r="H141" s="214">
        <v>1E-3</v>
      </c>
      <c r="I141" s="215"/>
      <c r="J141" s="211"/>
      <c r="K141" s="211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177</v>
      </c>
      <c r="AU141" s="220" t="s">
        <v>81</v>
      </c>
      <c r="AV141" s="14" t="s">
        <v>81</v>
      </c>
      <c r="AW141" s="14" t="s">
        <v>33</v>
      </c>
      <c r="AX141" s="14" t="s">
        <v>71</v>
      </c>
      <c r="AY141" s="220" t="s">
        <v>166</v>
      </c>
    </row>
    <row r="142" spans="1:65" s="14" customFormat="1" ht="11.25" x14ac:dyDescent="0.2">
      <c r="B142" s="210"/>
      <c r="C142" s="211"/>
      <c r="D142" s="201" t="s">
        <v>177</v>
      </c>
      <c r="E142" s="212" t="s">
        <v>19</v>
      </c>
      <c r="F142" s="213" t="s">
        <v>377</v>
      </c>
      <c r="G142" s="211"/>
      <c r="H142" s="214">
        <v>1E-3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81</v>
      </c>
      <c r="AV142" s="14" t="s">
        <v>81</v>
      </c>
      <c r="AW142" s="14" t="s">
        <v>33</v>
      </c>
      <c r="AX142" s="14" t="s">
        <v>71</v>
      </c>
      <c r="AY142" s="220" t="s">
        <v>166</v>
      </c>
    </row>
    <row r="143" spans="1:65" s="15" customFormat="1" ht="11.25" x14ac:dyDescent="0.2">
      <c r="B143" s="221"/>
      <c r="C143" s="222"/>
      <c r="D143" s="201" t="s">
        <v>177</v>
      </c>
      <c r="E143" s="223" t="s">
        <v>19</v>
      </c>
      <c r="F143" s="224" t="s">
        <v>180</v>
      </c>
      <c r="G143" s="222"/>
      <c r="H143" s="225">
        <v>2E-3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177</v>
      </c>
      <c r="AU143" s="231" t="s">
        <v>81</v>
      </c>
      <c r="AV143" s="15" t="s">
        <v>173</v>
      </c>
      <c r="AW143" s="15" t="s">
        <v>33</v>
      </c>
      <c r="AX143" s="15" t="s">
        <v>79</v>
      </c>
      <c r="AY143" s="231" t="s">
        <v>166</v>
      </c>
    </row>
    <row r="144" spans="1:65" s="12" customFormat="1" ht="22.9" customHeight="1" x14ac:dyDescent="0.2">
      <c r="B144" s="165"/>
      <c r="C144" s="166"/>
      <c r="D144" s="167" t="s">
        <v>70</v>
      </c>
      <c r="E144" s="179" t="s">
        <v>213</v>
      </c>
      <c r="F144" s="179" t="s">
        <v>462</v>
      </c>
      <c r="G144" s="166"/>
      <c r="H144" s="166"/>
      <c r="I144" s="169"/>
      <c r="J144" s="180">
        <f>BK144</f>
        <v>0</v>
      </c>
      <c r="K144" s="166"/>
      <c r="L144" s="171"/>
      <c r="M144" s="172"/>
      <c r="N144" s="173"/>
      <c r="O144" s="173"/>
      <c r="P144" s="174">
        <f>SUM(P145:P210)</f>
        <v>0</v>
      </c>
      <c r="Q144" s="173"/>
      <c r="R144" s="174">
        <f>SUM(R145:R210)</f>
        <v>6.3875413400000003</v>
      </c>
      <c r="S144" s="173"/>
      <c r="T144" s="175">
        <f>SUM(T145:T210)</f>
        <v>0</v>
      </c>
      <c r="AR144" s="176" t="s">
        <v>79</v>
      </c>
      <c r="AT144" s="177" t="s">
        <v>70</v>
      </c>
      <c r="AU144" s="177" t="s">
        <v>79</v>
      </c>
      <c r="AY144" s="176" t="s">
        <v>166</v>
      </c>
      <c r="BK144" s="178">
        <f>SUM(BK145:BK210)</f>
        <v>0</v>
      </c>
    </row>
    <row r="145" spans="1:65" s="2" customFormat="1" ht="21.75" customHeight="1" x14ac:dyDescent="0.2">
      <c r="A145" s="37"/>
      <c r="B145" s="38"/>
      <c r="C145" s="181" t="s">
        <v>226</v>
      </c>
      <c r="D145" s="181" t="s">
        <v>168</v>
      </c>
      <c r="E145" s="182" t="s">
        <v>463</v>
      </c>
      <c r="F145" s="183" t="s">
        <v>464</v>
      </c>
      <c r="G145" s="184" t="s">
        <v>194</v>
      </c>
      <c r="H145" s="185">
        <v>2.48</v>
      </c>
      <c r="I145" s="186"/>
      <c r="J145" s="187">
        <f>ROUND(I145*H145,2)</f>
        <v>0</v>
      </c>
      <c r="K145" s="183" t="s">
        <v>172</v>
      </c>
      <c r="L145" s="42"/>
      <c r="M145" s="188" t="s">
        <v>19</v>
      </c>
      <c r="N145" s="189" t="s">
        <v>42</v>
      </c>
      <c r="O145" s="67"/>
      <c r="P145" s="190">
        <f>O145*H145</f>
        <v>0</v>
      </c>
      <c r="Q145" s="190">
        <v>2.5018699999999998</v>
      </c>
      <c r="R145" s="190">
        <f>Q145*H145</f>
        <v>6.2046375999999999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173</v>
      </c>
      <c r="AT145" s="192" t="s">
        <v>168</v>
      </c>
      <c r="AU145" s="192" t="s">
        <v>81</v>
      </c>
      <c r="AY145" s="20" t="s">
        <v>166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79</v>
      </c>
      <c r="BK145" s="193">
        <f>ROUND(I145*H145,2)</f>
        <v>0</v>
      </c>
      <c r="BL145" s="20" t="s">
        <v>173</v>
      </c>
      <c r="BM145" s="192" t="s">
        <v>465</v>
      </c>
    </row>
    <row r="146" spans="1:65" s="2" customFormat="1" ht="11.25" x14ac:dyDescent="0.2">
      <c r="A146" s="37"/>
      <c r="B146" s="38"/>
      <c r="C146" s="39"/>
      <c r="D146" s="194" t="s">
        <v>175</v>
      </c>
      <c r="E146" s="39"/>
      <c r="F146" s="195" t="s">
        <v>466</v>
      </c>
      <c r="G146" s="39"/>
      <c r="H146" s="39"/>
      <c r="I146" s="196"/>
      <c r="J146" s="39"/>
      <c r="K146" s="39"/>
      <c r="L146" s="42"/>
      <c r="M146" s="197"/>
      <c r="N146" s="198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175</v>
      </c>
      <c r="AU146" s="20" t="s">
        <v>81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734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3" customFormat="1" ht="11.25" x14ac:dyDescent="0.2">
      <c r="B148" s="199"/>
      <c r="C148" s="200"/>
      <c r="D148" s="201" t="s">
        <v>177</v>
      </c>
      <c r="E148" s="202" t="s">
        <v>19</v>
      </c>
      <c r="F148" s="203" t="s">
        <v>446</v>
      </c>
      <c r="G148" s="200"/>
      <c r="H148" s="202" t="s">
        <v>19</v>
      </c>
      <c r="I148" s="204"/>
      <c r="J148" s="200"/>
      <c r="K148" s="200"/>
      <c r="L148" s="205"/>
      <c r="M148" s="206"/>
      <c r="N148" s="207"/>
      <c r="O148" s="207"/>
      <c r="P148" s="207"/>
      <c r="Q148" s="207"/>
      <c r="R148" s="207"/>
      <c r="S148" s="207"/>
      <c r="T148" s="208"/>
      <c r="AT148" s="209" t="s">
        <v>177</v>
      </c>
      <c r="AU148" s="209" t="s">
        <v>81</v>
      </c>
      <c r="AV148" s="13" t="s">
        <v>79</v>
      </c>
      <c r="AW148" s="13" t="s">
        <v>33</v>
      </c>
      <c r="AX148" s="13" t="s">
        <v>71</v>
      </c>
      <c r="AY148" s="209" t="s">
        <v>166</v>
      </c>
    </row>
    <row r="149" spans="1:65" s="13" customFormat="1" ht="11.25" x14ac:dyDescent="0.2">
      <c r="B149" s="199"/>
      <c r="C149" s="200"/>
      <c r="D149" s="201" t="s">
        <v>177</v>
      </c>
      <c r="E149" s="202" t="s">
        <v>19</v>
      </c>
      <c r="F149" s="203" t="s">
        <v>745</v>
      </c>
      <c r="G149" s="200"/>
      <c r="H149" s="202" t="s">
        <v>19</v>
      </c>
      <c r="I149" s="204"/>
      <c r="J149" s="200"/>
      <c r="K149" s="200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177</v>
      </c>
      <c r="AU149" s="209" t="s">
        <v>81</v>
      </c>
      <c r="AV149" s="13" t="s">
        <v>79</v>
      </c>
      <c r="AW149" s="13" t="s">
        <v>33</v>
      </c>
      <c r="AX149" s="13" t="s">
        <v>71</v>
      </c>
      <c r="AY149" s="209" t="s">
        <v>166</v>
      </c>
    </row>
    <row r="150" spans="1:65" s="14" customFormat="1" ht="11.25" x14ac:dyDescent="0.2">
      <c r="B150" s="210"/>
      <c r="C150" s="211"/>
      <c r="D150" s="201" t="s">
        <v>177</v>
      </c>
      <c r="E150" s="212" t="s">
        <v>19</v>
      </c>
      <c r="F150" s="213" t="s">
        <v>746</v>
      </c>
      <c r="G150" s="211"/>
      <c r="H150" s="214">
        <v>0.99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177</v>
      </c>
      <c r="AU150" s="220" t="s">
        <v>81</v>
      </c>
      <c r="AV150" s="14" t="s">
        <v>81</v>
      </c>
      <c r="AW150" s="14" t="s">
        <v>33</v>
      </c>
      <c r="AX150" s="14" t="s">
        <v>71</v>
      </c>
      <c r="AY150" s="220" t="s">
        <v>166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747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4" customFormat="1" ht="11.25" x14ac:dyDescent="0.2">
      <c r="B152" s="210"/>
      <c r="C152" s="211"/>
      <c r="D152" s="201" t="s">
        <v>177</v>
      </c>
      <c r="E152" s="212" t="s">
        <v>19</v>
      </c>
      <c r="F152" s="213" t="s">
        <v>748</v>
      </c>
      <c r="G152" s="211"/>
      <c r="H152" s="214">
        <v>1.49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177</v>
      </c>
      <c r="AU152" s="220" t="s">
        <v>81</v>
      </c>
      <c r="AV152" s="14" t="s">
        <v>81</v>
      </c>
      <c r="AW152" s="14" t="s">
        <v>33</v>
      </c>
      <c r="AX152" s="14" t="s">
        <v>71</v>
      </c>
      <c r="AY152" s="220" t="s">
        <v>166</v>
      </c>
    </row>
    <row r="153" spans="1:65" s="15" customFormat="1" ht="11.25" x14ac:dyDescent="0.2">
      <c r="B153" s="221"/>
      <c r="C153" s="222"/>
      <c r="D153" s="201" t="s">
        <v>177</v>
      </c>
      <c r="E153" s="223" t="s">
        <v>19</v>
      </c>
      <c r="F153" s="224" t="s">
        <v>180</v>
      </c>
      <c r="G153" s="222"/>
      <c r="H153" s="225">
        <v>2.48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177</v>
      </c>
      <c r="AU153" s="231" t="s">
        <v>81</v>
      </c>
      <c r="AV153" s="15" t="s">
        <v>173</v>
      </c>
      <c r="AW153" s="15" t="s">
        <v>33</v>
      </c>
      <c r="AX153" s="15" t="s">
        <v>79</v>
      </c>
      <c r="AY153" s="231" t="s">
        <v>166</v>
      </c>
    </row>
    <row r="154" spans="1:65" s="2" customFormat="1" ht="16.5" customHeight="1" x14ac:dyDescent="0.2">
      <c r="A154" s="37"/>
      <c r="B154" s="38"/>
      <c r="C154" s="249" t="s">
        <v>231</v>
      </c>
      <c r="D154" s="249" t="s">
        <v>392</v>
      </c>
      <c r="E154" s="250" t="s">
        <v>474</v>
      </c>
      <c r="F154" s="251" t="s">
        <v>475</v>
      </c>
      <c r="G154" s="252" t="s">
        <v>385</v>
      </c>
      <c r="H154" s="253">
        <v>62</v>
      </c>
      <c r="I154" s="254"/>
      <c r="J154" s="255">
        <f>ROUND(I154*H154,2)</f>
        <v>0</v>
      </c>
      <c r="K154" s="251" t="s">
        <v>476</v>
      </c>
      <c r="L154" s="256"/>
      <c r="M154" s="257" t="s">
        <v>19</v>
      </c>
      <c r="N154" s="258" t="s">
        <v>42</v>
      </c>
      <c r="O154" s="67"/>
      <c r="P154" s="190">
        <f>O154*H154</f>
        <v>0</v>
      </c>
      <c r="Q154" s="190">
        <v>1E-3</v>
      </c>
      <c r="R154" s="190">
        <f>Q154*H154</f>
        <v>6.2E-2</v>
      </c>
      <c r="S154" s="190">
        <v>0</v>
      </c>
      <c r="T154" s="19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2" t="s">
        <v>226</v>
      </c>
      <c r="AT154" s="192" t="s">
        <v>392</v>
      </c>
      <c r="AU154" s="192" t="s">
        <v>81</v>
      </c>
      <c r="AY154" s="20" t="s">
        <v>166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20" t="s">
        <v>79</v>
      </c>
      <c r="BK154" s="193">
        <f>ROUND(I154*H154,2)</f>
        <v>0</v>
      </c>
      <c r="BL154" s="20" t="s">
        <v>173</v>
      </c>
      <c r="BM154" s="192" t="s">
        <v>577</v>
      </c>
    </row>
    <row r="155" spans="1:65" s="13" customFormat="1" ht="11.25" x14ac:dyDescent="0.2">
      <c r="B155" s="199"/>
      <c r="C155" s="200"/>
      <c r="D155" s="201" t="s">
        <v>177</v>
      </c>
      <c r="E155" s="202" t="s">
        <v>19</v>
      </c>
      <c r="F155" s="203" t="s">
        <v>734</v>
      </c>
      <c r="G155" s="200"/>
      <c r="H155" s="202" t="s">
        <v>19</v>
      </c>
      <c r="I155" s="204"/>
      <c r="J155" s="200"/>
      <c r="K155" s="200"/>
      <c r="L155" s="205"/>
      <c r="M155" s="206"/>
      <c r="N155" s="207"/>
      <c r="O155" s="207"/>
      <c r="P155" s="207"/>
      <c r="Q155" s="207"/>
      <c r="R155" s="207"/>
      <c r="S155" s="207"/>
      <c r="T155" s="208"/>
      <c r="AT155" s="209" t="s">
        <v>177</v>
      </c>
      <c r="AU155" s="209" t="s">
        <v>81</v>
      </c>
      <c r="AV155" s="13" t="s">
        <v>79</v>
      </c>
      <c r="AW155" s="13" t="s">
        <v>33</v>
      </c>
      <c r="AX155" s="13" t="s">
        <v>71</v>
      </c>
      <c r="AY155" s="209" t="s">
        <v>166</v>
      </c>
    </row>
    <row r="156" spans="1:65" s="13" customFormat="1" ht="11.25" x14ac:dyDescent="0.2">
      <c r="B156" s="199"/>
      <c r="C156" s="200"/>
      <c r="D156" s="201" t="s">
        <v>177</v>
      </c>
      <c r="E156" s="202" t="s">
        <v>19</v>
      </c>
      <c r="F156" s="203" t="s">
        <v>446</v>
      </c>
      <c r="G156" s="200"/>
      <c r="H156" s="202" t="s">
        <v>19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177</v>
      </c>
      <c r="AU156" s="209" t="s">
        <v>81</v>
      </c>
      <c r="AV156" s="13" t="s">
        <v>79</v>
      </c>
      <c r="AW156" s="13" t="s">
        <v>33</v>
      </c>
      <c r="AX156" s="13" t="s">
        <v>71</v>
      </c>
      <c r="AY156" s="209" t="s">
        <v>166</v>
      </c>
    </row>
    <row r="157" spans="1:65" s="13" customFormat="1" ht="11.25" x14ac:dyDescent="0.2">
      <c r="B157" s="199"/>
      <c r="C157" s="200"/>
      <c r="D157" s="201" t="s">
        <v>177</v>
      </c>
      <c r="E157" s="202" t="s">
        <v>19</v>
      </c>
      <c r="F157" s="203" t="s">
        <v>745</v>
      </c>
      <c r="G157" s="200"/>
      <c r="H157" s="202" t="s">
        <v>19</v>
      </c>
      <c r="I157" s="204"/>
      <c r="J157" s="200"/>
      <c r="K157" s="200"/>
      <c r="L157" s="205"/>
      <c r="M157" s="206"/>
      <c r="N157" s="207"/>
      <c r="O157" s="207"/>
      <c r="P157" s="207"/>
      <c r="Q157" s="207"/>
      <c r="R157" s="207"/>
      <c r="S157" s="207"/>
      <c r="T157" s="208"/>
      <c r="AT157" s="209" t="s">
        <v>177</v>
      </c>
      <c r="AU157" s="209" t="s">
        <v>81</v>
      </c>
      <c r="AV157" s="13" t="s">
        <v>79</v>
      </c>
      <c r="AW157" s="13" t="s">
        <v>33</v>
      </c>
      <c r="AX157" s="13" t="s">
        <v>71</v>
      </c>
      <c r="AY157" s="209" t="s">
        <v>166</v>
      </c>
    </row>
    <row r="158" spans="1:65" s="14" customFormat="1" ht="11.25" x14ac:dyDescent="0.2">
      <c r="B158" s="210"/>
      <c r="C158" s="211"/>
      <c r="D158" s="201" t="s">
        <v>177</v>
      </c>
      <c r="E158" s="212" t="s">
        <v>19</v>
      </c>
      <c r="F158" s="213" t="s">
        <v>746</v>
      </c>
      <c r="G158" s="211"/>
      <c r="H158" s="214">
        <v>0.99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177</v>
      </c>
      <c r="AU158" s="220" t="s">
        <v>81</v>
      </c>
      <c r="AV158" s="14" t="s">
        <v>81</v>
      </c>
      <c r="AW158" s="14" t="s">
        <v>33</v>
      </c>
      <c r="AX158" s="14" t="s">
        <v>71</v>
      </c>
      <c r="AY158" s="220" t="s">
        <v>166</v>
      </c>
    </row>
    <row r="159" spans="1:65" s="13" customFormat="1" ht="11.25" x14ac:dyDescent="0.2">
      <c r="B159" s="199"/>
      <c r="C159" s="200"/>
      <c r="D159" s="201" t="s">
        <v>177</v>
      </c>
      <c r="E159" s="202" t="s">
        <v>19</v>
      </c>
      <c r="F159" s="203" t="s">
        <v>747</v>
      </c>
      <c r="G159" s="200"/>
      <c r="H159" s="202" t="s">
        <v>19</v>
      </c>
      <c r="I159" s="204"/>
      <c r="J159" s="200"/>
      <c r="K159" s="200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177</v>
      </c>
      <c r="AU159" s="209" t="s">
        <v>81</v>
      </c>
      <c r="AV159" s="13" t="s">
        <v>79</v>
      </c>
      <c r="AW159" s="13" t="s">
        <v>33</v>
      </c>
      <c r="AX159" s="13" t="s">
        <v>71</v>
      </c>
      <c r="AY159" s="209" t="s">
        <v>166</v>
      </c>
    </row>
    <row r="160" spans="1:65" s="14" customFormat="1" ht="11.25" x14ac:dyDescent="0.2">
      <c r="B160" s="210"/>
      <c r="C160" s="211"/>
      <c r="D160" s="201" t="s">
        <v>177</v>
      </c>
      <c r="E160" s="212" t="s">
        <v>19</v>
      </c>
      <c r="F160" s="213" t="s">
        <v>748</v>
      </c>
      <c r="G160" s="211"/>
      <c r="H160" s="214">
        <v>1.49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177</v>
      </c>
      <c r="AU160" s="220" t="s">
        <v>81</v>
      </c>
      <c r="AV160" s="14" t="s">
        <v>81</v>
      </c>
      <c r="AW160" s="14" t="s">
        <v>33</v>
      </c>
      <c r="AX160" s="14" t="s">
        <v>71</v>
      </c>
      <c r="AY160" s="220" t="s">
        <v>166</v>
      </c>
    </row>
    <row r="161" spans="1:65" s="15" customFormat="1" ht="11.25" x14ac:dyDescent="0.2">
      <c r="B161" s="221"/>
      <c r="C161" s="222"/>
      <c r="D161" s="201" t="s">
        <v>177</v>
      </c>
      <c r="E161" s="223" t="s">
        <v>19</v>
      </c>
      <c r="F161" s="224" t="s">
        <v>180</v>
      </c>
      <c r="G161" s="222"/>
      <c r="H161" s="225">
        <v>2.48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177</v>
      </c>
      <c r="AU161" s="231" t="s">
        <v>81</v>
      </c>
      <c r="AV161" s="15" t="s">
        <v>173</v>
      </c>
      <c r="AW161" s="15" t="s">
        <v>33</v>
      </c>
      <c r="AX161" s="15" t="s">
        <v>79</v>
      </c>
      <c r="AY161" s="231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1"/>
      <c r="F162" s="213" t="s">
        <v>749</v>
      </c>
      <c r="G162" s="211"/>
      <c r="H162" s="214">
        <v>62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4</v>
      </c>
      <c r="AX162" s="14" t="s">
        <v>79</v>
      </c>
      <c r="AY162" s="220" t="s">
        <v>166</v>
      </c>
    </row>
    <row r="163" spans="1:65" s="2" customFormat="1" ht="24.2" customHeight="1" x14ac:dyDescent="0.2">
      <c r="A163" s="37"/>
      <c r="B163" s="38"/>
      <c r="C163" s="181" t="s">
        <v>238</v>
      </c>
      <c r="D163" s="181" t="s">
        <v>168</v>
      </c>
      <c r="E163" s="182" t="s">
        <v>479</v>
      </c>
      <c r="F163" s="183" t="s">
        <v>480</v>
      </c>
      <c r="G163" s="184" t="s">
        <v>194</v>
      </c>
      <c r="H163" s="185">
        <v>2.48</v>
      </c>
      <c r="I163" s="186"/>
      <c r="J163" s="187">
        <f>ROUND(I163*H163,2)</f>
        <v>0</v>
      </c>
      <c r="K163" s="183" t="s">
        <v>172</v>
      </c>
      <c r="L163" s="42"/>
      <c r="M163" s="188" t="s">
        <v>19</v>
      </c>
      <c r="N163" s="189" t="s">
        <v>42</v>
      </c>
      <c r="O163" s="6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2" t="s">
        <v>173</v>
      </c>
      <c r="AT163" s="192" t="s">
        <v>168</v>
      </c>
      <c r="AU163" s="192" t="s">
        <v>81</v>
      </c>
      <c r="AY163" s="20" t="s">
        <v>166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20" t="s">
        <v>79</v>
      </c>
      <c r="BK163" s="193">
        <f>ROUND(I163*H163,2)</f>
        <v>0</v>
      </c>
      <c r="BL163" s="20" t="s">
        <v>173</v>
      </c>
      <c r="BM163" s="192" t="s">
        <v>481</v>
      </c>
    </row>
    <row r="164" spans="1:65" s="2" customFormat="1" ht="11.25" x14ac:dyDescent="0.2">
      <c r="A164" s="37"/>
      <c r="B164" s="38"/>
      <c r="C164" s="39"/>
      <c r="D164" s="194" t="s">
        <v>175</v>
      </c>
      <c r="E164" s="39"/>
      <c r="F164" s="195" t="s">
        <v>482</v>
      </c>
      <c r="G164" s="39"/>
      <c r="H164" s="39"/>
      <c r="I164" s="196"/>
      <c r="J164" s="39"/>
      <c r="K164" s="39"/>
      <c r="L164" s="42"/>
      <c r="M164" s="197"/>
      <c r="N164" s="198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20" t="s">
        <v>175</v>
      </c>
      <c r="AU164" s="20" t="s">
        <v>81</v>
      </c>
    </row>
    <row r="165" spans="1:65" s="13" customFormat="1" ht="11.25" x14ac:dyDescent="0.2">
      <c r="B165" s="199"/>
      <c r="C165" s="200"/>
      <c r="D165" s="201" t="s">
        <v>177</v>
      </c>
      <c r="E165" s="202" t="s">
        <v>19</v>
      </c>
      <c r="F165" s="203" t="s">
        <v>734</v>
      </c>
      <c r="G165" s="200"/>
      <c r="H165" s="202" t="s">
        <v>19</v>
      </c>
      <c r="I165" s="204"/>
      <c r="J165" s="200"/>
      <c r="K165" s="200"/>
      <c r="L165" s="205"/>
      <c r="M165" s="206"/>
      <c r="N165" s="207"/>
      <c r="O165" s="207"/>
      <c r="P165" s="207"/>
      <c r="Q165" s="207"/>
      <c r="R165" s="207"/>
      <c r="S165" s="207"/>
      <c r="T165" s="208"/>
      <c r="AT165" s="209" t="s">
        <v>177</v>
      </c>
      <c r="AU165" s="209" t="s">
        <v>81</v>
      </c>
      <c r="AV165" s="13" t="s">
        <v>79</v>
      </c>
      <c r="AW165" s="13" t="s">
        <v>33</v>
      </c>
      <c r="AX165" s="13" t="s">
        <v>71</v>
      </c>
      <c r="AY165" s="209" t="s">
        <v>166</v>
      </c>
    </row>
    <row r="166" spans="1:65" s="13" customFormat="1" ht="11.25" x14ac:dyDescent="0.2">
      <c r="B166" s="199"/>
      <c r="C166" s="200"/>
      <c r="D166" s="201" t="s">
        <v>177</v>
      </c>
      <c r="E166" s="202" t="s">
        <v>19</v>
      </c>
      <c r="F166" s="203" t="s">
        <v>446</v>
      </c>
      <c r="G166" s="200"/>
      <c r="H166" s="202" t="s">
        <v>19</v>
      </c>
      <c r="I166" s="204"/>
      <c r="J166" s="200"/>
      <c r="K166" s="200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177</v>
      </c>
      <c r="AU166" s="209" t="s">
        <v>81</v>
      </c>
      <c r="AV166" s="13" t="s">
        <v>79</v>
      </c>
      <c r="AW166" s="13" t="s">
        <v>33</v>
      </c>
      <c r="AX166" s="13" t="s">
        <v>71</v>
      </c>
      <c r="AY166" s="209" t="s">
        <v>166</v>
      </c>
    </row>
    <row r="167" spans="1:65" s="13" customFormat="1" ht="11.25" x14ac:dyDescent="0.2">
      <c r="B167" s="199"/>
      <c r="C167" s="200"/>
      <c r="D167" s="201" t="s">
        <v>177</v>
      </c>
      <c r="E167" s="202" t="s">
        <v>19</v>
      </c>
      <c r="F167" s="203" t="s">
        <v>745</v>
      </c>
      <c r="G167" s="200"/>
      <c r="H167" s="202" t="s">
        <v>19</v>
      </c>
      <c r="I167" s="204"/>
      <c r="J167" s="200"/>
      <c r="K167" s="200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177</v>
      </c>
      <c r="AU167" s="209" t="s">
        <v>81</v>
      </c>
      <c r="AV167" s="13" t="s">
        <v>79</v>
      </c>
      <c r="AW167" s="13" t="s">
        <v>33</v>
      </c>
      <c r="AX167" s="13" t="s">
        <v>71</v>
      </c>
      <c r="AY167" s="209" t="s">
        <v>166</v>
      </c>
    </row>
    <row r="168" spans="1:65" s="14" customFormat="1" ht="11.25" x14ac:dyDescent="0.2">
      <c r="B168" s="210"/>
      <c r="C168" s="211"/>
      <c r="D168" s="201" t="s">
        <v>177</v>
      </c>
      <c r="E168" s="212" t="s">
        <v>19</v>
      </c>
      <c r="F168" s="213" t="s">
        <v>746</v>
      </c>
      <c r="G168" s="211"/>
      <c r="H168" s="214">
        <v>0.99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177</v>
      </c>
      <c r="AU168" s="220" t="s">
        <v>81</v>
      </c>
      <c r="AV168" s="14" t="s">
        <v>81</v>
      </c>
      <c r="AW168" s="14" t="s">
        <v>33</v>
      </c>
      <c r="AX168" s="14" t="s">
        <v>71</v>
      </c>
      <c r="AY168" s="220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747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4" customFormat="1" ht="11.25" x14ac:dyDescent="0.2">
      <c r="B170" s="210"/>
      <c r="C170" s="211"/>
      <c r="D170" s="201" t="s">
        <v>177</v>
      </c>
      <c r="E170" s="212" t="s">
        <v>19</v>
      </c>
      <c r="F170" s="213" t="s">
        <v>748</v>
      </c>
      <c r="G170" s="211"/>
      <c r="H170" s="214">
        <v>1.49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177</v>
      </c>
      <c r="AU170" s="220" t="s">
        <v>81</v>
      </c>
      <c r="AV170" s="14" t="s">
        <v>81</v>
      </c>
      <c r="AW170" s="14" t="s">
        <v>33</v>
      </c>
      <c r="AX170" s="14" t="s">
        <v>71</v>
      </c>
      <c r="AY170" s="220" t="s">
        <v>166</v>
      </c>
    </row>
    <row r="171" spans="1:65" s="15" customFormat="1" ht="11.25" x14ac:dyDescent="0.2">
      <c r="B171" s="221"/>
      <c r="C171" s="222"/>
      <c r="D171" s="201" t="s">
        <v>177</v>
      </c>
      <c r="E171" s="223" t="s">
        <v>19</v>
      </c>
      <c r="F171" s="224" t="s">
        <v>180</v>
      </c>
      <c r="G171" s="222"/>
      <c r="H171" s="225">
        <v>2.48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177</v>
      </c>
      <c r="AU171" s="231" t="s">
        <v>81</v>
      </c>
      <c r="AV171" s="15" t="s">
        <v>173</v>
      </c>
      <c r="AW171" s="15" t="s">
        <v>33</v>
      </c>
      <c r="AX171" s="15" t="s">
        <v>79</v>
      </c>
      <c r="AY171" s="231" t="s">
        <v>166</v>
      </c>
    </row>
    <row r="172" spans="1:65" s="2" customFormat="1" ht="16.5" customHeight="1" x14ac:dyDescent="0.2">
      <c r="A172" s="37"/>
      <c r="B172" s="38"/>
      <c r="C172" s="181" t="s">
        <v>243</v>
      </c>
      <c r="D172" s="181" t="s">
        <v>168</v>
      </c>
      <c r="E172" s="182" t="s">
        <v>487</v>
      </c>
      <c r="F172" s="183" t="s">
        <v>488</v>
      </c>
      <c r="G172" s="184" t="s">
        <v>188</v>
      </c>
      <c r="H172" s="185">
        <v>0.70399999999999996</v>
      </c>
      <c r="I172" s="186"/>
      <c r="J172" s="187">
        <f>ROUND(I172*H172,2)</f>
        <v>0</v>
      </c>
      <c r="K172" s="183" t="s">
        <v>172</v>
      </c>
      <c r="L172" s="42"/>
      <c r="M172" s="188" t="s">
        <v>19</v>
      </c>
      <c r="N172" s="189" t="s">
        <v>42</v>
      </c>
      <c r="O172" s="67"/>
      <c r="P172" s="190">
        <f>O172*H172</f>
        <v>0</v>
      </c>
      <c r="Q172" s="190">
        <v>1.6070000000000001E-2</v>
      </c>
      <c r="R172" s="190">
        <f>Q172*H172</f>
        <v>1.131328E-2</v>
      </c>
      <c r="S172" s="190">
        <v>0</v>
      </c>
      <c r="T172" s="19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2" t="s">
        <v>173</v>
      </c>
      <c r="AT172" s="192" t="s">
        <v>168</v>
      </c>
      <c r="AU172" s="192" t="s">
        <v>81</v>
      </c>
      <c r="AY172" s="20" t="s">
        <v>166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20" t="s">
        <v>79</v>
      </c>
      <c r="BK172" s="193">
        <f>ROUND(I172*H172,2)</f>
        <v>0</v>
      </c>
      <c r="BL172" s="20" t="s">
        <v>173</v>
      </c>
      <c r="BM172" s="192" t="s">
        <v>489</v>
      </c>
    </row>
    <row r="173" spans="1:65" s="2" customFormat="1" ht="11.25" x14ac:dyDescent="0.2">
      <c r="A173" s="37"/>
      <c r="B173" s="38"/>
      <c r="C173" s="39"/>
      <c r="D173" s="194" t="s">
        <v>175</v>
      </c>
      <c r="E173" s="39"/>
      <c r="F173" s="195" t="s">
        <v>490</v>
      </c>
      <c r="G173" s="39"/>
      <c r="H173" s="39"/>
      <c r="I173" s="196"/>
      <c r="J173" s="39"/>
      <c r="K173" s="39"/>
      <c r="L173" s="42"/>
      <c r="M173" s="197"/>
      <c r="N173" s="19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175</v>
      </c>
      <c r="AU173" s="20" t="s">
        <v>81</v>
      </c>
    </row>
    <row r="174" spans="1:65" s="13" customFormat="1" ht="11.25" x14ac:dyDescent="0.2">
      <c r="B174" s="199"/>
      <c r="C174" s="200"/>
      <c r="D174" s="201" t="s">
        <v>177</v>
      </c>
      <c r="E174" s="202" t="s">
        <v>19</v>
      </c>
      <c r="F174" s="203" t="s">
        <v>734</v>
      </c>
      <c r="G174" s="200"/>
      <c r="H174" s="202" t="s">
        <v>19</v>
      </c>
      <c r="I174" s="204"/>
      <c r="J174" s="200"/>
      <c r="K174" s="200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177</v>
      </c>
      <c r="AU174" s="209" t="s">
        <v>81</v>
      </c>
      <c r="AV174" s="13" t="s">
        <v>79</v>
      </c>
      <c r="AW174" s="13" t="s">
        <v>33</v>
      </c>
      <c r="AX174" s="13" t="s">
        <v>71</v>
      </c>
      <c r="AY174" s="209" t="s">
        <v>166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446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4" customFormat="1" ht="11.25" x14ac:dyDescent="0.2">
      <c r="B176" s="210"/>
      <c r="C176" s="211"/>
      <c r="D176" s="201" t="s">
        <v>177</v>
      </c>
      <c r="E176" s="212" t="s">
        <v>19</v>
      </c>
      <c r="F176" s="213" t="s">
        <v>750</v>
      </c>
      <c r="G176" s="211"/>
      <c r="H176" s="214">
        <v>0.70399999999999996</v>
      </c>
      <c r="I176" s="215"/>
      <c r="J176" s="211"/>
      <c r="K176" s="211"/>
      <c r="L176" s="216"/>
      <c r="M176" s="217"/>
      <c r="N176" s="218"/>
      <c r="O176" s="218"/>
      <c r="P176" s="218"/>
      <c r="Q176" s="218"/>
      <c r="R176" s="218"/>
      <c r="S176" s="218"/>
      <c r="T176" s="219"/>
      <c r="AT176" s="220" t="s">
        <v>177</v>
      </c>
      <c r="AU176" s="220" t="s">
        <v>81</v>
      </c>
      <c r="AV176" s="14" t="s">
        <v>81</v>
      </c>
      <c r="AW176" s="14" t="s">
        <v>33</v>
      </c>
      <c r="AX176" s="14" t="s">
        <v>71</v>
      </c>
      <c r="AY176" s="220" t="s">
        <v>166</v>
      </c>
    </row>
    <row r="177" spans="1:65" s="15" customFormat="1" ht="11.25" x14ac:dyDescent="0.2">
      <c r="B177" s="221"/>
      <c r="C177" s="222"/>
      <c r="D177" s="201" t="s">
        <v>177</v>
      </c>
      <c r="E177" s="223" t="s">
        <v>19</v>
      </c>
      <c r="F177" s="224" t="s">
        <v>180</v>
      </c>
      <c r="G177" s="222"/>
      <c r="H177" s="225">
        <v>0.70399999999999996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177</v>
      </c>
      <c r="AU177" s="231" t="s">
        <v>81</v>
      </c>
      <c r="AV177" s="15" t="s">
        <v>173</v>
      </c>
      <c r="AW177" s="15" t="s">
        <v>33</v>
      </c>
      <c r="AX177" s="15" t="s">
        <v>79</v>
      </c>
      <c r="AY177" s="231" t="s">
        <v>166</v>
      </c>
    </row>
    <row r="178" spans="1:65" s="2" customFormat="1" ht="16.5" customHeight="1" x14ac:dyDescent="0.2">
      <c r="A178" s="37"/>
      <c r="B178" s="38"/>
      <c r="C178" s="181" t="s">
        <v>8</v>
      </c>
      <c r="D178" s="181" t="s">
        <v>168</v>
      </c>
      <c r="E178" s="182" t="s">
        <v>492</v>
      </c>
      <c r="F178" s="183" t="s">
        <v>493</v>
      </c>
      <c r="G178" s="184" t="s">
        <v>188</v>
      </c>
      <c r="H178" s="185">
        <v>0.70399999999999996</v>
      </c>
      <c r="I178" s="186"/>
      <c r="J178" s="187">
        <f>ROUND(I178*H178,2)</f>
        <v>0</v>
      </c>
      <c r="K178" s="183" t="s">
        <v>172</v>
      </c>
      <c r="L178" s="42"/>
      <c r="M178" s="188" t="s">
        <v>19</v>
      </c>
      <c r="N178" s="189" t="s">
        <v>42</v>
      </c>
      <c r="O178" s="6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2" t="s">
        <v>173</v>
      </c>
      <c r="AT178" s="192" t="s">
        <v>168</v>
      </c>
      <c r="AU178" s="192" t="s">
        <v>81</v>
      </c>
      <c r="AY178" s="20" t="s">
        <v>166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20" t="s">
        <v>79</v>
      </c>
      <c r="BK178" s="193">
        <f>ROUND(I178*H178,2)</f>
        <v>0</v>
      </c>
      <c r="BL178" s="20" t="s">
        <v>173</v>
      </c>
      <c r="BM178" s="192" t="s">
        <v>494</v>
      </c>
    </row>
    <row r="179" spans="1:65" s="2" customFormat="1" ht="11.25" x14ac:dyDescent="0.2">
      <c r="A179" s="37"/>
      <c r="B179" s="38"/>
      <c r="C179" s="39"/>
      <c r="D179" s="194" t="s">
        <v>175</v>
      </c>
      <c r="E179" s="39"/>
      <c r="F179" s="195" t="s">
        <v>495</v>
      </c>
      <c r="G179" s="39"/>
      <c r="H179" s="39"/>
      <c r="I179" s="196"/>
      <c r="J179" s="39"/>
      <c r="K179" s="39"/>
      <c r="L179" s="42"/>
      <c r="M179" s="197"/>
      <c r="N179" s="19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175</v>
      </c>
      <c r="AU179" s="20" t="s">
        <v>81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734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3" customFormat="1" ht="11.25" x14ac:dyDescent="0.2">
      <c r="B181" s="199"/>
      <c r="C181" s="200"/>
      <c r="D181" s="201" t="s">
        <v>177</v>
      </c>
      <c r="E181" s="202" t="s">
        <v>19</v>
      </c>
      <c r="F181" s="203" t="s">
        <v>446</v>
      </c>
      <c r="G181" s="200"/>
      <c r="H181" s="202" t="s">
        <v>19</v>
      </c>
      <c r="I181" s="204"/>
      <c r="J181" s="200"/>
      <c r="K181" s="200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177</v>
      </c>
      <c r="AU181" s="209" t="s">
        <v>81</v>
      </c>
      <c r="AV181" s="13" t="s">
        <v>79</v>
      </c>
      <c r="AW181" s="13" t="s">
        <v>33</v>
      </c>
      <c r="AX181" s="13" t="s">
        <v>71</v>
      </c>
      <c r="AY181" s="209" t="s">
        <v>166</v>
      </c>
    </row>
    <row r="182" spans="1:65" s="14" customFormat="1" ht="11.25" x14ac:dyDescent="0.2">
      <c r="B182" s="210"/>
      <c r="C182" s="211"/>
      <c r="D182" s="201" t="s">
        <v>177</v>
      </c>
      <c r="E182" s="212" t="s">
        <v>19</v>
      </c>
      <c r="F182" s="213" t="s">
        <v>750</v>
      </c>
      <c r="G182" s="211"/>
      <c r="H182" s="214">
        <v>0.70399999999999996</v>
      </c>
      <c r="I182" s="215"/>
      <c r="J182" s="211"/>
      <c r="K182" s="211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177</v>
      </c>
      <c r="AU182" s="220" t="s">
        <v>81</v>
      </c>
      <c r="AV182" s="14" t="s">
        <v>81</v>
      </c>
      <c r="AW182" s="14" t="s">
        <v>33</v>
      </c>
      <c r="AX182" s="14" t="s">
        <v>71</v>
      </c>
      <c r="AY182" s="220" t="s">
        <v>166</v>
      </c>
    </row>
    <row r="183" spans="1:65" s="15" customFormat="1" ht="11.25" x14ac:dyDescent="0.2">
      <c r="B183" s="221"/>
      <c r="C183" s="222"/>
      <c r="D183" s="201" t="s">
        <v>177</v>
      </c>
      <c r="E183" s="223" t="s">
        <v>19</v>
      </c>
      <c r="F183" s="224" t="s">
        <v>180</v>
      </c>
      <c r="G183" s="222"/>
      <c r="H183" s="225">
        <v>0.70399999999999996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177</v>
      </c>
      <c r="AU183" s="231" t="s">
        <v>81</v>
      </c>
      <c r="AV183" s="15" t="s">
        <v>173</v>
      </c>
      <c r="AW183" s="15" t="s">
        <v>33</v>
      </c>
      <c r="AX183" s="15" t="s">
        <v>79</v>
      </c>
      <c r="AY183" s="231" t="s">
        <v>166</v>
      </c>
    </row>
    <row r="184" spans="1:65" s="2" customFormat="1" ht="16.5" customHeight="1" x14ac:dyDescent="0.2">
      <c r="A184" s="37"/>
      <c r="B184" s="38"/>
      <c r="C184" s="181" t="s">
        <v>263</v>
      </c>
      <c r="D184" s="181" t="s">
        <v>168</v>
      </c>
      <c r="E184" s="182" t="s">
        <v>496</v>
      </c>
      <c r="F184" s="183" t="s">
        <v>497</v>
      </c>
      <c r="G184" s="184" t="s">
        <v>234</v>
      </c>
      <c r="H184" s="185">
        <v>9.8000000000000004E-2</v>
      </c>
      <c r="I184" s="186"/>
      <c r="J184" s="187">
        <f>ROUND(I184*H184,2)</f>
        <v>0</v>
      </c>
      <c r="K184" s="183" t="s">
        <v>172</v>
      </c>
      <c r="L184" s="42"/>
      <c r="M184" s="188" t="s">
        <v>19</v>
      </c>
      <c r="N184" s="189" t="s">
        <v>42</v>
      </c>
      <c r="O184" s="67"/>
      <c r="P184" s="190">
        <f>O184*H184</f>
        <v>0</v>
      </c>
      <c r="Q184" s="190">
        <v>1.06277</v>
      </c>
      <c r="R184" s="190">
        <f>Q184*H184</f>
        <v>0.10415146</v>
      </c>
      <c r="S184" s="190">
        <v>0</v>
      </c>
      <c r="T184" s="19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2" t="s">
        <v>173</v>
      </c>
      <c r="AT184" s="192" t="s">
        <v>168</v>
      </c>
      <c r="AU184" s="192" t="s">
        <v>81</v>
      </c>
      <c r="AY184" s="20" t="s">
        <v>166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20" t="s">
        <v>79</v>
      </c>
      <c r="BK184" s="193">
        <f>ROUND(I184*H184,2)</f>
        <v>0</v>
      </c>
      <c r="BL184" s="20" t="s">
        <v>173</v>
      </c>
      <c r="BM184" s="192" t="s">
        <v>498</v>
      </c>
    </row>
    <row r="185" spans="1:65" s="2" customFormat="1" ht="11.25" x14ac:dyDescent="0.2">
      <c r="A185" s="37"/>
      <c r="B185" s="38"/>
      <c r="C185" s="39"/>
      <c r="D185" s="194" t="s">
        <v>175</v>
      </c>
      <c r="E185" s="39"/>
      <c r="F185" s="195" t="s">
        <v>499</v>
      </c>
      <c r="G185" s="39"/>
      <c r="H185" s="39"/>
      <c r="I185" s="196"/>
      <c r="J185" s="39"/>
      <c r="K185" s="39"/>
      <c r="L185" s="42"/>
      <c r="M185" s="197"/>
      <c r="N185" s="19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175</v>
      </c>
      <c r="AU185" s="20" t="s">
        <v>81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734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3" customFormat="1" ht="11.25" x14ac:dyDescent="0.2">
      <c r="B187" s="199"/>
      <c r="C187" s="200"/>
      <c r="D187" s="201" t="s">
        <v>177</v>
      </c>
      <c r="E187" s="202" t="s">
        <v>19</v>
      </c>
      <c r="F187" s="203" t="s">
        <v>446</v>
      </c>
      <c r="G187" s="200"/>
      <c r="H187" s="202" t="s">
        <v>19</v>
      </c>
      <c r="I187" s="204"/>
      <c r="J187" s="200"/>
      <c r="K187" s="200"/>
      <c r="L187" s="205"/>
      <c r="M187" s="206"/>
      <c r="N187" s="207"/>
      <c r="O187" s="207"/>
      <c r="P187" s="207"/>
      <c r="Q187" s="207"/>
      <c r="R187" s="207"/>
      <c r="S187" s="207"/>
      <c r="T187" s="208"/>
      <c r="AT187" s="209" t="s">
        <v>177</v>
      </c>
      <c r="AU187" s="209" t="s">
        <v>81</v>
      </c>
      <c r="AV187" s="13" t="s">
        <v>79</v>
      </c>
      <c r="AW187" s="13" t="s">
        <v>33</v>
      </c>
      <c r="AX187" s="13" t="s">
        <v>71</v>
      </c>
      <c r="AY187" s="209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745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751</v>
      </c>
      <c r="G189" s="211"/>
      <c r="H189" s="214">
        <v>3.9E-2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3" customFormat="1" ht="11.25" x14ac:dyDescent="0.2">
      <c r="B190" s="199"/>
      <c r="C190" s="200"/>
      <c r="D190" s="201" t="s">
        <v>177</v>
      </c>
      <c r="E190" s="202" t="s">
        <v>19</v>
      </c>
      <c r="F190" s="203" t="s">
        <v>747</v>
      </c>
      <c r="G190" s="200"/>
      <c r="H190" s="202" t="s">
        <v>19</v>
      </c>
      <c r="I190" s="204"/>
      <c r="J190" s="200"/>
      <c r="K190" s="200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177</v>
      </c>
      <c r="AU190" s="209" t="s">
        <v>81</v>
      </c>
      <c r="AV190" s="13" t="s">
        <v>79</v>
      </c>
      <c r="AW190" s="13" t="s">
        <v>33</v>
      </c>
      <c r="AX190" s="13" t="s">
        <v>71</v>
      </c>
      <c r="AY190" s="209" t="s">
        <v>166</v>
      </c>
    </row>
    <row r="191" spans="1:65" s="14" customFormat="1" ht="11.25" x14ac:dyDescent="0.2">
      <c r="B191" s="210"/>
      <c r="C191" s="211"/>
      <c r="D191" s="201" t="s">
        <v>177</v>
      </c>
      <c r="E191" s="212" t="s">
        <v>19</v>
      </c>
      <c r="F191" s="213" t="s">
        <v>752</v>
      </c>
      <c r="G191" s="211"/>
      <c r="H191" s="214">
        <v>5.8999999999999997E-2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177</v>
      </c>
      <c r="AU191" s="220" t="s">
        <v>81</v>
      </c>
      <c r="AV191" s="14" t="s">
        <v>81</v>
      </c>
      <c r="AW191" s="14" t="s">
        <v>33</v>
      </c>
      <c r="AX191" s="14" t="s">
        <v>71</v>
      </c>
      <c r="AY191" s="220" t="s">
        <v>166</v>
      </c>
    </row>
    <row r="192" spans="1:65" s="15" customFormat="1" ht="11.25" x14ac:dyDescent="0.2">
      <c r="B192" s="221"/>
      <c r="C192" s="222"/>
      <c r="D192" s="201" t="s">
        <v>177</v>
      </c>
      <c r="E192" s="223" t="s">
        <v>19</v>
      </c>
      <c r="F192" s="224" t="s">
        <v>180</v>
      </c>
      <c r="G192" s="222"/>
      <c r="H192" s="225">
        <v>9.8000000000000004E-2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177</v>
      </c>
      <c r="AU192" s="231" t="s">
        <v>81</v>
      </c>
      <c r="AV192" s="15" t="s">
        <v>173</v>
      </c>
      <c r="AW192" s="15" t="s">
        <v>33</v>
      </c>
      <c r="AX192" s="15" t="s">
        <v>79</v>
      </c>
      <c r="AY192" s="231" t="s">
        <v>166</v>
      </c>
    </row>
    <row r="193" spans="1:65" s="2" customFormat="1" ht="16.5" customHeight="1" x14ac:dyDescent="0.2">
      <c r="A193" s="37"/>
      <c r="B193" s="38"/>
      <c r="C193" s="181" t="s">
        <v>274</v>
      </c>
      <c r="D193" s="181" t="s">
        <v>168</v>
      </c>
      <c r="E193" s="182" t="s">
        <v>503</v>
      </c>
      <c r="F193" s="183" t="s">
        <v>504</v>
      </c>
      <c r="G193" s="184" t="s">
        <v>188</v>
      </c>
      <c r="H193" s="185">
        <v>15.54</v>
      </c>
      <c r="I193" s="186"/>
      <c r="J193" s="187">
        <f>ROUND(I193*H193,2)</f>
        <v>0</v>
      </c>
      <c r="K193" s="183" t="s">
        <v>172</v>
      </c>
      <c r="L193" s="42"/>
      <c r="M193" s="188" t="s">
        <v>19</v>
      </c>
      <c r="N193" s="189" t="s">
        <v>42</v>
      </c>
      <c r="O193" s="67"/>
      <c r="P193" s="190">
        <f>O193*H193</f>
        <v>0</v>
      </c>
      <c r="Q193" s="190">
        <v>1.2999999999999999E-4</v>
      </c>
      <c r="R193" s="190">
        <f>Q193*H193</f>
        <v>2.0201999999999998E-3</v>
      </c>
      <c r="S193" s="190">
        <v>0</v>
      </c>
      <c r="T193" s="19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2" t="s">
        <v>173</v>
      </c>
      <c r="AT193" s="192" t="s">
        <v>168</v>
      </c>
      <c r="AU193" s="192" t="s">
        <v>81</v>
      </c>
      <c r="AY193" s="20" t="s">
        <v>166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20" t="s">
        <v>79</v>
      </c>
      <c r="BK193" s="193">
        <f>ROUND(I193*H193,2)</f>
        <v>0</v>
      </c>
      <c r="BL193" s="20" t="s">
        <v>173</v>
      </c>
      <c r="BM193" s="192" t="s">
        <v>505</v>
      </c>
    </row>
    <row r="194" spans="1:65" s="2" customFormat="1" ht="11.25" x14ac:dyDescent="0.2">
      <c r="A194" s="37"/>
      <c r="B194" s="38"/>
      <c r="C194" s="39"/>
      <c r="D194" s="194" t="s">
        <v>175</v>
      </c>
      <c r="E194" s="39"/>
      <c r="F194" s="195" t="s">
        <v>506</v>
      </c>
      <c r="G194" s="39"/>
      <c r="H194" s="39"/>
      <c r="I194" s="196"/>
      <c r="J194" s="39"/>
      <c r="K194" s="39"/>
      <c r="L194" s="42"/>
      <c r="M194" s="197"/>
      <c r="N194" s="198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175</v>
      </c>
      <c r="AU194" s="20" t="s">
        <v>81</v>
      </c>
    </row>
    <row r="195" spans="1:65" s="13" customFormat="1" ht="11.25" x14ac:dyDescent="0.2">
      <c r="B195" s="199"/>
      <c r="C195" s="200"/>
      <c r="D195" s="201" t="s">
        <v>177</v>
      </c>
      <c r="E195" s="202" t="s">
        <v>19</v>
      </c>
      <c r="F195" s="203" t="s">
        <v>734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177</v>
      </c>
      <c r="AU195" s="209" t="s">
        <v>81</v>
      </c>
      <c r="AV195" s="13" t="s">
        <v>79</v>
      </c>
      <c r="AW195" s="13" t="s">
        <v>33</v>
      </c>
      <c r="AX195" s="13" t="s">
        <v>71</v>
      </c>
      <c r="AY195" s="209" t="s">
        <v>166</v>
      </c>
    </row>
    <row r="196" spans="1:65" s="13" customFormat="1" ht="11.25" x14ac:dyDescent="0.2">
      <c r="B196" s="199"/>
      <c r="C196" s="200"/>
      <c r="D196" s="201" t="s">
        <v>177</v>
      </c>
      <c r="E196" s="202" t="s">
        <v>19</v>
      </c>
      <c r="F196" s="203" t="s">
        <v>436</v>
      </c>
      <c r="G196" s="200"/>
      <c r="H196" s="202" t="s">
        <v>19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177</v>
      </c>
      <c r="AU196" s="209" t="s">
        <v>81</v>
      </c>
      <c r="AV196" s="13" t="s">
        <v>79</v>
      </c>
      <c r="AW196" s="13" t="s">
        <v>33</v>
      </c>
      <c r="AX196" s="13" t="s">
        <v>71</v>
      </c>
      <c r="AY196" s="209" t="s">
        <v>166</v>
      </c>
    </row>
    <row r="197" spans="1:65" s="13" customFormat="1" ht="11.25" x14ac:dyDescent="0.2">
      <c r="B197" s="199"/>
      <c r="C197" s="200"/>
      <c r="D197" s="201" t="s">
        <v>177</v>
      </c>
      <c r="E197" s="202" t="s">
        <v>19</v>
      </c>
      <c r="F197" s="203" t="s">
        <v>745</v>
      </c>
      <c r="G197" s="200"/>
      <c r="H197" s="202" t="s">
        <v>19</v>
      </c>
      <c r="I197" s="204"/>
      <c r="J197" s="200"/>
      <c r="K197" s="200"/>
      <c r="L197" s="205"/>
      <c r="M197" s="206"/>
      <c r="N197" s="207"/>
      <c r="O197" s="207"/>
      <c r="P197" s="207"/>
      <c r="Q197" s="207"/>
      <c r="R197" s="207"/>
      <c r="S197" s="207"/>
      <c r="T197" s="208"/>
      <c r="AT197" s="209" t="s">
        <v>177</v>
      </c>
      <c r="AU197" s="209" t="s">
        <v>81</v>
      </c>
      <c r="AV197" s="13" t="s">
        <v>79</v>
      </c>
      <c r="AW197" s="13" t="s">
        <v>33</v>
      </c>
      <c r="AX197" s="13" t="s">
        <v>71</v>
      </c>
      <c r="AY197" s="209" t="s">
        <v>166</v>
      </c>
    </row>
    <row r="198" spans="1:65" s="14" customFormat="1" ht="11.25" x14ac:dyDescent="0.2">
      <c r="B198" s="210"/>
      <c r="C198" s="211"/>
      <c r="D198" s="201" t="s">
        <v>177</v>
      </c>
      <c r="E198" s="212" t="s">
        <v>19</v>
      </c>
      <c r="F198" s="213" t="s">
        <v>735</v>
      </c>
      <c r="G198" s="211"/>
      <c r="H198" s="214">
        <v>6.2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81</v>
      </c>
      <c r="AV198" s="14" t="s">
        <v>81</v>
      </c>
      <c r="AW198" s="14" t="s">
        <v>33</v>
      </c>
      <c r="AX198" s="14" t="s">
        <v>71</v>
      </c>
      <c r="AY198" s="220" t="s">
        <v>166</v>
      </c>
    </row>
    <row r="199" spans="1:65" s="13" customFormat="1" ht="11.25" x14ac:dyDescent="0.2">
      <c r="B199" s="199"/>
      <c r="C199" s="200"/>
      <c r="D199" s="201" t="s">
        <v>177</v>
      </c>
      <c r="E199" s="202" t="s">
        <v>19</v>
      </c>
      <c r="F199" s="203" t="s">
        <v>747</v>
      </c>
      <c r="G199" s="200"/>
      <c r="H199" s="202" t="s">
        <v>19</v>
      </c>
      <c r="I199" s="204"/>
      <c r="J199" s="200"/>
      <c r="K199" s="200"/>
      <c r="L199" s="205"/>
      <c r="M199" s="206"/>
      <c r="N199" s="207"/>
      <c r="O199" s="207"/>
      <c r="P199" s="207"/>
      <c r="Q199" s="207"/>
      <c r="R199" s="207"/>
      <c r="S199" s="207"/>
      <c r="T199" s="208"/>
      <c r="AT199" s="209" t="s">
        <v>177</v>
      </c>
      <c r="AU199" s="209" t="s">
        <v>81</v>
      </c>
      <c r="AV199" s="13" t="s">
        <v>79</v>
      </c>
      <c r="AW199" s="13" t="s">
        <v>33</v>
      </c>
      <c r="AX199" s="13" t="s">
        <v>71</v>
      </c>
      <c r="AY199" s="209" t="s">
        <v>166</v>
      </c>
    </row>
    <row r="200" spans="1:65" s="14" customFormat="1" ht="11.25" x14ac:dyDescent="0.2">
      <c r="B200" s="210"/>
      <c r="C200" s="211"/>
      <c r="D200" s="201" t="s">
        <v>177</v>
      </c>
      <c r="E200" s="212" t="s">
        <v>19</v>
      </c>
      <c r="F200" s="213" t="s">
        <v>736</v>
      </c>
      <c r="G200" s="211"/>
      <c r="H200" s="214">
        <v>9.34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177</v>
      </c>
      <c r="AU200" s="220" t="s">
        <v>81</v>
      </c>
      <c r="AV200" s="14" t="s">
        <v>81</v>
      </c>
      <c r="AW200" s="14" t="s">
        <v>33</v>
      </c>
      <c r="AX200" s="14" t="s">
        <v>71</v>
      </c>
      <c r="AY200" s="220" t="s">
        <v>166</v>
      </c>
    </row>
    <row r="201" spans="1:65" s="15" customFormat="1" ht="11.25" x14ac:dyDescent="0.2">
      <c r="B201" s="221"/>
      <c r="C201" s="222"/>
      <c r="D201" s="201" t="s">
        <v>177</v>
      </c>
      <c r="E201" s="223" t="s">
        <v>19</v>
      </c>
      <c r="F201" s="224" t="s">
        <v>180</v>
      </c>
      <c r="G201" s="222"/>
      <c r="H201" s="225">
        <v>15.54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177</v>
      </c>
      <c r="AU201" s="231" t="s">
        <v>81</v>
      </c>
      <c r="AV201" s="15" t="s">
        <v>173</v>
      </c>
      <c r="AW201" s="15" t="s">
        <v>33</v>
      </c>
      <c r="AX201" s="15" t="s">
        <v>79</v>
      </c>
      <c r="AY201" s="231" t="s">
        <v>166</v>
      </c>
    </row>
    <row r="202" spans="1:65" s="2" customFormat="1" ht="16.5" customHeight="1" x14ac:dyDescent="0.2">
      <c r="A202" s="37"/>
      <c r="B202" s="38"/>
      <c r="C202" s="181" t="s">
        <v>299</v>
      </c>
      <c r="D202" s="181" t="s">
        <v>168</v>
      </c>
      <c r="E202" s="182" t="s">
        <v>510</v>
      </c>
      <c r="F202" s="183" t="s">
        <v>511</v>
      </c>
      <c r="G202" s="184" t="s">
        <v>188</v>
      </c>
      <c r="H202" s="185">
        <v>15.54</v>
      </c>
      <c r="I202" s="186"/>
      <c r="J202" s="187">
        <f>ROUND(I202*H202,2)</f>
        <v>0</v>
      </c>
      <c r="K202" s="183" t="s">
        <v>172</v>
      </c>
      <c r="L202" s="42"/>
      <c r="M202" s="188" t="s">
        <v>19</v>
      </c>
      <c r="N202" s="189" t="s">
        <v>42</v>
      </c>
      <c r="O202" s="67"/>
      <c r="P202" s="190">
        <f>O202*H202</f>
        <v>0</v>
      </c>
      <c r="Q202" s="190">
        <v>2.2000000000000001E-4</v>
      </c>
      <c r="R202" s="190">
        <f>Q202*H202</f>
        <v>3.4188000000000001E-3</v>
      </c>
      <c r="S202" s="190">
        <v>0</v>
      </c>
      <c r="T202" s="19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2" t="s">
        <v>173</v>
      </c>
      <c r="AT202" s="192" t="s">
        <v>168</v>
      </c>
      <c r="AU202" s="192" t="s">
        <v>81</v>
      </c>
      <c r="AY202" s="20" t="s">
        <v>166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20" t="s">
        <v>79</v>
      </c>
      <c r="BK202" s="193">
        <f>ROUND(I202*H202,2)</f>
        <v>0</v>
      </c>
      <c r="BL202" s="20" t="s">
        <v>173</v>
      </c>
      <c r="BM202" s="192" t="s">
        <v>512</v>
      </c>
    </row>
    <row r="203" spans="1:65" s="2" customFormat="1" ht="11.25" x14ac:dyDescent="0.2">
      <c r="A203" s="37"/>
      <c r="B203" s="38"/>
      <c r="C203" s="39"/>
      <c r="D203" s="194" t="s">
        <v>175</v>
      </c>
      <c r="E203" s="39"/>
      <c r="F203" s="195" t="s">
        <v>513</v>
      </c>
      <c r="G203" s="39"/>
      <c r="H203" s="39"/>
      <c r="I203" s="196"/>
      <c r="J203" s="39"/>
      <c r="K203" s="39"/>
      <c r="L203" s="42"/>
      <c r="M203" s="197"/>
      <c r="N203" s="19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175</v>
      </c>
      <c r="AU203" s="20" t="s">
        <v>81</v>
      </c>
    </row>
    <row r="204" spans="1:65" s="13" customFormat="1" ht="11.25" x14ac:dyDescent="0.2">
      <c r="B204" s="199"/>
      <c r="C204" s="200"/>
      <c r="D204" s="201" t="s">
        <v>177</v>
      </c>
      <c r="E204" s="202" t="s">
        <v>19</v>
      </c>
      <c r="F204" s="203" t="s">
        <v>734</v>
      </c>
      <c r="G204" s="200"/>
      <c r="H204" s="202" t="s">
        <v>19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177</v>
      </c>
      <c r="AU204" s="209" t="s">
        <v>81</v>
      </c>
      <c r="AV204" s="13" t="s">
        <v>79</v>
      </c>
      <c r="AW204" s="13" t="s">
        <v>33</v>
      </c>
      <c r="AX204" s="13" t="s">
        <v>71</v>
      </c>
      <c r="AY204" s="209" t="s">
        <v>166</v>
      </c>
    </row>
    <row r="205" spans="1:65" s="13" customFormat="1" ht="11.25" x14ac:dyDescent="0.2">
      <c r="B205" s="199"/>
      <c r="C205" s="200"/>
      <c r="D205" s="201" t="s">
        <v>177</v>
      </c>
      <c r="E205" s="202" t="s">
        <v>19</v>
      </c>
      <c r="F205" s="203" t="s">
        <v>436</v>
      </c>
      <c r="G205" s="200"/>
      <c r="H205" s="202" t="s">
        <v>19</v>
      </c>
      <c r="I205" s="204"/>
      <c r="J205" s="200"/>
      <c r="K205" s="200"/>
      <c r="L205" s="205"/>
      <c r="M205" s="206"/>
      <c r="N205" s="207"/>
      <c r="O205" s="207"/>
      <c r="P205" s="207"/>
      <c r="Q205" s="207"/>
      <c r="R205" s="207"/>
      <c r="S205" s="207"/>
      <c r="T205" s="208"/>
      <c r="AT205" s="209" t="s">
        <v>177</v>
      </c>
      <c r="AU205" s="209" t="s">
        <v>81</v>
      </c>
      <c r="AV205" s="13" t="s">
        <v>79</v>
      </c>
      <c r="AW205" s="13" t="s">
        <v>33</v>
      </c>
      <c r="AX205" s="13" t="s">
        <v>71</v>
      </c>
      <c r="AY205" s="209" t="s">
        <v>166</v>
      </c>
    </row>
    <row r="206" spans="1:65" s="13" customFormat="1" ht="11.25" x14ac:dyDescent="0.2">
      <c r="B206" s="199"/>
      <c r="C206" s="200"/>
      <c r="D206" s="201" t="s">
        <v>177</v>
      </c>
      <c r="E206" s="202" t="s">
        <v>19</v>
      </c>
      <c r="F206" s="203" t="s">
        <v>745</v>
      </c>
      <c r="G206" s="200"/>
      <c r="H206" s="202" t="s">
        <v>19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177</v>
      </c>
      <c r="AU206" s="209" t="s">
        <v>81</v>
      </c>
      <c r="AV206" s="13" t="s">
        <v>79</v>
      </c>
      <c r="AW206" s="13" t="s">
        <v>33</v>
      </c>
      <c r="AX206" s="13" t="s">
        <v>71</v>
      </c>
      <c r="AY206" s="209" t="s">
        <v>166</v>
      </c>
    </row>
    <row r="207" spans="1:65" s="14" customFormat="1" ht="11.25" x14ac:dyDescent="0.2">
      <c r="B207" s="210"/>
      <c r="C207" s="211"/>
      <c r="D207" s="201" t="s">
        <v>177</v>
      </c>
      <c r="E207" s="212" t="s">
        <v>19</v>
      </c>
      <c r="F207" s="213" t="s">
        <v>735</v>
      </c>
      <c r="G207" s="211"/>
      <c r="H207" s="214">
        <v>6.2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177</v>
      </c>
      <c r="AU207" s="220" t="s">
        <v>81</v>
      </c>
      <c r="AV207" s="14" t="s">
        <v>81</v>
      </c>
      <c r="AW207" s="14" t="s">
        <v>33</v>
      </c>
      <c r="AX207" s="14" t="s">
        <v>71</v>
      </c>
      <c r="AY207" s="220" t="s">
        <v>166</v>
      </c>
    </row>
    <row r="208" spans="1:65" s="13" customFormat="1" ht="11.25" x14ac:dyDescent="0.2">
      <c r="B208" s="199"/>
      <c r="C208" s="200"/>
      <c r="D208" s="201" t="s">
        <v>177</v>
      </c>
      <c r="E208" s="202" t="s">
        <v>19</v>
      </c>
      <c r="F208" s="203" t="s">
        <v>747</v>
      </c>
      <c r="G208" s="200"/>
      <c r="H208" s="202" t="s">
        <v>19</v>
      </c>
      <c r="I208" s="204"/>
      <c r="J208" s="200"/>
      <c r="K208" s="200"/>
      <c r="L208" s="205"/>
      <c r="M208" s="206"/>
      <c r="N208" s="207"/>
      <c r="O208" s="207"/>
      <c r="P208" s="207"/>
      <c r="Q208" s="207"/>
      <c r="R208" s="207"/>
      <c r="S208" s="207"/>
      <c r="T208" s="208"/>
      <c r="AT208" s="209" t="s">
        <v>177</v>
      </c>
      <c r="AU208" s="209" t="s">
        <v>81</v>
      </c>
      <c r="AV208" s="13" t="s">
        <v>79</v>
      </c>
      <c r="AW208" s="13" t="s">
        <v>33</v>
      </c>
      <c r="AX208" s="13" t="s">
        <v>71</v>
      </c>
      <c r="AY208" s="209" t="s">
        <v>166</v>
      </c>
    </row>
    <row r="209" spans="1:65" s="14" customFormat="1" ht="11.25" x14ac:dyDescent="0.2">
      <c r="B209" s="210"/>
      <c r="C209" s="211"/>
      <c r="D209" s="201" t="s">
        <v>177</v>
      </c>
      <c r="E209" s="212" t="s">
        <v>19</v>
      </c>
      <c r="F209" s="213" t="s">
        <v>736</v>
      </c>
      <c r="G209" s="211"/>
      <c r="H209" s="214">
        <v>9.34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177</v>
      </c>
      <c r="AU209" s="220" t="s">
        <v>81</v>
      </c>
      <c r="AV209" s="14" t="s">
        <v>81</v>
      </c>
      <c r="AW209" s="14" t="s">
        <v>33</v>
      </c>
      <c r="AX209" s="14" t="s">
        <v>71</v>
      </c>
      <c r="AY209" s="220" t="s">
        <v>166</v>
      </c>
    </row>
    <row r="210" spans="1:65" s="15" customFormat="1" ht="11.25" x14ac:dyDescent="0.2">
      <c r="B210" s="221"/>
      <c r="C210" s="222"/>
      <c r="D210" s="201" t="s">
        <v>177</v>
      </c>
      <c r="E210" s="223" t="s">
        <v>19</v>
      </c>
      <c r="F210" s="224" t="s">
        <v>180</v>
      </c>
      <c r="G210" s="222"/>
      <c r="H210" s="225">
        <v>15.54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177</v>
      </c>
      <c r="AU210" s="231" t="s">
        <v>81</v>
      </c>
      <c r="AV210" s="15" t="s">
        <v>173</v>
      </c>
      <c r="AW210" s="15" t="s">
        <v>33</v>
      </c>
      <c r="AX210" s="15" t="s">
        <v>79</v>
      </c>
      <c r="AY210" s="231" t="s">
        <v>166</v>
      </c>
    </row>
    <row r="211" spans="1:65" s="12" customFormat="1" ht="22.9" customHeight="1" x14ac:dyDescent="0.2">
      <c r="B211" s="165"/>
      <c r="C211" s="166"/>
      <c r="D211" s="167" t="s">
        <v>70</v>
      </c>
      <c r="E211" s="179" t="s">
        <v>231</v>
      </c>
      <c r="F211" s="179" t="s">
        <v>314</v>
      </c>
      <c r="G211" s="166"/>
      <c r="H211" s="166"/>
      <c r="I211" s="169"/>
      <c r="J211" s="180">
        <f>BK211</f>
        <v>0</v>
      </c>
      <c r="K211" s="166"/>
      <c r="L211" s="171"/>
      <c r="M211" s="172"/>
      <c r="N211" s="173"/>
      <c r="O211" s="173"/>
      <c r="P211" s="174">
        <f>SUM(P212:P229)</f>
        <v>0</v>
      </c>
      <c r="Q211" s="173"/>
      <c r="R211" s="174">
        <f>SUM(R212:R229)</f>
        <v>9.324E-4</v>
      </c>
      <c r="S211" s="173"/>
      <c r="T211" s="175">
        <f>SUM(T212:T229)</f>
        <v>0</v>
      </c>
      <c r="AR211" s="176" t="s">
        <v>79</v>
      </c>
      <c r="AT211" s="177" t="s">
        <v>70</v>
      </c>
      <c r="AU211" s="177" t="s">
        <v>79</v>
      </c>
      <c r="AY211" s="176" t="s">
        <v>166</v>
      </c>
      <c r="BK211" s="178">
        <f>SUM(BK212:BK229)</f>
        <v>0</v>
      </c>
    </row>
    <row r="212" spans="1:65" s="2" customFormat="1" ht="24.2" customHeight="1" x14ac:dyDescent="0.2">
      <c r="A212" s="37"/>
      <c r="B212" s="38"/>
      <c r="C212" s="181" t="s">
        <v>315</v>
      </c>
      <c r="D212" s="181" t="s">
        <v>168</v>
      </c>
      <c r="E212" s="182" t="s">
        <v>514</v>
      </c>
      <c r="F212" s="183" t="s">
        <v>515</v>
      </c>
      <c r="G212" s="184" t="s">
        <v>171</v>
      </c>
      <c r="H212" s="185">
        <v>11.654999999999999</v>
      </c>
      <c r="I212" s="186"/>
      <c r="J212" s="187">
        <f>ROUND(I212*H212,2)</f>
        <v>0</v>
      </c>
      <c r="K212" s="183" t="s">
        <v>172</v>
      </c>
      <c r="L212" s="42"/>
      <c r="M212" s="188" t="s">
        <v>19</v>
      </c>
      <c r="N212" s="189" t="s">
        <v>42</v>
      </c>
      <c r="O212" s="67"/>
      <c r="P212" s="190">
        <f>O212*H212</f>
        <v>0</v>
      </c>
      <c r="Q212" s="190">
        <v>8.0000000000000007E-5</v>
      </c>
      <c r="R212" s="190">
        <f>Q212*H212</f>
        <v>9.324E-4</v>
      </c>
      <c r="S212" s="190">
        <v>0</v>
      </c>
      <c r="T212" s="19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2" t="s">
        <v>173</v>
      </c>
      <c r="AT212" s="192" t="s">
        <v>168</v>
      </c>
      <c r="AU212" s="192" t="s">
        <v>81</v>
      </c>
      <c r="AY212" s="20" t="s">
        <v>166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20" t="s">
        <v>79</v>
      </c>
      <c r="BK212" s="193">
        <f>ROUND(I212*H212,2)</f>
        <v>0</v>
      </c>
      <c r="BL212" s="20" t="s">
        <v>173</v>
      </c>
      <c r="BM212" s="192" t="s">
        <v>516</v>
      </c>
    </row>
    <row r="213" spans="1:65" s="2" customFormat="1" ht="11.25" x14ac:dyDescent="0.2">
      <c r="A213" s="37"/>
      <c r="B213" s="38"/>
      <c r="C213" s="39"/>
      <c r="D213" s="194" t="s">
        <v>175</v>
      </c>
      <c r="E213" s="39"/>
      <c r="F213" s="195" t="s">
        <v>517</v>
      </c>
      <c r="G213" s="39"/>
      <c r="H213" s="39"/>
      <c r="I213" s="196"/>
      <c r="J213" s="39"/>
      <c r="K213" s="39"/>
      <c r="L213" s="42"/>
      <c r="M213" s="197"/>
      <c r="N213" s="198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175</v>
      </c>
      <c r="AU213" s="20" t="s">
        <v>81</v>
      </c>
    </row>
    <row r="214" spans="1:65" s="13" customFormat="1" ht="11.25" x14ac:dyDescent="0.2">
      <c r="B214" s="199"/>
      <c r="C214" s="200"/>
      <c r="D214" s="201" t="s">
        <v>177</v>
      </c>
      <c r="E214" s="202" t="s">
        <v>19</v>
      </c>
      <c r="F214" s="203" t="s">
        <v>734</v>
      </c>
      <c r="G214" s="200"/>
      <c r="H214" s="202" t="s">
        <v>19</v>
      </c>
      <c r="I214" s="204"/>
      <c r="J214" s="200"/>
      <c r="K214" s="200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177</v>
      </c>
      <c r="AU214" s="209" t="s">
        <v>81</v>
      </c>
      <c r="AV214" s="13" t="s">
        <v>79</v>
      </c>
      <c r="AW214" s="13" t="s">
        <v>33</v>
      </c>
      <c r="AX214" s="13" t="s">
        <v>71</v>
      </c>
      <c r="AY214" s="209" t="s">
        <v>166</v>
      </c>
    </row>
    <row r="215" spans="1:65" s="13" customFormat="1" ht="11.25" x14ac:dyDescent="0.2">
      <c r="B215" s="199"/>
      <c r="C215" s="200"/>
      <c r="D215" s="201" t="s">
        <v>177</v>
      </c>
      <c r="E215" s="202" t="s">
        <v>19</v>
      </c>
      <c r="F215" s="203" t="s">
        <v>436</v>
      </c>
      <c r="G215" s="200"/>
      <c r="H215" s="202" t="s">
        <v>19</v>
      </c>
      <c r="I215" s="204"/>
      <c r="J215" s="200"/>
      <c r="K215" s="200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177</v>
      </c>
      <c r="AU215" s="209" t="s">
        <v>81</v>
      </c>
      <c r="AV215" s="13" t="s">
        <v>79</v>
      </c>
      <c r="AW215" s="13" t="s">
        <v>33</v>
      </c>
      <c r="AX215" s="13" t="s">
        <v>71</v>
      </c>
      <c r="AY215" s="209" t="s">
        <v>166</v>
      </c>
    </row>
    <row r="216" spans="1:65" s="13" customFormat="1" ht="11.25" x14ac:dyDescent="0.2">
      <c r="B216" s="199"/>
      <c r="C216" s="200"/>
      <c r="D216" s="201" t="s">
        <v>177</v>
      </c>
      <c r="E216" s="202" t="s">
        <v>19</v>
      </c>
      <c r="F216" s="203" t="s">
        <v>745</v>
      </c>
      <c r="G216" s="200"/>
      <c r="H216" s="202" t="s">
        <v>19</v>
      </c>
      <c r="I216" s="204"/>
      <c r="J216" s="200"/>
      <c r="K216" s="200"/>
      <c r="L216" s="205"/>
      <c r="M216" s="206"/>
      <c r="N216" s="207"/>
      <c r="O216" s="207"/>
      <c r="P216" s="207"/>
      <c r="Q216" s="207"/>
      <c r="R216" s="207"/>
      <c r="S216" s="207"/>
      <c r="T216" s="208"/>
      <c r="AT216" s="209" t="s">
        <v>177</v>
      </c>
      <c r="AU216" s="209" t="s">
        <v>81</v>
      </c>
      <c r="AV216" s="13" t="s">
        <v>79</v>
      </c>
      <c r="AW216" s="13" t="s">
        <v>33</v>
      </c>
      <c r="AX216" s="13" t="s">
        <v>71</v>
      </c>
      <c r="AY216" s="209" t="s">
        <v>166</v>
      </c>
    </row>
    <row r="217" spans="1:65" s="14" customFormat="1" ht="11.25" x14ac:dyDescent="0.2">
      <c r="B217" s="210"/>
      <c r="C217" s="211"/>
      <c r="D217" s="201" t="s">
        <v>177</v>
      </c>
      <c r="E217" s="212" t="s">
        <v>19</v>
      </c>
      <c r="F217" s="213" t="s">
        <v>753</v>
      </c>
      <c r="G217" s="211"/>
      <c r="H217" s="214">
        <v>4.6500000000000004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177</v>
      </c>
      <c r="AU217" s="220" t="s">
        <v>81</v>
      </c>
      <c r="AV217" s="14" t="s">
        <v>81</v>
      </c>
      <c r="AW217" s="14" t="s">
        <v>33</v>
      </c>
      <c r="AX217" s="14" t="s">
        <v>71</v>
      </c>
      <c r="AY217" s="220" t="s">
        <v>166</v>
      </c>
    </row>
    <row r="218" spans="1:65" s="13" customFormat="1" ht="11.25" x14ac:dyDescent="0.2">
      <c r="B218" s="199"/>
      <c r="C218" s="200"/>
      <c r="D218" s="201" t="s">
        <v>177</v>
      </c>
      <c r="E218" s="202" t="s">
        <v>19</v>
      </c>
      <c r="F218" s="203" t="s">
        <v>747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177</v>
      </c>
      <c r="AU218" s="209" t="s">
        <v>81</v>
      </c>
      <c r="AV218" s="13" t="s">
        <v>79</v>
      </c>
      <c r="AW218" s="13" t="s">
        <v>33</v>
      </c>
      <c r="AX218" s="13" t="s">
        <v>71</v>
      </c>
      <c r="AY218" s="209" t="s">
        <v>166</v>
      </c>
    </row>
    <row r="219" spans="1:65" s="14" customFormat="1" ht="11.25" x14ac:dyDescent="0.2">
      <c r="B219" s="210"/>
      <c r="C219" s="211"/>
      <c r="D219" s="201" t="s">
        <v>177</v>
      </c>
      <c r="E219" s="212" t="s">
        <v>19</v>
      </c>
      <c r="F219" s="213" t="s">
        <v>754</v>
      </c>
      <c r="G219" s="211"/>
      <c r="H219" s="214">
        <v>7.0049999999999999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177</v>
      </c>
      <c r="AU219" s="220" t="s">
        <v>81</v>
      </c>
      <c r="AV219" s="14" t="s">
        <v>81</v>
      </c>
      <c r="AW219" s="14" t="s">
        <v>33</v>
      </c>
      <c r="AX219" s="14" t="s">
        <v>71</v>
      </c>
      <c r="AY219" s="220" t="s">
        <v>166</v>
      </c>
    </row>
    <row r="220" spans="1:65" s="15" customFormat="1" ht="11.25" x14ac:dyDescent="0.2">
      <c r="B220" s="221"/>
      <c r="C220" s="222"/>
      <c r="D220" s="201" t="s">
        <v>177</v>
      </c>
      <c r="E220" s="223" t="s">
        <v>19</v>
      </c>
      <c r="F220" s="224" t="s">
        <v>180</v>
      </c>
      <c r="G220" s="222"/>
      <c r="H220" s="225">
        <v>11.655000000000001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177</v>
      </c>
      <c r="AU220" s="231" t="s">
        <v>81</v>
      </c>
      <c r="AV220" s="15" t="s">
        <v>173</v>
      </c>
      <c r="AW220" s="15" t="s">
        <v>33</v>
      </c>
      <c r="AX220" s="15" t="s">
        <v>79</v>
      </c>
      <c r="AY220" s="231" t="s">
        <v>166</v>
      </c>
    </row>
    <row r="221" spans="1:65" s="2" customFormat="1" ht="16.5" customHeight="1" x14ac:dyDescent="0.2">
      <c r="A221" s="37"/>
      <c r="B221" s="38"/>
      <c r="C221" s="249" t="s">
        <v>325</v>
      </c>
      <c r="D221" s="249" t="s">
        <v>392</v>
      </c>
      <c r="E221" s="250" t="s">
        <v>522</v>
      </c>
      <c r="F221" s="251" t="s">
        <v>523</v>
      </c>
      <c r="G221" s="252" t="s">
        <v>524</v>
      </c>
      <c r="H221" s="253">
        <v>25.640999999999998</v>
      </c>
      <c r="I221" s="254"/>
      <c r="J221" s="255">
        <f>ROUND(I221*H221,2)</f>
        <v>0</v>
      </c>
      <c r="K221" s="251" t="s">
        <v>476</v>
      </c>
      <c r="L221" s="256"/>
      <c r="M221" s="257" t="s">
        <v>19</v>
      </c>
      <c r="N221" s="258" t="s">
        <v>42</v>
      </c>
      <c r="O221" s="67"/>
      <c r="P221" s="190">
        <f>O221*H221</f>
        <v>0</v>
      </c>
      <c r="Q221" s="190">
        <v>0</v>
      </c>
      <c r="R221" s="190">
        <f>Q221*H221</f>
        <v>0</v>
      </c>
      <c r="S221" s="190">
        <v>0</v>
      </c>
      <c r="T221" s="19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2" t="s">
        <v>226</v>
      </c>
      <c r="AT221" s="192" t="s">
        <v>392</v>
      </c>
      <c r="AU221" s="192" t="s">
        <v>81</v>
      </c>
      <c r="AY221" s="20" t="s">
        <v>166</v>
      </c>
      <c r="BE221" s="193">
        <f>IF(N221="základní",J221,0)</f>
        <v>0</v>
      </c>
      <c r="BF221" s="193">
        <f>IF(N221="snížená",J221,0)</f>
        <v>0</v>
      </c>
      <c r="BG221" s="193">
        <f>IF(N221="zákl. přenesená",J221,0)</f>
        <v>0</v>
      </c>
      <c r="BH221" s="193">
        <f>IF(N221="sníž. přenesená",J221,0)</f>
        <v>0</v>
      </c>
      <c r="BI221" s="193">
        <f>IF(N221="nulová",J221,0)</f>
        <v>0</v>
      </c>
      <c r="BJ221" s="20" t="s">
        <v>79</v>
      </c>
      <c r="BK221" s="193">
        <f>ROUND(I221*H221,2)</f>
        <v>0</v>
      </c>
      <c r="BL221" s="20" t="s">
        <v>173</v>
      </c>
      <c r="BM221" s="192" t="s">
        <v>525</v>
      </c>
    </row>
    <row r="222" spans="1:65" s="13" customFormat="1" ht="11.25" x14ac:dyDescent="0.2">
      <c r="B222" s="199"/>
      <c r="C222" s="200"/>
      <c r="D222" s="201" t="s">
        <v>177</v>
      </c>
      <c r="E222" s="202" t="s">
        <v>19</v>
      </c>
      <c r="F222" s="203" t="s">
        <v>734</v>
      </c>
      <c r="G222" s="200"/>
      <c r="H222" s="202" t="s">
        <v>19</v>
      </c>
      <c r="I222" s="204"/>
      <c r="J222" s="200"/>
      <c r="K222" s="200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177</v>
      </c>
      <c r="AU222" s="209" t="s">
        <v>81</v>
      </c>
      <c r="AV222" s="13" t="s">
        <v>79</v>
      </c>
      <c r="AW222" s="13" t="s">
        <v>33</v>
      </c>
      <c r="AX222" s="13" t="s">
        <v>71</v>
      </c>
      <c r="AY222" s="209" t="s">
        <v>166</v>
      </c>
    </row>
    <row r="223" spans="1:65" s="13" customFormat="1" ht="11.25" x14ac:dyDescent="0.2">
      <c r="B223" s="199"/>
      <c r="C223" s="200"/>
      <c r="D223" s="201" t="s">
        <v>177</v>
      </c>
      <c r="E223" s="202" t="s">
        <v>19</v>
      </c>
      <c r="F223" s="203" t="s">
        <v>436</v>
      </c>
      <c r="G223" s="200"/>
      <c r="H223" s="202" t="s">
        <v>19</v>
      </c>
      <c r="I223" s="204"/>
      <c r="J223" s="200"/>
      <c r="K223" s="200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177</v>
      </c>
      <c r="AU223" s="209" t="s">
        <v>81</v>
      </c>
      <c r="AV223" s="13" t="s">
        <v>79</v>
      </c>
      <c r="AW223" s="13" t="s">
        <v>33</v>
      </c>
      <c r="AX223" s="13" t="s">
        <v>71</v>
      </c>
      <c r="AY223" s="209" t="s">
        <v>166</v>
      </c>
    </row>
    <row r="224" spans="1:65" s="13" customFormat="1" ht="11.25" x14ac:dyDescent="0.2">
      <c r="B224" s="199"/>
      <c r="C224" s="200"/>
      <c r="D224" s="201" t="s">
        <v>177</v>
      </c>
      <c r="E224" s="202" t="s">
        <v>19</v>
      </c>
      <c r="F224" s="203" t="s">
        <v>745</v>
      </c>
      <c r="G224" s="200"/>
      <c r="H224" s="202" t="s">
        <v>19</v>
      </c>
      <c r="I224" s="204"/>
      <c r="J224" s="200"/>
      <c r="K224" s="200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177</v>
      </c>
      <c r="AU224" s="209" t="s">
        <v>81</v>
      </c>
      <c r="AV224" s="13" t="s">
        <v>79</v>
      </c>
      <c r="AW224" s="13" t="s">
        <v>33</v>
      </c>
      <c r="AX224" s="13" t="s">
        <v>71</v>
      </c>
      <c r="AY224" s="209" t="s">
        <v>166</v>
      </c>
    </row>
    <row r="225" spans="1:65" s="14" customFormat="1" ht="11.25" x14ac:dyDescent="0.2">
      <c r="B225" s="210"/>
      <c r="C225" s="211"/>
      <c r="D225" s="201" t="s">
        <v>177</v>
      </c>
      <c r="E225" s="212" t="s">
        <v>19</v>
      </c>
      <c r="F225" s="213" t="s">
        <v>755</v>
      </c>
      <c r="G225" s="211"/>
      <c r="H225" s="214">
        <v>9.3000000000000007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177</v>
      </c>
      <c r="AU225" s="220" t="s">
        <v>81</v>
      </c>
      <c r="AV225" s="14" t="s">
        <v>81</v>
      </c>
      <c r="AW225" s="14" t="s">
        <v>33</v>
      </c>
      <c r="AX225" s="14" t="s">
        <v>71</v>
      </c>
      <c r="AY225" s="220" t="s">
        <v>166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747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4" customFormat="1" ht="11.25" x14ac:dyDescent="0.2">
      <c r="B227" s="210"/>
      <c r="C227" s="211"/>
      <c r="D227" s="201" t="s">
        <v>177</v>
      </c>
      <c r="E227" s="212" t="s">
        <v>19</v>
      </c>
      <c r="F227" s="213" t="s">
        <v>756</v>
      </c>
      <c r="G227" s="211"/>
      <c r="H227" s="214">
        <v>14.01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177</v>
      </c>
      <c r="AU227" s="220" t="s">
        <v>81</v>
      </c>
      <c r="AV227" s="14" t="s">
        <v>81</v>
      </c>
      <c r="AW227" s="14" t="s">
        <v>33</v>
      </c>
      <c r="AX227" s="14" t="s">
        <v>71</v>
      </c>
      <c r="AY227" s="220" t="s">
        <v>166</v>
      </c>
    </row>
    <row r="228" spans="1:65" s="15" customFormat="1" ht="11.25" x14ac:dyDescent="0.2">
      <c r="B228" s="221"/>
      <c r="C228" s="222"/>
      <c r="D228" s="201" t="s">
        <v>177</v>
      </c>
      <c r="E228" s="223" t="s">
        <v>19</v>
      </c>
      <c r="F228" s="224" t="s">
        <v>180</v>
      </c>
      <c r="G228" s="222"/>
      <c r="H228" s="225">
        <v>23.310000000000002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177</v>
      </c>
      <c r="AU228" s="231" t="s">
        <v>81</v>
      </c>
      <c r="AV228" s="15" t="s">
        <v>173</v>
      </c>
      <c r="AW228" s="15" t="s">
        <v>33</v>
      </c>
      <c r="AX228" s="15" t="s">
        <v>79</v>
      </c>
      <c r="AY228" s="231" t="s">
        <v>166</v>
      </c>
    </row>
    <row r="229" spans="1:65" s="14" customFormat="1" ht="11.25" x14ac:dyDescent="0.2">
      <c r="B229" s="210"/>
      <c r="C229" s="211"/>
      <c r="D229" s="201" t="s">
        <v>177</v>
      </c>
      <c r="E229" s="211"/>
      <c r="F229" s="213" t="s">
        <v>757</v>
      </c>
      <c r="G229" s="211"/>
      <c r="H229" s="214">
        <v>25.640999999999998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81</v>
      </c>
      <c r="AV229" s="14" t="s">
        <v>81</v>
      </c>
      <c r="AW229" s="14" t="s">
        <v>4</v>
      </c>
      <c r="AX229" s="14" t="s">
        <v>79</v>
      </c>
      <c r="AY229" s="220" t="s">
        <v>166</v>
      </c>
    </row>
    <row r="230" spans="1:65" s="12" customFormat="1" ht="22.9" customHeight="1" x14ac:dyDescent="0.2">
      <c r="B230" s="165"/>
      <c r="C230" s="166"/>
      <c r="D230" s="167" t="s">
        <v>70</v>
      </c>
      <c r="E230" s="179" t="s">
        <v>323</v>
      </c>
      <c r="F230" s="179" t="s">
        <v>324</v>
      </c>
      <c r="G230" s="166"/>
      <c r="H230" s="166"/>
      <c r="I230" s="169"/>
      <c r="J230" s="180">
        <f>BK230</f>
        <v>0</v>
      </c>
      <c r="K230" s="166"/>
      <c r="L230" s="171"/>
      <c r="M230" s="172"/>
      <c r="N230" s="173"/>
      <c r="O230" s="173"/>
      <c r="P230" s="174">
        <f>SUM(P231:P232)</f>
        <v>0</v>
      </c>
      <c r="Q230" s="173"/>
      <c r="R230" s="174">
        <f>SUM(R231:R232)</f>
        <v>0</v>
      </c>
      <c r="S230" s="173"/>
      <c r="T230" s="175">
        <f>SUM(T231:T232)</f>
        <v>0</v>
      </c>
      <c r="AR230" s="176" t="s">
        <v>79</v>
      </c>
      <c r="AT230" s="177" t="s">
        <v>70</v>
      </c>
      <c r="AU230" s="177" t="s">
        <v>79</v>
      </c>
      <c r="AY230" s="176" t="s">
        <v>166</v>
      </c>
      <c r="BK230" s="178">
        <f>SUM(BK231:BK232)</f>
        <v>0</v>
      </c>
    </row>
    <row r="231" spans="1:65" s="2" customFormat="1" ht="37.9" customHeight="1" x14ac:dyDescent="0.2">
      <c r="A231" s="37"/>
      <c r="B231" s="38"/>
      <c r="C231" s="181" t="s">
        <v>332</v>
      </c>
      <c r="D231" s="181" t="s">
        <v>168</v>
      </c>
      <c r="E231" s="182" t="s">
        <v>326</v>
      </c>
      <c r="F231" s="183" t="s">
        <v>327</v>
      </c>
      <c r="G231" s="184" t="s">
        <v>234</v>
      </c>
      <c r="H231" s="185">
        <v>32.686</v>
      </c>
      <c r="I231" s="186"/>
      <c r="J231" s="187">
        <f>ROUND(I231*H231,2)</f>
        <v>0</v>
      </c>
      <c r="K231" s="183" t="s">
        <v>172</v>
      </c>
      <c r="L231" s="42"/>
      <c r="M231" s="188" t="s">
        <v>19</v>
      </c>
      <c r="N231" s="189" t="s">
        <v>42</v>
      </c>
      <c r="O231" s="67"/>
      <c r="P231" s="190">
        <f>O231*H231</f>
        <v>0</v>
      </c>
      <c r="Q231" s="190">
        <v>0</v>
      </c>
      <c r="R231" s="190">
        <f>Q231*H231</f>
        <v>0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173</v>
      </c>
      <c r="AT231" s="192" t="s">
        <v>168</v>
      </c>
      <c r="AU231" s="192" t="s">
        <v>81</v>
      </c>
      <c r="AY231" s="20" t="s">
        <v>166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79</v>
      </c>
      <c r="BK231" s="193">
        <f>ROUND(I231*H231,2)</f>
        <v>0</v>
      </c>
      <c r="BL231" s="20" t="s">
        <v>173</v>
      </c>
      <c r="BM231" s="192" t="s">
        <v>531</v>
      </c>
    </row>
    <row r="232" spans="1:65" s="2" customFormat="1" ht="11.25" x14ac:dyDescent="0.2">
      <c r="A232" s="37"/>
      <c r="B232" s="38"/>
      <c r="C232" s="39"/>
      <c r="D232" s="194" t="s">
        <v>175</v>
      </c>
      <c r="E232" s="39"/>
      <c r="F232" s="195" t="s">
        <v>329</v>
      </c>
      <c r="G232" s="39"/>
      <c r="H232" s="39"/>
      <c r="I232" s="196"/>
      <c r="J232" s="39"/>
      <c r="K232" s="39"/>
      <c r="L232" s="42"/>
      <c r="M232" s="197"/>
      <c r="N232" s="198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175</v>
      </c>
      <c r="AU232" s="20" t="s">
        <v>81</v>
      </c>
    </row>
    <row r="233" spans="1:65" s="12" customFormat="1" ht="25.9" customHeight="1" x14ac:dyDescent="0.2">
      <c r="B233" s="165"/>
      <c r="C233" s="166"/>
      <c r="D233" s="167" t="s">
        <v>70</v>
      </c>
      <c r="E233" s="168" t="s">
        <v>379</v>
      </c>
      <c r="F233" s="168" t="s">
        <v>380</v>
      </c>
      <c r="G233" s="166"/>
      <c r="H233" s="166"/>
      <c r="I233" s="169"/>
      <c r="J233" s="170">
        <f>BK233</f>
        <v>0</v>
      </c>
      <c r="K233" s="166"/>
      <c r="L233" s="171"/>
      <c r="M233" s="172"/>
      <c r="N233" s="173"/>
      <c r="O233" s="173"/>
      <c r="P233" s="174">
        <f>P234+P255+P262</f>
        <v>0</v>
      </c>
      <c r="Q233" s="173"/>
      <c r="R233" s="174">
        <f>R234+R255+R262</f>
        <v>6.205952E-2</v>
      </c>
      <c r="S233" s="173"/>
      <c r="T233" s="175">
        <f>T234+T255+T262</f>
        <v>0</v>
      </c>
      <c r="AR233" s="176" t="s">
        <v>81</v>
      </c>
      <c r="AT233" s="177" t="s">
        <v>70</v>
      </c>
      <c r="AU233" s="177" t="s">
        <v>71</v>
      </c>
      <c r="AY233" s="176" t="s">
        <v>166</v>
      </c>
      <c r="BK233" s="178">
        <f>BK234+BK255+BK262</f>
        <v>0</v>
      </c>
    </row>
    <row r="234" spans="1:65" s="12" customFormat="1" ht="22.9" customHeight="1" x14ac:dyDescent="0.2">
      <c r="B234" s="165"/>
      <c r="C234" s="166"/>
      <c r="D234" s="167" t="s">
        <v>70</v>
      </c>
      <c r="E234" s="179" t="s">
        <v>381</v>
      </c>
      <c r="F234" s="179" t="s">
        <v>382</v>
      </c>
      <c r="G234" s="166"/>
      <c r="H234" s="166"/>
      <c r="I234" s="169"/>
      <c r="J234" s="180">
        <f>BK234</f>
        <v>0</v>
      </c>
      <c r="K234" s="166"/>
      <c r="L234" s="171"/>
      <c r="M234" s="172"/>
      <c r="N234" s="173"/>
      <c r="O234" s="173"/>
      <c r="P234" s="174">
        <f>SUM(P235:P254)</f>
        <v>0</v>
      </c>
      <c r="Q234" s="173"/>
      <c r="R234" s="174">
        <f>SUM(R235:R254)</f>
        <v>5.8287520000000002E-2</v>
      </c>
      <c r="S234" s="173"/>
      <c r="T234" s="175">
        <f>SUM(T235:T254)</f>
        <v>0</v>
      </c>
      <c r="AR234" s="176" t="s">
        <v>81</v>
      </c>
      <c r="AT234" s="177" t="s">
        <v>70</v>
      </c>
      <c r="AU234" s="177" t="s">
        <v>79</v>
      </c>
      <c r="AY234" s="176" t="s">
        <v>166</v>
      </c>
      <c r="BK234" s="178">
        <f>SUM(BK235:BK254)</f>
        <v>0</v>
      </c>
    </row>
    <row r="235" spans="1:65" s="2" customFormat="1" ht="16.5" customHeight="1" x14ac:dyDescent="0.2">
      <c r="A235" s="37"/>
      <c r="B235" s="38"/>
      <c r="C235" s="181" t="s">
        <v>338</v>
      </c>
      <c r="D235" s="181" t="s">
        <v>168</v>
      </c>
      <c r="E235" s="182" t="s">
        <v>383</v>
      </c>
      <c r="F235" s="183" t="s">
        <v>384</v>
      </c>
      <c r="G235" s="184" t="s">
        <v>385</v>
      </c>
      <c r="H235" s="185">
        <v>54.792000000000002</v>
      </c>
      <c r="I235" s="186"/>
      <c r="J235" s="187">
        <f>ROUND(I235*H235,2)</f>
        <v>0</v>
      </c>
      <c r="K235" s="183" t="s">
        <v>172</v>
      </c>
      <c r="L235" s="42"/>
      <c r="M235" s="188" t="s">
        <v>19</v>
      </c>
      <c r="N235" s="189" t="s">
        <v>42</v>
      </c>
      <c r="O235" s="67"/>
      <c r="P235" s="190">
        <f>O235*H235</f>
        <v>0</v>
      </c>
      <c r="Q235" s="190">
        <v>6.0000000000000002E-5</v>
      </c>
      <c r="R235" s="190">
        <f>Q235*H235</f>
        <v>3.2875200000000004E-3</v>
      </c>
      <c r="S235" s="190">
        <v>0</v>
      </c>
      <c r="T235" s="19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2" t="s">
        <v>315</v>
      </c>
      <c r="AT235" s="192" t="s">
        <v>168</v>
      </c>
      <c r="AU235" s="192" t="s">
        <v>81</v>
      </c>
      <c r="AY235" s="20" t="s">
        <v>166</v>
      </c>
      <c r="BE235" s="193">
        <f>IF(N235="základní",J235,0)</f>
        <v>0</v>
      </c>
      <c r="BF235" s="193">
        <f>IF(N235="snížená",J235,0)</f>
        <v>0</v>
      </c>
      <c r="BG235" s="193">
        <f>IF(N235="zákl. přenesená",J235,0)</f>
        <v>0</v>
      </c>
      <c r="BH235" s="193">
        <f>IF(N235="sníž. přenesená",J235,0)</f>
        <v>0</v>
      </c>
      <c r="BI235" s="193">
        <f>IF(N235="nulová",J235,0)</f>
        <v>0</v>
      </c>
      <c r="BJ235" s="20" t="s">
        <v>79</v>
      </c>
      <c r="BK235" s="193">
        <f>ROUND(I235*H235,2)</f>
        <v>0</v>
      </c>
      <c r="BL235" s="20" t="s">
        <v>315</v>
      </c>
      <c r="BM235" s="192" t="s">
        <v>758</v>
      </c>
    </row>
    <row r="236" spans="1:65" s="2" customFormat="1" ht="11.25" x14ac:dyDescent="0.2">
      <c r="A236" s="37"/>
      <c r="B236" s="38"/>
      <c r="C236" s="39"/>
      <c r="D236" s="194" t="s">
        <v>175</v>
      </c>
      <c r="E236" s="39"/>
      <c r="F236" s="195" t="s">
        <v>387</v>
      </c>
      <c r="G236" s="39"/>
      <c r="H236" s="39"/>
      <c r="I236" s="196"/>
      <c r="J236" s="39"/>
      <c r="K236" s="39"/>
      <c r="L236" s="42"/>
      <c r="M236" s="197"/>
      <c r="N236" s="198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20" t="s">
        <v>175</v>
      </c>
      <c r="AU236" s="20" t="s">
        <v>81</v>
      </c>
    </row>
    <row r="237" spans="1:65" s="13" customFormat="1" ht="11.25" x14ac:dyDescent="0.2">
      <c r="B237" s="199"/>
      <c r="C237" s="200"/>
      <c r="D237" s="201" t="s">
        <v>177</v>
      </c>
      <c r="E237" s="202" t="s">
        <v>19</v>
      </c>
      <c r="F237" s="203" t="s">
        <v>759</v>
      </c>
      <c r="G237" s="200"/>
      <c r="H237" s="202" t="s">
        <v>19</v>
      </c>
      <c r="I237" s="204"/>
      <c r="J237" s="200"/>
      <c r="K237" s="200"/>
      <c r="L237" s="205"/>
      <c r="M237" s="206"/>
      <c r="N237" s="207"/>
      <c r="O237" s="207"/>
      <c r="P237" s="207"/>
      <c r="Q237" s="207"/>
      <c r="R237" s="207"/>
      <c r="S237" s="207"/>
      <c r="T237" s="208"/>
      <c r="AT237" s="209" t="s">
        <v>177</v>
      </c>
      <c r="AU237" s="209" t="s">
        <v>81</v>
      </c>
      <c r="AV237" s="13" t="s">
        <v>79</v>
      </c>
      <c r="AW237" s="13" t="s">
        <v>33</v>
      </c>
      <c r="AX237" s="13" t="s">
        <v>71</v>
      </c>
      <c r="AY237" s="209" t="s">
        <v>166</v>
      </c>
    </row>
    <row r="238" spans="1:65" s="13" customFormat="1" ht="11.25" x14ac:dyDescent="0.2">
      <c r="B238" s="199"/>
      <c r="C238" s="200"/>
      <c r="D238" s="201" t="s">
        <v>177</v>
      </c>
      <c r="E238" s="202" t="s">
        <v>19</v>
      </c>
      <c r="F238" s="203" t="s">
        <v>388</v>
      </c>
      <c r="G238" s="200"/>
      <c r="H238" s="202" t="s">
        <v>19</v>
      </c>
      <c r="I238" s="204"/>
      <c r="J238" s="200"/>
      <c r="K238" s="200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177</v>
      </c>
      <c r="AU238" s="209" t="s">
        <v>81</v>
      </c>
      <c r="AV238" s="13" t="s">
        <v>79</v>
      </c>
      <c r="AW238" s="13" t="s">
        <v>33</v>
      </c>
      <c r="AX238" s="13" t="s">
        <v>71</v>
      </c>
      <c r="AY238" s="209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2" t="s">
        <v>19</v>
      </c>
      <c r="F239" s="213" t="s">
        <v>760</v>
      </c>
      <c r="G239" s="211"/>
      <c r="H239" s="214">
        <v>54.32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33</v>
      </c>
      <c r="AX239" s="14" t="s">
        <v>71</v>
      </c>
      <c r="AY239" s="220" t="s">
        <v>166</v>
      </c>
    </row>
    <row r="240" spans="1:65" s="13" customFormat="1" ht="11.25" x14ac:dyDescent="0.2">
      <c r="B240" s="199"/>
      <c r="C240" s="200"/>
      <c r="D240" s="201" t="s">
        <v>177</v>
      </c>
      <c r="E240" s="202" t="s">
        <v>19</v>
      </c>
      <c r="F240" s="203" t="s">
        <v>390</v>
      </c>
      <c r="G240" s="200"/>
      <c r="H240" s="202" t="s">
        <v>19</v>
      </c>
      <c r="I240" s="204"/>
      <c r="J240" s="200"/>
      <c r="K240" s="200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177</v>
      </c>
      <c r="AU240" s="209" t="s">
        <v>81</v>
      </c>
      <c r="AV240" s="13" t="s">
        <v>79</v>
      </c>
      <c r="AW240" s="13" t="s">
        <v>33</v>
      </c>
      <c r="AX240" s="13" t="s">
        <v>71</v>
      </c>
      <c r="AY240" s="209" t="s">
        <v>166</v>
      </c>
    </row>
    <row r="241" spans="1:65" s="14" customFormat="1" ht="11.25" x14ac:dyDescent="0.2">
      <c r="B241" s="210"/>
      <c r="C241" s="211"/>
      <c r="D241" s="201" t="s">
        <v>177</v>
      </c>
      <c r="E241" s="212" t="s">
        <v>19</v>
      </c>
      <c r="F241" s="213" t="s">
        <v>761</v>
      </c>
      <c r="G241" s="211"/>
      <c r="H241" s="214">
        <v>0.47199999999999998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177</v>
      </c>
      <c r="AU241" s="220" t="s">
        <v>81</v>
      </c>
      <c r="AV241" s="14" t="s">
        <v>81</v>
      </c>
      <c r="AW241" s="14" t="s">
        <v>33</v>
      </c>
      <c r="AX241" s="14" t="s">
        <v>71</v>
      </c>
      <c r="AY241" s="220" t="s">
        <v>166</v>
      </c>
    </row>
    <row r="242" spans="1:65" s="15" customFormat="1" ht="11.25" x14ac:dyDescent="0.2">
      <c r="B242" s="221"/>
      <c r="C242" s="222"/>
      <c r="D242" s="201" t="s">
        <v>177</v>
      </c>
      <c r="E242" s="223" t="s">
        <v>19</v>
      </c>
      <c r="F242" s="224" t="s">
        <v>180</v>
      </c>
      <c r="G242" s="222"/>
      <c r="H242" s="225">
        <v>54.792000000000002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177</v>
      </c>
      <c r="AU242" s="231" t="s">
        <v>81</v>
      </c>
      <c r="AV242" s="15" t="s">
        <v>173</v>
      </c>
      <c r="AW242" s="15" t="s">
        <v>33</v>
      </c>
      <c r="AX242" s="15" t="s">
        <v>79</v>
      </c>
      <c r="AY242" s="231" t="s">
        <v>166</v>
      </c>
    </row>
    <row r="243" spans="1:65" s="2" customFormat="1" ht="16.5" customHeight="1" x14ac:dyDescent="0.2">
      <c r="A243" s="37"/>
      <c r="B243" s="38"/>
      <c r="C243" s="249" t="s">
        <v>344</v>
      </c>
      <c r="D243" s="249" t="s">
        <v>392</v>
      </c>
      <c r="E243" s="250" t="s">
        <v>393</v>
      </c>
      <c r="F243" s="251" t="s">
        <v>394</v>
      </c>
      <c r="G243" s="252" t="s">
        <v>234</v>
      </c>
      <c r="H243" s="253">
        <v>5.3999999999999999E-2</v>
      </c>
      <c r="I243" s="254"/>
      <c r="J243" s="255">
        <f>ROUND(I243*H243,2)</f>
        <v>0</v>
      </c>
      <c r="K243" s="251" t="s">
        <v>172</v>
      </c>
      <c r="L243" s="256"/>
      <c r="M243" s="257" t="s">
        <v>19</v>
      </c>
      <c r="N243" s="258" t="s">
        <v>42</v>
      </c>
      <c r="O243" s="67"/>
      <c r="P243" s="190">
        <f>O243*H243</f>
        <v>0</v>
      </c>
      <c r="Q243" s="190">
        <v>1</v>
      </c>
      <c r="R243" s="190">
        <f>Q243*H243</f>
        <v>5.3999999999999999E-2</v>
      </c>
      <c r="S243" s="190">
        <v>0</v>
      </c>
      <c r="T243" s="19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2" t="s">
        <v>395</v>
      </c>
      <c r="AT243" s="192" t="s">
        <v>392</v>
      </c>
      <c r="AU243" s="192" t="s">
        <v>81</v>
      </c>
      <c r="AY243" s="20" t="s">
        <v>166</v>
      </c>
      <c r="BE243" s="193">
        <f>IF(N243="základní",J243,0)</f>
        <v>0</v>
      </c>
      <c r="BF243" s="193">
        <f>IF(N243="snížená",J243,0)</f>
        <v>0</v>
      </c>
      <c r="BG243" s="193">
        <f>IF(N243="zákl. přenesená",J243,0)</f>
        <v>0</v>
      </c>
      <c r="BH243" s="193">
        <f>IF(N243="sníž. přenesená",J243,0)</f>
        <v>0</v>
      </c>
      <c r="BI243" s="193">
        <f>IF(N243="nulová",J243,0)</f>
        <v>0</v>
      </c>
      <c r="BJ243" s="20" t="s">
        <v>79</v>
      </c>
      <c r="BK243" s="193">
        <f>ROUND(I243*H243,2)</f>
        <v>0</v>
      </c>
      <c r="BL243" s="20" t="s">
        <v>315</v>
      </c>
      <c r="BM243" s="192" t="s">
        <v>762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759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3" customFormat="1" ht="11.25" x14ac:dyDescent="0.2">
      <c r="B245" s="199"/>
      <c r="C245" s="200"/>
      <c r="D245" s="201" t="s">
        <v>177</v>
      </c>
      <c r="E245" s="202" t="s">
        <v>19</v>
      </c>
      <c r="F245" s="203" t="s">
        <v>388</v>
      </c>
      <c r="G245" s="200"/>
      <c r="H245" s="202" t="s">
        <v>19</v>
      </c>
      <c r="I245" s="204"/>
      <c r="J245" s="200"/>
      <c r="K245" s="200"/>
      <c r="L245" s="205"/>
      <c r="M245" s="206"/>
      <c r="N245" s="207"/>
      <c r="O245" s="207"/>
      <c r="P245" s="207"/>
      <c r="Q245" s="207"/>
      <c r="R245" s="207"/>
      <c r="S245" s="207"/>
      <c r="T245" s="208"/>
      <c r="AT245" s="209" t="s">
        <v>177</v>
      </c>
      <c r="AU245" s="209" t="s">
        <v>81</v>
      </c>
      <c r="AV245" s="13" t="s">
        <v>79</v>
      </c>
      <c r="AW245" s="13" t="s">
        <v>33</v>
      </c>
      <c r="AX245" s="13" t="s">
        <v>71</v>
      </c>
      <c r="AY245" s="209" t="s">
        <v>166</v>
      </c>
    </row>
    <row r="246" spans="1:65" s="14" customFormat="1" ht="11.25" x14ac:dyDescent="0.2">
      <c r="B246" s="210"/>
      <c r="C246" s="211"/>
      <c r="D246" s="201" t="s">
        <v>177</v>
      </c>
      <c r="E246" s="212" t="s">
        <v>19</v>
      </c>
      <c r="F246" s="213" t="s">
        <v>763</v>
      </c>
      <c r="G246" s="211"/>
      <c r="H246" s="214">
        <v>5.3999999999999999E-2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177</v>
      </c>
      <c r="AU246" s="220" t="s">
        <v>81</v>
      </c>
      <c r="AV246" s="14" t="s">
        <v>81</v>
      </c>
      <c r="AW246" s="14" t="s">
        <v>33</v>
      </c>
      <c r="AX246" s="14" t="s">
        <v>71</v>
      </c>
      <c r="AY246" s="220" t="s">
        <v>166</v>
      </c>
    </row>
    <row r="247" spans="1:65" s="15" customFormat="1" ht="11.25" x14ac:dyDescent="0.2">
      <c r="B247" s="221"/>
      <c r="C247" s="222"/>
      <c r="D247" s="201" t="s">
        <v>177</v>
      </c>
      <c r="E247" s="223" t="s">
        <v>19</v>
      </c>
      <c r="F247" s="224" t="s">
        <v>180</v>
      </c>
      <c r="G247" s="222"/>
      <c r="H247" s="225">
        <v>5.3999999999999999E-2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177</v>
      </c>
      <c r="AU247" s="231" t="s">
        <v>81</v>
      </c>
      <c r="AV247" s="15" t="s">
        <v>173</v>
      </c>
      <c r="AW247" s="15" t="s">
        <v>33</v>
      </c>
      <c r="AX247" s="15" t="s">
        <v>79</v>
      </c>
      <c r="AY247" s="231" t="s">
        <v>166</v>
      </c>
    </row>
    <row r="248" spans="1:65" s="2" customFormat="1" ht="16.5" customHeight="1" x14ac:dyDescent="0.2">
      <c r="A248" s="37"/>
      <c r="B248" s="38"/>
      <c r="C248" s="249" t="s">
        <v>7</v>
      </c>
      <c r="D248" s="249" t="s">
        <v>392</v>
      </c>
      <c r="E248" s="250" t="s">
        <v>398</v>
      </c>
      <c r="F248" s="251" t="s">
        <v>399</v>
      </c>
      <c r="G248" s="252" t="s">
        <v>234</v>
      </c>
      <c r="H248" s="253">
        <v>1E-3</v>
      </c>
      <c r="I248" s="254"/>
      <c r="J248" s="255">
        <f>ROUND(I248*H248,2)</f>
        <v>0</v>
      </c>
      <c r="K248" s="251" t="s">
        <v>172</v>
      </c>
      <c r="L248" s="256"/>
      <c r="M248" s="257" t="s">
        <v>19</v>
      </c>
      <c r="N248" s="258" t="s">
        <v>42</v>
      </c>
      <c r="O248" s="67"/>
      <c r="P248" s="190">
        <f>O248*H248</f>
        <v>0</v>
      </c>
      <c r="Q248" s="190">
        <v>1</v>
      </c>
      <c r="R248" s="190">
        <f>Q248*H248</f>
        <v>1E-3</v>
      </c>
      <c r="S248" s="190">
        <v>0</v>
      </c>
      <c r="T248" s="19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2" t="s">
        <v>395</v>
      </c>
      <c r="AT248" s="192" t="s">
        <v>392</v>
      </c>
      <c r="AU248" s="192" t="s">
        <v>81</v>
      </c>
      <c r="AY248" s="20" t="s">
        <v>166</v>
      </c>
      <c r="BE248" s="193">
        <f>IF(N248="základní",J248,0)</f>
        <v>0</v>
      </c>
      <c r="BF248" s="193">
        <f>IF(N248="snížená",J248,0)</f>
        <v>0</v>
      </c>
      <c r="BG248" s="193">
        <f>IF(N248="zákl. přenesená",J248,0)</f>
        <v>0</v>
      </c>
      <c r="BH248" s="193">
        <f>IF(N248="sníž. přenesená",J248,0)</f>
        <v>0</v>
      </c>
      <c r="BI248" s="193">
        <f>IF(N248="nulová",J248,0)</f>
        <v>0</v>
      </c>
      <c r="BJ248" s="20" t="s">
        <v>79</v>
      </c>
      <c r="BK248" s="193">
        <f>ROUND(I248*H248,2)</f>
        <v>0</v>
      </c>
      <c r="BL248" s="20" t="s">
        <v>315</v>
      </c>
      <c r="BM248" s="192" t="s">
        <v>764</v>
      </c>
    </row>
    <row r="249" spans="1:65" s="13" customFormat="1" ht="11.25" x14ac:dyDescent="0.2">
      <c r="B249" s="199"/>
      <c r="C249" s="200"/>
      <c r="D249" s="201" t="s">
        <v>177</v>
      </c>
      <c r="E249" s="202" t="s">
        <v>19</v>
      </c>
      <c r="F249" s="203" t="s">
        <v>759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177</v>
      </c>
      <c r="AU249" s="209" t="s">
        <v>81</v>
      </c>
      <c r="AV249" s="13" t="s">
        <v>79</v>
      </c>
      <c r="AW249" s="13" t="s">
        <v>33</v>
      </c>
      <c r="AX249" s="13" t="s">
        <v>71</v>
      </c>
      <c r="AY249" s="209" t="s">
        <v>166</v>
      </c>
    </row>
    <row r="250" spans="1:65" s="13" customFormat="1" ht="11.25" x14ac:dyDescent="0.2">
      <c r="B250" s="199"/>
      <c r="C250" s="200"/>
      <c r="D250" s="201" t="s">
        <v>177</v>
      </c>
      <c r="E250" s="202" t="s">
        <v>19</v>
      </c>
      <c r="F250" s="203" t="s">
        <v>390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177</v>
      </c>
      <c r="AU250" s="209" t="s">
        <v>81</v>
      </c>
      <c r="AV250" s="13" t="s">
        <v>79</v>
      </c>
      <c r="AW250" s="13" t="s">
        <v>33</v>
      </c>
      <c r="AX250" s="13" t="s">
        <v>71</v>
      </c>
      <c r="AY250" s="209" t="s">
        <v>166</v>
      </c>
    </row>
    <row r="251" spans="1:65" s="14" customFormat="1" ht="11.25" x14ac:dyDescent="0.2">
      <c r="B251" s="210"/>
      <c r="C251" s="211"/>
      <c r="D251" s="201" t="s">
        <v>177</v>
      </c>
      <c r="E251" s="212" t="s">
        <v>19</v>
      </c>
      <c r="F251" s="213" t="s">
        <v>12</v>
      </c>
      <c r="G251" s="211"/>
      <c r="H251" s="214">
        <v>1E-3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177</v>
      </c>
      <c r="AU251" s="220" t="s">
        <v>81</v>
      </c>
      <c r="AV251" s="14" t="s">
        <v>81</v>
      </c>
      <c r="AW251" s="14" t="s">
        <v>33</v>
      </c>
      <c r="AX251" s="14" t="s">
        <v>71</v>
      </c>
      <c r="AY251" s="220" t="s">
        <v>166</v>
      </c>
    </row>
    <row r="252" spans="1:65" s="15" customFormat="1" ht="11.25" x14ac:dyDescent="0.2">
      <c r="B252" s="221"/>
      <c r="C252" s="222"/>
      <c r="D252" s="201" t="s">
        <v>177</v>
      </c>
      <c r="E252" s="223" t="s">
        <v>19</v>
      </c>
      <c r="F252" s="224" t="s">
        <v>180</v>
      </c>
      <c r="G252" s="222"/>
      <c r="H252" s="225">
        <v>1E-3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177</v>
      </c>
      <c r="AU252" s="231" t="s">
        <v>81</v>
      </c>
      <c r="AV252" s="15" t="s">
        <v>173</v>
      </c>
      <c r="AW252" s="15" t="s">
        <v>33</v>
      </c>
      <c r="AX252" s="15" t="s">
        <v>79</v>
      </c>
      <c r="AY252" s="231" t="s">
        <v>166</v>
      </c>
    </row>
    <row r="253" spans="1:65" s="2" customFormat="1" ht="24.2" customHeight="1" x14ac:dyDescent="0.2">
      <c r="A253" s="37"/>
      <c r="B253" s="38"/>
      <c r="C253" s="181" t="s">
        <v>600</v>
      </c>
      <c r="D253" s="181" t="s">
        <v>168</v>
      </c>
      <c r="E253" s="182" t="s">
        <v>402</v>
      </c>
      <c r="F253" s="183" t="s">
        <v>403</v>
      </c>
      <c r="G253" s="184" t="s">
        <v>234</v>
      </c>
      <c r="H253" s="185">
        <v>5.8000000000000003E-2</v>
      </c>
      <c r="I253" s="186"/>
      <c r="J253" s="187">
        <f>ROUND(I253*H253,2)</f>
        <v>0</v>
      </c>
      <c r="K253" s="183" t="s">
        <v>172</v>
      </c>
      <c r="L253" s="42"/>
      <c r="M253" s="188" t="s">
        <v>19</v>
      </c>
      <c r="N253" s="189" t="s">
        <v>42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315</v>
      </c>
      <c r="AT253" s="192" t="s">
        <v>168</v>
      </c>
      <c r="AU253" s="192" t="s">
        <v>81</v>
      </c>
      <c r="AY253" s="20" t="s">
        <v>166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79</v>
      </c>
      <c r="BK253" s="193">
        <f>ROUND(I253*H253,2)</f>
        <v>0</v>
      </c>
      <c r="BL253" s="20" t="s">
        <v>315</v>
      </c>
      <c r="BM253" s="192" t="s">
        <v>646</v>
      </c>
    </row>
    <row r="254" spans="1:65" s="2" customFormat="1" ht="11.25" x14ac:dyDescent="0.2">
      <c r="A254" s="37"/>
      <c r="B254" s="38"/>
      <c r="C254" s="39"/>
      <c r="D254" s="194" t="s">
        <v>175</v>
      </c>
      <c r="E254" s="39"/>
      <c r="F254" s="195" t="s">
        <v>405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175</v>
      </c>
      <c r="AU254" s="20" t="s">
        <v>81</v>
      </c>
    </row>
    <row r="255" spans="1:65" s="12" customFormat="1" ht="22.9" customHeight="1" x14ac:dyDescent="0.2">
      <c r="B255" s="165"/>
      <c r="C255" s="166"/>
      <c r="D255" s="167" t="s">
        <v>70</v>
      </c>
      <c r="E255" s="179" t="s">
        <v>406</v>
      </c>
      <c r="F255" s="179" t="s">
        <v>407</v>
      </c>
      <c r="G255" s="166"/>
      <c r="H255" s="166"/>
      <c r="I255" s="169"/>
      <c r="J255" s="180">
        <f>BK255</f>
        <v>0</v>
      </c>
      <c r="K255" s="166"/>
      <c r="L255" s="171"/>
      <c r="M255" s="172"/>
      <c r="N255" s="173"/>
      <c r="O255" s="173"/>
      <c r="P255" s="174">
        <f>SUM(P256:P261)</f>
        <v>0</v>
      </c>
      <c r="Q255" s="173"/>
      <c r="R255" s="174">
        <f>SUM(R256:R261)</f>
        <v>2.2080000000000003E-4</v>
      </c>
      <c r="S255" s="173"/>
      <c r="T255" s="175">
        <f>SUM(T256:T261)</f>
        <v>0</v>
      </c>
      <c r="AR255" s="176" t="s">
        <v>81</v>
      </c>
      <c r="AT255" s="177" t="s">
        <v>70</v>
      </c>
      <c r="AU255" s="177" t="s">
        <v>79</v>
      </c>
      <c r="AY255" s="176" t="s">
        <v>166</v>
      </c>
      <c r="BK255" s="178">
        <f>SUM(BK256:BK261)</f>
        <v>0</v>
      </c>
    </row>
    <row r="256" spans="1:65" s="2" customFormat="1" ht="16.5" customHeight="1" x14ac:dyDescent="0.2">
      <c r="A256" s="37"/>
      <c r="B256" s="38"/>
      <c r="C256" s="181" t="s">
        <v>605</v>
      </c>
      <c r="D256" s="181" t="s">
        <v>168</v>
      </c>
      <c r="E256" s="182" t="s">
        <v>408</v>
      </c>
      <c r="F256" s="183" t="s">
        <v>409</v>
      </c>
      <c r="G256" s="184" t="s">
        <v>188</v>
      </c>
      <c r="H256" s="185">
        <v>1.84</v>
      </c>
      <c r="I256" s="186"/>
      <c r="J256" s="187">
        <f>ROUND(I256*H256,2)</f>
        <v>0</v>
      </c>
      <c r="K256" s="183" t="s">
        <v>172</v>
      </c>
      <c r="L256" s="42"/>
      <c r="M256" s="188" t="s">
        <v>19</v>
      </c>
      <c r="N256" s="189" t="s">
        <v>42</v>
      </c>
      <c r="O256" s="67"/>
      <c r="P256" s="190">
        <f>O256*H256</f>
        <v>0</v>
      </c>
      <c r="Q256" s="190">
        <v>1.2E-4</v>
      </c>
      <c r="R256" s="190">
        <f>Q256*H256</f>
        <v>2.2080000000000003E-4</v>
      </c>
      <c r="S256" s="190">
        <v>0</v>
      </c>
      <c r="T256" s="19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2" t="s">
        <v>315</v>
      </c>
      <c r="AT256" s="192" t="s">
        <v>168</v>
      </c>
      <c r="AU256" s="192" t="s">
        <v>81</v>
      </c>
      <c r="AY256" s="20" t="s">
        <v>166</v>
      </c>
      <c r="BE256" s="193">
        <f>IF(N256="základní",J256,0)</f>
        <v>0</v>
      </c>
      <c r="BF256" s="193">
        <f>IF(N256="snížená",J256,0)</f>
        <v>0</v>
      </c>
      <c r="BG256" s="193">
        <f>IF(N256="zákl. přenesená",J256,0)</f>
        <v>0</v>
      </c>
      <c r="BH256" s="193">
        <f>IF(N256="sníž. přenesená",J256,0)</f>
        <v>0</v>
      </c>
      <c r="BI256" s="193">
        <f>IF(N256="nulová",J256,0)</f>
        <v>0</v>
      </c>
      <c r="BJ256" s="20" t="s">
        <v>79</v>
      </c>
      <c r="BK256" s="193">
        <f>ROUND(I256*H256,2)</f>
        <v>0</v>
      </c>
      <c r="BL256" s="20" t="s">
        <v>315</v>
      </c>
      <c r="BM256" s="192" t="s">
        <v>647</v>
      </c>
    </row>
    <row r="257" spans="1:65" s="2" customFormat="1" ht="11.25" x14ac:dyDescent="0.2">
      <c r="A257" s="37"/>
      <c r="B257" s="38"/>
      <c r="C257" s="39"/>
      <c r="D257" s="194" t="s">
        <v>175</v>
      </c>
      <c r="E257" s="39"/>
      <c r="F257" s="195" t="s">
        <v>411</v>
      </c>
      <c r="G257" s="39"/>
      <c r="H257" s="39"/>
      <c r="I257" s="196"/>
      <c r="J257" s="39"/>
      <c r="K257" s="39"/>
      <c r="L257" s="42"/>
      <c r="M257" s="197"/>
      <c r="N257" s="198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175</v>
      </c>
      <c r="AU257" s="20" t="s">
        <v>81</v>
      </c>
    </row>
    <row r="258" spans="1:65" s="13" customFormat="1" ht="11.25" x14ac:dyDescent="0.2">
      <c r="B258" s="199"/>
      <c r="C258" s="200"/>
      <c r="D258" s="201" t="s">
        <v>177</v>
      </c>
      <c r="E258" s="202" t="s">
        <v>19</v>
      </c>
      <c r="F258" s="203" t="s">
        <v>759</v>
      </c>
      <c r="G258" s="200"/>
      <c r="H258" s="202" t="s">
        <v>19</v>
      </c>
      <c r="I258" s="204"/>
      <c r="J258" s="200"/>
      <c r="K258" s="200"/>
      <c r="L258" s="205"/>
      <c r="M258" s="206"/>
      <c r="N258" s="207"/>
      <c r="O258" s="207"/>
      <c r="P258" s="207"/>
      <c r="Q258" s="207"/>
      <c r="R258" s="207"/>
      <c r="S258" s="207"/>
      <c r="T258" s="208"/>
      <c r="AT258" s="209" t="s">
        <v>177</v>
      </c>
      <c r="AU258" s="209" t="s">
        <v>81</v>
      </c>
      <c r="AV258" s="13" t="s">
        <v>79</v>
      </c>
      <c r="AW258" s="13" t="s">
        <v>33</v>
      </c>
      <c r="AX258" s="13" t="s">
        <v>71</v>
      </c>
      <c r="AY258" s="209" t="s">
        <v>166</v>
      </c>
    </row>
    <row r="259" spans="1:65" s="13" customFormat="1" ht="11.25" x14ac:dyDescent="0.2">
      <c r="B259" s="199"/>
      <c r="C259" s="200"/>
      <c r="D259" s="201" t="s">
        <v>177</v>
      </c>
      <c r="E259" s="202" t="s">
        <v>19</v>
      </c>
      <c r="F259" s="203" t="s">
        <v>388</v>
      </c>
      <c r="G259" s="200"/>
      <c r="H259" s="202" t="s">
        <v>19</v>
      </c>
      <c r="I259" s="204"/>
      <c r="J259" s="200"/>
      <c r="K259" s="200"/>
      <c r="L259" s="205"/>
      <c r="M259" s="206"/>
      <c r="N259" s="207"/>
      <c r="O259" s="207"/>
      <c r="P259" s="207"/>
      <c r="Q259" s="207"/>
      <c r="R259" s="207"/>
      <c r="S259" s="207"/>
      <c r="T259" s="208"/>
      <c r="AT259" s="209" t="s">
        <v>177</v>
      </c>
      <c r="AU259" s="209" t="s">
        <v>81</v>
      </c>
      <c r="AV259" s="13" t="s">
        <v>79</v>
      </c>
      <c r="AW259" s="13" t="s">
        <v>33</v>
      </c>
      <c r="AX259" s="13" t="s">
        <v>71</v>
      </c>
      <c r="AY259" s="209" t="s">
        <v>166</v>
      </c>
    </row>
    <row r="260" spans="1:65" s="14" customFormat="1" ht="11.25" x14ac:dyDescent="0.2">
      <c r="B260" s="210"/>
      <c r="C260" s="211"/>
      <c r="D260" s="201" t="s">
        <v>177</v>
      </c>
      <c r="E260" s="212" t="s">
        <v>19</v>
      </c>
      <c r="F260" s="213" t="s">
        <v>765</v>
      </c>
      <c r="G260" s="211"/>
      <c r="H260" s="214">
        <v>1.84</v>
      </c>
      <c r="I260" s="215"/>
      <c r="J260" s="211"/>
      <c r="K260" s="211"/>
      <c r="L260" s="216"/>
      <c r="M260" s="217"/>
      <c r="N260" s="218"/>
      <c r="O260" s="218"/>
      <c r="P260" s="218"/>
      <c r="Q260" s="218"/>
      <c r="R260" s="218"/>
      <c r="S260" s="218"/>
      <c r="T260" s="219"/>
      <c r="AT260" s="220" t="s">
        <v>177</v>
      </c>
      <c r="AU260" s="220" t="s">
        <v>81</v>
      </c>
      <c r="AV260" s="14" t="s">
        <v>81</v>
      </c>
      <c r="AW260" s="14" t="s">
        <v>33</v>
      </c>
      <c r="AX260" s="14" t="s">
        <v>71</v>
      </c>
      <c r="AY260" s="220" t="s">
        <v>166</v>
      </c>
    </row>
    <row r="261" spans="1:65" s="15" customFormat="1" ht="11.25" x14ac:dyDescent="0.2">
      <c r="B261" s="221"/>
      <c r="C261" s="222"/>
      <c r="D261" s="201" t="s">
        <v>177</v>
      </c>
      <c r="E261" s="223" t="s">
        <v>19</v>
      </c>
      <c r="F261" s="224" t="s">
        <v>180</v>
      </c>
      <c r="G261" s="222"/>
      <c r="H261" s="225">
        <v>1.84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177</v>
      </c>
      <c r="AU261" s="231" t="s">
        <v>81</v>
      </c>
      <c r="AV261" s="15" t="s">
        <v>173</v>
      </c>
      <c r="AW261" s="15" t="s">
        <v>33</v>
      </c>
      <c r="AX261" s="15" t="s">
        <v>79</v>
      </c>
      <c r="AY261" s="231" t="s">
        <v>166</v>
      </c>
    </row>
    <row r="262" spans="1:65" s="12" customFormat="1" ht="22.9" customHeight="1" x14ac:dyDescent="0.2">
      <c r="B262" s="165"/>
      <c r="C262" s="166"/>
      <c r="D262" s="167" t="s">
        <v>70</v>
      </c>
      <c r="E262" s="179" t="s">
        <v>413</v>
      </c>
      <c r="F262" s="179" t="s">
        <v>414</v>
      </c>
      <c r="G262" s="166"/>
      <c r="H262" s="166"/>
      <c r="I262" s="169"/>
      <c r="J262" s="180">
        <f>BK262</f>
        <v>0</v>
      </c>
      <c r="K262" s="166"/>
      <c r="L262" s="171"/>
      <c r="M262" s="172"/>
      <c r="N262" s="173"/>
      <c r="O262" s="173"/>
      <c r="P262" s="174">
        <f>SUM(P263:P280)</f>
        <v>0</v>
      </c>
      <c r="Q262" s="173"/>
      <c r="R262" s="174">
        <f>SUM(R263:R280)</f>
        <v>3.5512000000000005E-3</v>
      </c>
      <c r="S262" s="173"/>
      <c r="T262" s="175">
        <f>SUM(T263:T280)</f>
        <v>0</v>
      </c>
      <c r="AR262" s="176" t="s">
        <v>81</v>
      </c>
      <c r="AT262" s="177" t="s">
        <v>70</v>
      </c>
      <c r="AU262" s="177" t="s">
        <v>79</v>
      </c>
      <c r="AY262" s="176" t="s">
        <v>166</v>
      </c>
      <c r="BK262" s="178">
        <f>SUM(BK263:BK280)</f>
        <v>0</v>
      </c>
    </row>
    <row r="263" spans="1:65" s="2" customFormat="1" ht="24.2" customHeight="1" x14ac:dyDescent="0.2">
      <c r="A263" s="37"/>
      <c r="B263" s="38"/>
      <c r="C263" s="181" t="s">
        <v>610</v>
      </c>
      <c r="D263" s="181" t="s">
        <v>168</v>
      </c>
      <c r="E263" s="182" t="s">
        <v>415</v>
      </c>
      <c r="F263" s="183" t="s">
        <v>416</v>
      </c>
      <c r="G263" s="184" t="s">
        <v>188</v>
      </c>
      <c r="H263" s="185">
        <v>1.84</v>
      </c>
      <c r="I263" s="186"/>
      <c r="J263" s="187">
        <f>ROUND(I263*H263,2)</f>
        <v>0</v>
      </c>
      <c r="K263" s="183" t="s">
        <v>172</v>
      </c>
      <c r="L263" s="42"/>
      <c r="M263" s="188" t="s">
        <v>19</v>
      </c>
      <c r="N263" s="189" t="s">
        <v>42</v>
      </c>
      <c r="O263" s="67"/>
      <c r="P263" s="190">
        <f>O263*H263</f>
        <v>0</v>
      </c>
      <c r="Q263" s="190">
        <v>0</v>
      </c>
      <c r="R263" s="190">
        <f>Q263*H263</f>
        <v>0</v>
      </c>
      <c r="S263" s="190">
        <v>0</v>
      </c>
      <c r="T263" s="19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92" t="s">
        <v>315</v>
      </c>
      <c r="AT263" s="192" t="s">
        <v>168</v>
      </c>
      <c r="AU263" s="192" t="s">
        <v>81</v>
      </c>
      <c r="AY263" s="20" t="s">
        <v>166</v>
      </c>
      <c r="BE263" s="193">
        <f>IF(N263="základní",J263,0)</f>
        <v>0</v>
      </c>
      <c r="BF263" s="193">
        <f>IF(N263="snížená",J263,0)</f>
        <v>0</v>
      </c>
      <c r="BG263" s="193">
        <f>IF(N263="zákl. přenesená",J263,0)</f>
        <v>0</v>
      </c>
      <c r="BH263" s="193">
        <f>IF(N263="sníž. přenesená",J263,0)</f>
        <v>0</v>
      </c>
      <c r="BI263" s="193">
        <f>IF(N263="nulová",J263,0)</f>
        <v>0</v>
      </c>
      <c r="BJ263" s="20" t="s">
        <v>79</v>
      </c>
      <c r="BK263" s="193">
        <f>ROUND(I263*H263,2)</f>
        <v>0</v>
      </c>
      <c r="BL263" s="20" t="s">
        <v>315</v>
      </c>
      <c r="BM263" s="192" t="s">
        <v>652</v>
      </c>
    </row>
    <row r="264" spans="1:65" s="2" customFormat="1" ht="11.25" x14ac:dyDescent="0.2">
      <c r="A264" s="37"/>
      <c r="B264" s="38"/>
      <c r="C264" s="39"/>
      <c r="D264" s="194" t="s">
        <v>175</v>
      </c>
      <c r="E264" s="39"/>
      <c r="F264" s="195" t="s">
        <v>418</v>
      </c>
      <c r="G264" s="39"/>
      <c r="H264" s="39"/>
      <c r="I264" s="196"/>
      <c r="J264" s="39"/>
      <c r="K264" s="39"/>
      <c r="L264" s="42"/>
      <c r="M264" s="197"/>
      <c r="N264" s="198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175</v>
      </c>
      <c r="AU264" s="20" t="s">
        <v>81</v>
      </c>
    </row>
    <row r="265" spans="1:65" s="13" customFormat="1" ht="11.25" x14ac:dyDescent="0.2">
      <c r="B265" s="199"/>
      <c r="C265" s="200"/>
      <c r="D265" s="201" t="s">
        <v>177</v>
      </c>
      <c r="E265" s="202" t="s">
        <v>19</v>
      </c>
      <c r="F265" s="203" t="s">
        <v>759</v>
      </c>
      <c r="G265" s="200"/>
      <c r="H265" s="202" t="s">
        <v>19</v>
      </c>
      <c r="I265" s="204"/>
      <c r="J265" s="200"/>
      <c r="K265" s="200"/>
      <c r="L265" s="205"/>
      <c r="M265" s="206"/>
      <c r="N265" s="207"/>
      <c r="O265" s="207"/>
      <c r="P265" s="207"/>
      <c r="Q265" s="207"/>
      <c r="R265" s="207"/>
      <c r="S265" s="207"/>
      <c r="T265" s="208"/>
      <c r="AT265" s="209" t="s">
        <v>177</v>
      </c>
      <c r="AU265" s="209" t="s">
        <v>81</v>
      </c>
      <c r="AV265" s="13" t="s">
        <v>79</v>
      </c>
      <c r="AW265" s="13" t="s">
        <v>33</v>
      </c>
      <c r="AX265" s="13" t="s">
        <v>71</v>
      </c>
      <c r="AY265" s="209" t="s">
        <v>166</v>
      </c>
    </row>
    <row r="266" spans="1:65" s="13" customFormat="1" ht="11.25" x14ac:dyDescent="0.2">
      <c r="B266" s="199"/>
      <c r="C266" s="200"/>
      <c r="D266" s="201" t="s">
        <v>177</v>
      </c>
      <c r="E266" s="202" t="s">
        <v>19</v>
      </c>
      <c r="F266" s="203" t="s">
        <v>388</v>
      </c>
      <c r="G266" s="200"/>
      <c r="H266" s="202" t="s">
        <v>19</v>
      </c>
      <c r="I266" s="204"/>
      <c r="J266" s="200"/>
      <c r="K266" s="200"/>
      <c r="L266" s="205"/>
      <c r="M266" s="206"/>
      <c r="N266" s="207"/>
      <c r="O266" s="207"/>
      <c r="P266" s="207"/>
      <c r="Q266" s="207"/>
      <c r="R266" s="207"/>
      <c r="S266" s="207"/>
      <c r="T266" s="208"/>
      <c r="AT266" s="209" t="s">
        <v>177</v>
      </c>
      <c r="AU266" s="209" t="s">
        <v>81</v>
      </c>
      <c r="AV266" s="13" t="s">
        <v>79</v>
      </c>
      <c r="AW266" s="13" t="s">
        <v>33</v>
      </c>
      <c r="AX266" s="13" t="s">
        <v>71</v>
      </c>
      <c r="AY266" s="209" t="s">
        <v>166</v>
      </c>
    </row>
    <row r="267" spans="1:65" s="14" customFormat="1" ht="11.25" x14ac:dyDescent="0.2">
      <c r="B267" s="210"/>
      <c r="C267" s="211"/>
      <c r="D267" s="201" t="s">
        <v>177</v>
      </c>
      <c r="E267" s="212" t="s">
        <v>19</v>
      </c>
      <c r="F267" s="213" t="s">
        <v>765</v>
      </c>
      <c r="G267" s="211"/>
      <c r="H267" s="214">
        <v>1.84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177</v>
      </c>
      <c r="AU267" s="220" t="s">
        <v>81</v>
      </c>
      <c r="AV267" s="14" t="s">
        <v>81</v>
      </c>
      <c r="AW267" s="14" t="s">
        <v>33</v>
      </c>
      <c r="AX267" s="14" t="s">
        <v>71</v>
      </c>
      <c r="AY267" s="220" t="s">
        <v>166</v>
      </c>
    </row>
    <row r="268" spans="1:65" s="15" customFormat="1" ht="11.25" x14ac:dyDescent="0.2">
      <c r="B268" s="221"/>
      <c r="C268" s="222"/>
      <c r="D268" s="201" t="s">
        <v>177</v>
      </c>
      <c r="E268" s="223" t="s">
        <v>19</v>
      </c>
      <c r="F268" s="224" t="s">
        <v>180</v>
      </c>
      <c r="G268" s="222"/>
      <c r="H268" s="225">
        <v>1.84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177</v>
      </c>
      <c r="AU268" s="231" t="s">
        <v>81</v>
      </c>
      <c r="AV268" s="15" t="s">
        <v>173</v>
      </c>
      <c r="AW268" s="15" t="s">
        <v>33</v>
      </c>
      <c r="AX268" s="15" t="s">
        <v>79</v>
      </c>
      <c r="AY268" s="231" t="s">
        <v>166</v>
      </c>
    </row>
    <row r="269" spans="1:65" s="2" customFormat="1" ht="16.5" customHeight="1" x14ac:dyDescent="0.2">
      <c r="A269" s="37"/>
      <c r="B269" s="38"/>
      <c r="C269" s="181" t="s">
        <v>616</v>
      </c>
      <c r="D269" s="181" t="s">
        <v>168</v>
      </c>
      <c r="E269" s="182" t="s">
        <v>419</v>
      </c>
      <c r="F269" s="183" t="s">
        <v>420</v>
      </c>
      <c r="G269" s="184" t="s">
        <v>188</v>
      </c>
      <c r="H269" s="185">
        <v>1.84</v>
      </c>
      <c r="I269" s="186"/>
      <c r="J269" s="187">
        <f>ROUND(I269*H269,2)</f>
        <v>0</v>
      </c>
      <c r="K269" s="183" t="s">
        <v>172</v>
      </c>
      <c r="L269" s="42"/>
      <c r="M269" s="188" t="s">
        <v>19</v>
      </c>
      <c r="N269" s="189" t="s">
        <v>42</v>
      </c>
      <c r="O269" s="67"/>
      <c r="P269" s="190">
        <f>O269*H269</f>
        <v>0</v>
      </c>
      <c r="Q269" s="190">
        <v>0</v>
      </c>
      <c r="R269" s="190">
        <f>Q269*H269</f>
        <v>0</v>
      </c>
      <c r="S269" s="190">
        <v>0</v>
      </c>
      <c r="T269" s="19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2" t="s">
        <v>315</v>
      </c>
      <c r="AT269" s="192" t="s">
        <v>168</v>
      </c>
      <c r="AU269" s="192" t="s">
        <v>81</v>
      </c>
      <c r="AY269" s="20" t="s">
        <v>166</v>
      </c>
      <c r="BE269" s="193">
        <f>IF(N269="základní",J269,0)</f>
        <v>0</v>
      </c>
      <c r="BF269" s="193">
        <f>IF(N269="snížená",J269,0)</f>
        <v>0</v>
      </c>
      <c r="BG269" s="193">
        <f>IF(N269="zákl. přenesená",J269,0)</f>
        <v>0</v>
      </c>
      <c r="BH269" s="193">
        <f>IF(N269="sníž. přenesená",J269,0)</f>
        <v>0</v>
      </c>
      <c r="BI269" s="193">
        <f>IF(N269="nulová",J269,0)</f>
        <v>0</v>
      </c>
      <c r="BJ269" s="20" t="s">
        <v>79</v>
      </c>
      <c r="BK269" s="193">
        <f>ROUND(I269*H269,2)</f>
        <v>0</v>
      </c>
      <c r="BL269" s="20" t="s">
        <v>315</v>
      </c>
      <c r="BM269" s="192" t="s">
        <v>654</v>
      </c>
    </row>
    <row r="270" spans="1:65" s="2" customFormat="1" ht="11.25" x14ac:dyDescent="0.2">
      <c r="A270" s="37"/>
      <c r="B270" s="38"/>
      <c r="C270" s="39"/>
      <c r="D270" s="194" t="s">
        <v>175</v>
      </c>
      <c r="E270" s="39"/>
      <c r="F270" s="195" t="s">
        <v>422</v>
      </c>
      <c r="G270" s="39"/>
      <c r="H270" s="39"/>
      <c r="I270" s="196"/>
      <c r="J270" s="39"/>
      <c r="K270" s="39"/>
      <c r="L270" s="42"/>
      <c r="M270" s="197"/>
      <c r="N270" s="19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175</v>
      </c>
      <c r="AU270" s="20" t="s">
        <v>81</v>
      </c>
    </row>
    <row r="271" spans="1:65" s="13" customFormat="1" ht="11.25" x14ac:dyDescent="0.2">
      <c r="B271" s="199"/>
      <c r="C271" s="200"/>
      <c r="D271" s="201" t="s">
        <v>177</v>
      </c>
      <c r="E271" s="202" t="s">
        <v>19</v>
      </c>
      <c r="F271" s="203" t="s">
        <v>759</v>
      </c>
      <c r="G271" s="200"/>
      <c r="H271" s="202" t="s">
        <v>19</v>
      </c>
      <c r="I271" s="204"/>
      <c r="J271" s="200"/>
      <c r="K271" s="200"/>
      <c r="L271" s="205"/>
      <c r="M271" s="206"/>
      <c r="N271" s="207"/>
      <c r="O271" s="207"/>
      <c r="P271" s="207"/>
      <c r="Q271" s="207"/>
      <c r="R271" s="207"/>
      <c r="S271" s="207"/>
      <c r="T271" s="208"/>
      <c r="AT271" s="209" t="s">
        <v>177</v>
      </c>
      <c r="AU271" s="209" t="s">
        <v>81</v>
      </c>
      <c r="AV271" s="13" t="s">
        <v>79</v>
      </c>
      <c r="AW271" s="13" t="s">
        <v>33</v>
      </c>
      <c r="AX271" s="13" t="s">
        <v>71</v>
      </c>
      <c r="AY271" s="209" t="s">
        <v>166</v>
      </c>
    </row>
    <row r="272" spans="1:65" s="13" customFormat="1" ht="11.25" x14ac:dyDescent="0.2">
      <c r="B272" s="199"/>
      <c r="C272" s="200"/>
      <c r="D272" s="201" t="s">
        <v>177</v>
      </c>
      <c r="E272" s="202" t="s">
        <v>19</v>
      </c>
      <c r="F272" s="203" t="s">
        <v>388</v>
      </c>
      <c r="G272" s="200"/>
      <c r="H272" s="202" t="s">
        <v>19</v>
      </c>
      <c r="I272" s="204"/>
      <c r="J272" s="200"/>
      <c r="K272" s="200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177</v>
      </c>
      <c r="AU272" s="209" t="s">
        <v>81</v>
      </c>
      <c r="AV272" s="13" t="s">
        <v>79</v>
      </c>
      <c r="AW272" s="13" t="s">
        <v>33</v>
      </c>
      <c r="AX272" s="13" t="s">
        <v>71</v>
      </c>
      <c r="AY272" s="209" t="s">
        <v>166</v>
      </c>
    </row>
    <row r="273" spans="1:65" s="14" customFormat="1" ht="11.25" x14ac:dyDescent="0.2">
      <c r="B273" s="210"/>
      <c r="C273" s="211"/>
      <c r="D273" s="201" t="s">
        <v>177</v>
      </c>
      <c r="E273" s="212" t="s">
        <v>19</v>
      </c>
      <c r="F273" s="213" t="s">
        <v>765</v>
      </c>
      <c r="G273" s="211"/>
      <c r="H273" s="214">
        <v>1.84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177</v>
      </c>
      <c r="AU273" s="220" t="s">
        <v>81</v>
      </c>
      <c r="AV273" s="14" t="s">
        <v>81</v>
      </c>
      <c r="AW273" s="14" t="s">
        <v>33</v>
      </c>
      <c r="AX273" s="14" t="s">
        <v>71</v>
      </c>
      <c r="AY273" s="220" t="s">
        <v>166</v>
      </c>
    </row>
    <row r="274" spans="1:65" s="15" customFormat="1" ht="11.25" x14ac:dyDescent="0.2">
      <c r="B274" s="221"/>
      <c r="C274" s="222"/>
      <c r="D274" s="201" t="s">
        <v>177</v>
      </c>
      <c r="E274" s="223" t="s">
        <v>19</v>
      </c>
      <c r="F274" s="224" t="s">
        <v>180</v>
      </c>
      <c r="G274" s="222"/>
      <c r="H274" s="225">
        <v>1.84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177</v>
      </c>
      <c r="AU274" s="231" t="s">
        <v>81</v>
      </c>
      <c r="AV274" s="15" t="s">
        <v>173</v>
      </c>
      <c r="AW274" s="15" t="s">
        <v>33</v>
      </c>
      <c r="AX274" s="15" t="s">
        <v>79</v>
      </c>
      <c r="AY274" s="231" t="s">
        <v>166</v>
      </c>
    </row>
    <row r="275" spans="1:65" s="2" customFormat="1" ht="16.5" customHeight="1" x14ac:dyDescent="0.2">
      <c r="A275" s="37"/>
      <c r="B275" s="38"/>
      <c r="C275" s="181" t="s">
        <v>620</v>
      </c>
      <c r="D275" s="181" t="s">
        <v>168</v>
      </c>
      <c r="E275" s="182" t="s">
        <v>423</v>
      </c>
      <c r="F275" s="183" t="s">
        <v>424</v>
      </c>
      <c r="G275" s="184" t="s">
        <v>188</v>
      </c>
      <c r="H275" s="185">
        <v>1.84</v>
      </c>
      <c r="I275" s="186"/>
      <c r="J275" s="187">
        <f>ROUND(I275*H275,2)</f>
        <v>0</v>
      </c>
      <c r="K275" s="183" t="s">
        <v>172</v>
      </c>
      <c r="L275" s="42"/>
      <c r="M275" s="188" t="s">
        <v>19</v>
      </c>
      <c r="N275" s="189" t="s">
        <v>42</v>
      </c>
      <c r="O275" s="67"/>
      <c r="P275" s="190">
        <f>O275*H275</f>
        <v>0</v>
      </c>
      <c r="Q275" s="190">
        <v>1.9300000000000001E-3</v>
      </c>
      <c r="R275" s="190">
        <f>Q275*H275</f>
        <v>3.5512000000000005E-3</v>
      </c>
      <c r="S275" s="190">
        <v>0</v>
      </c>
      <c r="T275" s="19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92" t="s">
        <v>315</v>
      </c>
      <c r="AT275" s="192" t="s">
        <v>168</v>
      </c>
      <c r="AU275" s="192" t="s">
        <v>81</v>
      </c>
      <c r="AY275" s="20" t="s">
        <v>166</v>
      </c>
      <c r="BE275" s="193">
        <f>IF(N275="základní",J275,0)</f>
        <v>0</v>
      </c>
      <c r="BF275" s="193">
        <f>IF(N275="snížená",J275,0)</f>
        <v>0</v>
      </c>
      <c r="BG275" s="193">
        <f>IF(N275="zákl. přenesená",J275,0)</f>
        <v>0</v>
      </c>
      <c r="BH275" s="193">
        <f>IF(N275="sníž. přenesená",J275,0)</f>
        <v>0</v>
      </c>
      <c r="BI275" s="193">
        <f>IF(N275="nulová",J275,0)</f>
        <v>0</v>
      </c>
      <c r="BJ275" s="20" t="s">
        <v>79</v>
      </c>
      <c r="BK275" s="193">
        <f>ROUND(I275*H275,2)</f>
        <v>0</v>
      </c>
      <c r="BL275" s="20" t="s">
        <v>315</v>
      </c>
      <c r="BM275" s="192" t="s">
        <v>656</v>
      </c>
    </row>
    <row r="276" spans="1:65" s="2" customFormat="1" ht="11.25" x14ac:dyDescent="0.2">
      <c r="A276" s="37"/>
      <c r="B276" s="38"/>
      <c r="C276" s="39"/>
      <c r="D276" s="194" t="s">
        <v>175</v>
      </c>
      <c r="E276" s="39"/>
      <c r="F276" s="195" t="s">
        <v>426</v>
      </c>
      <c r="G276" s="39"/>
      <c r="H276" s="39"/>
      <c r="I276" s="196"/>
      <c r="J276" s="39"/>
      <c r="K276" s="39"/>
      <c r="L276" s="42"/>
      <c r="M276" s="197"/>
      <c r="N276" s="19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175</v>
      </c>
      <c r="AU276" s="20" t="s">
        <v>81</v>
      </c>
    </row>
    <row r="277" spans="1:65" s="13" customFormat="1" ht="11.25" x14ac:dyDescent="0.2">
      <c r="B277" s="199"/>
      <c r="C277" s="200"/>
      <c r="D277" s="201" t="s">
        <v>177</v>
      </c>
      <c r="E277" s="202" t="s">
        <v>19</v>
      </c>
      <c r="F277" s="203" t="s">
        <v>759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177</v>
      </c>
      <c r="AU277" s="209" t="s">
        <v>81</v>
      </c>
      <c r="AV277" s="13" t="s">
        <v>79</v>
      </c>
      <c r="AW277" s="13" t="s">
        <v>33</v>
      </c>
      <c r="AX277" s="13" t="s">
        <v>71</v>
      </c>
      <c r="AY277" s="209" t="s">
        <v>166</v>
      </c>
    </row>
    <row r="278" spans="1:65" s="13" customFormat="1" ht="11.25" x14ac:dyDescent="0.2">
      <c r="B278" s="199"/>
      <c r="C278" s="200"/>
      <c r="D278" s="201" t="s">
        <v>177</v>
      </c>
      <c r="E278" s="202" t="s">
        <v>19</v>
      </c>
      <c r="F278" s="203" t="s">
        <v>388</v>
      </c>
      <c r="G278" s="200"/>
      <c r="H278" s="202" t="s">
        <v>19</v>
      </c>
      <c r="I278" s="204"/>
      <c r="J278" s="200"/>
      <c r="K278" s="200"/>
      <c r="L278" s="205"/>
      <c r="M278" s="206"/>
      <c r="N278" s="207"/>
      <c r="O278" s="207"/>
      <c r="P278" s="207"/>
      <c r="Q278" s="207"/>
      <c r="R278" s="207"/>
      <c r="S278" s="207"/>
      <c r="T278" s="208"/>
      <c r="AT278" s="209" t="s">
        <v>177</v>
      </c>
      <c r="AU278" s="209" t="s">
        <v>81</v>
      </c>
      <c r="AV278" s="13" t="s">
        <v>79</v>
      </c>
      <c r="AW278" s="13" t="s">
        <v>33</v>
      </c>
      <c r="AX278" s="13" t="s">
        <v>71</v>
      </c>
      <c r="AY278" s="209" t="s">
        <v>166</v>
      </c>
    </row>
    <row r="279" spans="1:65" s="14" customFormat="1" ht="11.25" x14ac:dyDescent="0.2">
      <c r="B279" s="210"/>
      <c r="C279" s="211"/>
      <c r="D279" s="201" t="s">
        <v>177</v>
      </c>
      <c r="E279" s="212" t="s">
        <v>19</v>
      </c>
      <c r="F279" s="213" t="s">
        <v>765</v>
      </c>
      <c r="G279" s="211"/>
      <c r="H279" s="214">
        <v>1.84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177</v>
      </c>
      <c r="AU279" s="220" t="s">
        <v>81</v>
      </c>
      <c r="AV279" s="14" t="s">
        <v>81</v>
      </c>
      <c r="AW279" s="14" t="s">
        <v>33</v>
      </c>
      <c r="AX279" s="14" t="s">
        <v>71</v>
      </c>
      <c r="AY279" s="220" t="s">
        <v>166</v>
      </c>
    </row>
    <row r="280" spans="1:65" s="15" customFormat="1" ht="11.25" x14ac:dyDescent="0.2">
      <c r="B280" s="221"/>
      <c r="C280" s="222"/>
      <c r="D280" s="201" t="s">
        <v>177</v>
      </c>
      <c r="E280" s="223" t="s">
        <v>19</v>
      </c>
      <c r="F280" s="224" t="s">
        <v>180</v>
      </c>
      <c r="G280" s="222"/>
      <c r="H280" s="225">
        <v>1.84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177</v>
      </c>
      <c r="AU280" s="231" t="s">
        <v>81</v>
      </c>
      <c r="AV280" s="15" t="s">
        <v>173</v>
      </c>
      <c r="AW280" s="15" t="s">
        <v>33</v>
      </c>
      <c r="AX280" s="15" t="s">
        <v>79</v>
      </c>
      <c r="AY280" s="231" t="s">
        <v>166</v>
      </c>
    </row>
    <row r="281" spans="1:65" s="12" customFormat="1" ht="25.9" customHeight="1" x14ac:dyDescent="0.2">
      <c r="B281" s="165"/>
      <c r="C281" s="166"/>
      <c r="D281" s="167" t="s">
        <v>70</v>
      </c>
      <c r="E281" s="168" t="s">
        <v>342</v>
      </c>
      <c r="F281" s="168" t="s">
        <v>343</v>
      </c>
      <c r="G281" s="166"/>
      <c r="H281" s="166"/>
      <c r="I281" s="169"/>
      <c r="J281" s="170">
        <f>BK281</f>
        <v>0</v>
      </c>
      <c r="K281" s="166"/>
      <c r="L281" s="171"/>
      <c r="M281" s="172"/>
      <c r="N281" s="173"/>
      <c r="O281" s="173"/>
      <c r="P281" s="174">
        <f>P282</f>
        <v>0</v>
      </c>
      <c r="Q281" s="173"/>
      <c r="R281" s="174">
        <f>R282</f>
        <v>0</v>
      </c>
      <c r="S281" s="173"/>
      <c r="T281" s="175">
        <f>T282</f>
        <v>0</v>
      </c>
      <c r="AR281" s="176" t="s">
        <v>198</v>
      </c>
      <c r="AT281" s="177" t="s">
        <v>70</v>
      </c>
      <c r="AU281" s="177" t="s">
        <v>71</v>
      </c>
      <c r="AY281" s="176" t="s">
        <v>166</v>
      </c>
      <c r="BK281" s="178">
        <f>BK282</f>
        <v>0</v>
      </c>
    </row>
    <row r="282" spans="1:65" s="2" customFormat="1" ht="16.5" customHeight="1" x14ac:dyDescent="0.2">
      <c r="A282" s="37"/>
      <c r="B282" s="38"/>
      <c r="C282" s="181" t="s">
        <v>621</v>
      </c>
      <c r="D282" s="181" t="s">
        <v>168</v>
      </c>
      <c r="E282" s="182" t="s">
        <v>345</v>
      </c>
      <c r="F282" s="183" t="s">
        <v>346</v>
      </c>
      <c r="G282" s="184" t="s">
        <v>347</v>
      </c>
      <c r="H282" s="243"/>
      <c r="I282" s="186"/>
      <c r="J282" s="187">
        <f>ROUND(I282*H282,2)</f>
        <v>0</v>
      </c>
      <c r="K282" s="183" t="s">
        <v>19</v>
      </c>
      <c r="L282" s="42"/>
      <c r="M282" s="244" t="s">
        <v>19</v>
      </c>
      <c r="N282" s="245" t="s">
        <v>42</v>
      </c>
      <c r="O282" s="246"/>
      <c r="P282" s="247">
        <f>O282*H282</f>
        <v>0</v>
      </c>
      <c r="Q282" s="247">
        <v>0</v>
      </c>
      <c r="R282" s="247">
        <f>Q282*H282</f>
        <v>0</v>
      </c>
      <c r="S282" s="247">
        <v>0</v>
      </c>
      <c r="T282" s="248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2" t="s">
        <v>173</v>
      </c>
      <c r="AT282" s="192" t="s">
        <v>168</v>
      </c>
      <c r="AU282" s="192" t="s">
        <v>79</v>
      </c>
      <c r="AY282" s="20" t="s">
        <v>166</v>
      </c>
      <c r="BE282" s="193">
        <f>IF(N282="základní",J282,0)</f>
        <v>0</v>
      </c>
      <c r="BF282" s="193">
        <f>IF(N282="snížená",J282,0)</f>
        <v>0</v>
      </c>
      <c r="BG282" s="193">
        <f>IF(N282="zákl. přenesená",J282,0)</f>
        <v>0</v>
      </c>
      <c r="BH282" s="193">
        <f>IF(N282="sníž. přenesená",J282,0)</f>
        <v>0</v>
      </c>
      <c r="BI282" s="193">
        <f>IF(N282="nulová",J282,0)</f>
        <v>0</v>
      </c>
      <c r="BJ282" s="20" t="s">
        <v>79</v>
      </c>
      <c r="BK282" s="193">
        <f>ROUND(I282*H282,2)</f>
        <v>0</v>
      </c>
      <c r="BL282" s="20" t="s">
        <v>173</v>
      </c>
      <c r="BM282" s="192" t="s">
        <v>532</v>
      </c>
    </row>
    <row r="283" spans="1:65" s="2" customFormat="1" ht="6.95" customHeight="1" x14ac:dyDescent="0.2">
      <c r="A283" s="37"/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42"/>
      <c r="M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</row>
  </sheetData>
  <sheetProtection algorithmName="SHA-512" hashValue="wJSTRBP9XSkyUBXcZqHGVYhYzbXuPxxUFfGJgnbfL2spE7EuTO7TkcWIVk+n2TEdP5JSHKAE+kxPubEIJbOiXw==" saltValue="sXs9Csm2tVZVchmbAWlX81BpRgLRSNy2mqh3F7Fifbv5rr7FvbcnLZWBgB5aD0CX20JZDODHh6Bol/ApI+On4A==" spinCount="100000" sheet="1" objects="1" scenarios="1" formatColumns="0" formatRows="0" autoFilter="0"/>
  <autoFilter ref="C94:K282" xr:uid="{00000000-0009-0000-0000-000006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hyperlinks>
    <hyperlink ref="F99" r:id="rId1" xr:uid="{00000000-0004-0000-0600-000000000000}"/>
    <hyperlink ref="F113" r:id="rId2" xr:uid="{00000000-0004-0000-0600-000001000000}"/>
    <hyperlink ref="F120" r:id="rId3" xr:uid="{00000000-0004-0000-0600-000002000000}"/>
    <hyperlink ref="F126" r:id="rId4" xr:uid="{00000000-0004-0000-0600-000003000000}"/>
    <hyperlink ref="F132" r:id="rId5" xr:uid="{00000000-0004-0000-0600-000004000000}"/>
    <hyperlink ref="F138" r:id="rId6" xr:uid="{00000000-0004-0000-0600-000005000000}"/>
    <hyperlink ref="F146" r:id="rId7" xr:uid="{00000000-0004-0000-0600-000006000000}"/>
    <hyperlink ref="F164" r:id="rId8" xr:uid="{00000000-0004-0000-0600-000007000000}"/>
    <hyperlink ref="F173" r:id="rId9" xr:uid="{00000000-0004-0000-0600-000008000000}"/>
    <hyperlink ref="F179" r:id="rId10" xr:uid="{00000000-0004-0000-0600-000009000000}"/>
    <hyperlink ref="F185" r:id="rId11" xr:uid="{00000000-0004-0000-0600-00000A000000}"/>
    <hyperlink ref="F194" r:id="rId12" xr:uid="{00000000-0004-0000-0600-00000B000000}"/>
    <hyperlink ref="F203" r:id="rId13" xr:uid="{00000000-0004-0000-0600-00000C000000}"/>
    <hyperlink ref="F213" r:id="rId14" xr:uid="{00000000-0004-0000-0600-00000D000000}"/>
    <hyperlink ref="F232" r:id="rId15" xr:uid="{00000000-0004-0000-0600-00000E000000}"/>
    <hyperlink ref="F236" r:id="rId16" xr:uid="{00000000-0004-0000-0600-00000F000000}"/>
    <hyperlink ref="F254" r:id="rId17" xr:uid="{00000000-0004-0000-0600-000010000000}"/>
    <hyperlink ref="F257" r:id="rId18" xr:uid="{00000000-0004-0000-0600-000011000000}"/>
    <hyperlink ref="F264" r:id="rId19" xr:uid="{00000000-0004-0000-0600-000012000000}"/>
    <hyperlink ref="F270" r:id="rId20" xr:uid="{00000000-0004-0000-0600-000013000000}"/>
    <hyperlink ref="F276" r:id="rId21" xr:uid="{00000000-0004-0000-0600-00001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93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103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766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ROUND(J93,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ROUND((SUM(BE93:BE192)),  2)</f>
        <v>0</v>
      </c>
      <c r="G35" s="37"/>
      <c r="H35" s="37"/>
      <c r="I35" s="127">
        <v>0.21</v>
      </c>
      <c r="J35" s="126">
        <f>ROUND(((SUM(BE93:BE192))*I35),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ROUND((SUM(BF93:BF192)),  2)</f>
        <v>0</v>
      </c>
      <c r="G36" s="37"/>
      <c r="H36" s="37"/>
      <c r="I36" s="127">
        <v>0.12</v>
      </c>
      <c r="J36" s="126">
        <f>ROUND(((SUM(BF93:BF192))*I36),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ROUND((SUM(BG93:BG192)),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ROUND((SUM(BH93:BH192)),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ROUND((SUM(BI93:BI192)),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0206 - Překážka 6 - Rovný rail hranatý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J93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J94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J95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148</v>
      </c>
      <c r="E66" s="151"/>
      <c r="F66" s="151"/>
      <c r="G66" s="151"/>
      <c r="H66" s="151"/>
      <c r="I66" s="151"/>
      <c r="J66" s="152">
        <f>J125</f>
        <v>0</v>
      </c>
      <c r="K66" s="100"/>
      <c r="L66" s="153"/>
    </row>
    <row r="67" spans="1:31" s="9" customFormat="1" ht="24.95" customHeight="1" x14ac:dyDescent="0.2">
      <c r="B67" s="143"/>
      <c r="C67" s="144"/>
      <c r="D67" s="145" t="s">
        <v>352</v>
      </c>
      <c r="E67" s="146"/>
      <c r="F67" s="146"/>
      <c r="G67" s="146"/>
      <c r="H67" s="146"/>
      <c r="I67" s="146"/>
      <c r="J67" s="147">
        <f>J128</f>
        <v>0</v>
      </c>
      <c r="K67" s="144"/>
      <c r="L67" s="148"/>
    </row>
    <row r="68" spans="1:31" s="10" customFormat="1" ht="19.899999999999999" customHeight="1" x14ac:dyDescent="0.2">
      <c r="B68" s="149"/>
      <c r="C68" s="100"/>
      <c r="D68" s="150" t="s">
        <v>353</v>
      </c>
      <c r="E68" s="151"/>
      <c r="F68" s="151"/>
      <c r="G68" s="151"/>
      <c r="H68" s="151"/>
      <c r="I68" s="151"/>
      <c r="J68" s="152">
        <f>J129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354</v>
      </c>
      <c r="E69" s="151"/>
      <c r="F69" s="151"/>
      <c r="G69" s="151"/>
      <c r="H69" s="151"/>
      <c r="I69" s="151"/>
      <c r="J69" s="152">
        <f>J157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355</v>
      </c>
      <c r="E70" s="151"/>
      <c r="F70" s="151"/>
      <c r="G70" s="151"/>
      <c r="H70" s="151"/>
      <c r="I70" s="151"/>
      <c r="J70" s="152">
        <f>J166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150</v>
      </c>
      <c r="E71" s="146"/>
      <c r="F71" s="146"/>
      <c r="G71" s="146"/>
      <c r="H71" s="146"/>
      <c r="I71" s="146"/>
      <c r="J71" s="147">
        <f>J191</f>
        <v>0</v>
      </c>
      <c r="K71" s="144"/>
      <c r="L71" s="148"/>
    </row>
    <row r="72" spans="1:31" s="2" customFormat="1" ht="21.75" customHeight="1" x14ac:dyDescent="0.2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16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 x14ac:dyDescent="0.2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16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 x14ac:dyDescent="0.2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 x14ac:dyDescent="0.2">
      <c r="A78" s="37"/>
      <c r="B78" s="38"/>
      <c r="C78" s="26" t="s">
        <v>151</v>
      </c>
      <c r="D78" s="39"/>
      <c r="E78" s="39"/>
      <c r="F78" s="39"/>
      <c r="G78" s="39"/>
      <c r="H78" s="39"/>
      <c r="I78" s="39"/>
      <c r="J78" s="39"/>
      <c r="K78" s="39"/>
      <c r="L78" s="116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 x14ac:dyDescent="0.2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16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 x14ac:dyDescent="0.2">
      <c r="A80" s="37"/>
      <c r="B80" s="38"/>
      <c r="C80" s="32" t="s">
        <v>16</v>
      </c>
      <c r="D80" s="39"/>
      <c r="E80" s="39"/>
      <c r="F80" s="39"/>
      <c r="G80" s="39"/>
      <c r="H80" s="39"/>
      <c r="I80" s="39"/>
      <c r="J80" s="39"/>
      <c r="K80" s="39"/>
      <c r="L80" s="116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 x14ac:dyDescent="0.2">
      <c r="A81" s="37"/>
      <c r="B81" s="38"/>
      <c r="C81" s="39"/>
      <c r="D81" s="39"/>
      <c r="E81" s="400" t="str">
        <f>E7</f>
        <v>Novostavba skateparkového hřiště, Bystřice pod Hostýnem</v>
      </c>
      <c r="F81" s="401"/>
      <c r="G81" s="401"/>
      <c r="H81" s="401"/>
      <c r="I81" s="39"/>
      <c r="J81" s="39"/>
      <c r="K81" s="39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" customFormat="1" ht="12" customHeight="1" x14ac:dyDescent="0.2">
      <c r="B82" s="24"/>
      <c r="C82" s="32" t="s">
        <v>138</v>
      </c>
      <c r="D82" s="25"/>
      <c r="E82" s="25"/>
      <c r="F82" s="25"/>
      <c r="G82" s="25"/>
      <c r="H82" s="25"/>
      <c r="I82" s="25"/>
      <c r="J82" s="25"/>
      <c r="K82" s="25"/>
      <c r="L82" s="23"/>
    </row>
    <row r="83" spans="1:65" s="2" customFormat="1" ht="16.5" customHeight="1" x14ac:dyDescent="0.2">
      <c r="A83" s="37"/>
      <c r="B83" s="38"/>
      <c r="C83" s="39"/>
      <c r="D83" s="39"/>
      <c r="E83" s="400" t="s">
        <v>349</v>
      </c>
      <c r="F83" s="402"/>
      <c r="G83" s="402"/>
      <c r="H83" s="402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 x14ac:dyDescent="0.2">
      <c r="A84" s="37"/>
      <c r="B84" s="38"/>
      <c r="C84" s="32" t="s">
        <v>350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 x14ac:dyDescent="0.2">
      <c r="A85" s="37"/>
      <c r="B85" s="38"/>
      <c r="C85" s="39"/>
      <c r="D85" s="39"/>
      <c r="E85" s="354" t="str">
        <f>E11</f>
        <v>0206 - Překážka 6 - Rovný rail hranatý</v>
      </c>
      <c r="F85" s="402"/>
      <c r="G85" s="402"/>
      <c r="H85" s="402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 x14ac:dyDescent="0.2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16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 x14ac:dyDescent="0.2">
      <c r="A87" s="37"/>
      <c r="B87" s="38"/>
      <c r="C87" s="32" t="s">
        <v>21</v>
      </c>
      <c r="D87" s="39"/>
      <c r="E87" s="39"/>
      <c r="F87" s="30" t="str">
        <f>F14</f>
        <v xml:space="preserve"> </v>
      </c>
      <c r="G87" s="39"/>
      <c r="H87" s="39"/>
      <c r="I87" s="32" t="s">
        <v>23</v>
      </c>
      <c r="J87" s="62" t="str">
        <f>IF(J14="","",J14)</f>
        <v>31. 8. 2025</v>
      </c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 x14ac:dyDescent="0.2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25.7" customHeight="1" x14ac:dyDescent="0.2">
      <c r="A89" s="37"/>
      <c r="B89" s="38"/>
      <c r="C89" s="32" t="s">
        <v>25</v>
      </c>
      <c r="D89" s="39"/>
      <c r="E89" s="39"/>
      <c r="F89" s="30" t="str">
        <f>E17</f>
        <v>Město Bystřice pod Hostýnem</v>
      </c>
      <c r="G89" s="39"/>
      <c r="H89" s="39"/>
      <c r="I89" s="32" t="s">
        <v>31</v>
      </c>
      <c r="J89" s="35" t="str">
        <f>E23</f>
        <v>Michal Langoš, Hranice na Moravě</v>
      </c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 x14ac:dyDescent="0.2">
      <c r="A90" s="37"/>
      <c r="B90" s="38"/>
      <c r="C90" s="32" t="s">
        <v>29</v>
      </c>
      <c r="D90" s="39"/>
      <c r="E90" s="39"/>
      <c r="F90" s="30" t="str">
        <f>IF(E20="","",E20)</f>
        <v>Vyplň údaj</v>
      </c>
      <c r="G90" s="39"/>
      <c r="H90" s="39"/>
      <c r="I90" s="32" t="s">
        <v>34</v>
      </c>
      <c r="J90" s="35" t="str">
        <f>E26</f>
        <v xml:space="preserve"> </v>
      </c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 x14ac:dyDescent="0.2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 x14ac:dyDescent="0.2">
      <c r="A92" s="154"/>
      <c r="B92" s="155"/>
      <c r="C92" s="156" t="s">
        <v>152</v>
      </c>
      <c r="D92" s="157" t="s">
        <v>56</v>
      </c>
      <c r="E92" s="157" t="s">
        <v>52</v>
      </c>
      <c r="F92" s="157" t="s">
        <v>53</v>
      </c>
      <c r="G92" s="157" t="s">
        <v>153</v>
      </c>
      <c r="H92" s="157" t="s">
        <v>154</v>
      </c>
      <c r="I92" s="157" t="s">
        <v>155</v>
      </c>
      <c r="J92" s="157" t="s">
        <v>142</v>
      </c>
      <c r="K92" s="158" t="s">
        <v>156</v>
      </c>
      <c r="L92" s="159"/>
      <c r="M92" s="71" t="s">
        <v>19</v>
      </c>
      <c r="N92" s="72" t="s">
        <v>41</v>
      </c>
      <c r="O92" s="72" t="s">
        <v>157</v>
      </c>
      <c r="P92" s="72" t="s">
        <v>158</v>
      </c>
      <c r="Q92" s="72" t="s">
        <v>159</v>
      </c>
      <c r="R92" s="72" t="s">
        <v>160</v>
      </c>
      <c r="S92" s="72" t="s">
        <v>161</v>
      </c>
      <c r="T92" s="73" t="s">
        <v>162</v>
      </c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</row>
    <row r="93" spans="1:65" s="2" customFormat="1" ht="22.9" customHeight="1" x14ac:dyDescent="0.25">
      <c r="A93" s="37"/>
      <c r="B93" s="38"/>
      <c r="C93" s="78" t="s">
        <v>163</v>
      </c>
      <c r="D93" s="39"/>
      <c r="E93" s="39"/>
      <c r="F93" s="39"/>
      <c r="G93" s="39"/>
      <c r="H93" s="39"/>
      <c r="I93" s="39"/>
      <c r="J93" s="160">
        <f>BK93</f>
        <v>0</v>
      </c>
      <c r="K93" s="39"/>
      <c r="L93" s="42"/>
      <c r="M93" s="74"/>
      <c r="N93" s="161"/>
      <c r="O93" s="75"/>
      <c r="P93" s="162">
        <f>P94+P128+P191</f>
        <v>0</v>
      </c>
      <c r="Q93" s="75"/>
      <c r="R93" s="162">
        <f>R94+R128+R191</f>
        <v>0.24383094999999999</v>
      </c>
      <c r="S93" s="75"/>
      <c r="T93" s="163">
        <f>T94+T128+T191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70</v>
      </c>
      <c r="AU93" s="20" t="s">
        <v>143</v>
      </c>
      <c r="BK93" s="164">
        <f>BK94+BK128+BK191</f>
        <v>0</v>
      </c>
    </row>
    <row r="94" spans="1:65" s="12" customFormat="1" ht="25.9" customHeight="1" x14ac:dyDescent="0.2">
      <c r="B94" s="165"/>
      <c r="C94" s="166"/>
      <c r="D94" s="167" t="s">
        <v>70</v>
      </c>
      <c r="E94" s="168" t="s">
        <v>164</v>
      </c>
      <c r="F94" s="168" t="s">
        <v>165</v>
      </c>
      <c r="G94" s="166"/>
      <c r="H94" s="166"/>
      <c r="I94" s="169"/>
      <c r="J94" s="170">
        <f>BK94</f>
        <v>0</v>
      </c>
      <c r="K94" s="166"/>
      <c r="L94" s="171"/>
      <c r="M94" s="172"/>
      <c r="N94" s="173"/>
      <c r="O94" s="173"/>
      <c r="P94" s="174">
        <f>P95+P125</f>
        <v>0</v>
      </c>
      <c r="Q94" s="173"/>
      <c r="R94" s="174">
        <f>R95+R125</f>
        <v>0.20869098</v>
      </c>
      <c r="S94" s="173"/>
      <c r="T94" s="175">
        <f>T95+T125</f>
        <v>0</v>
      </c>
      <c r="AR94" s="176" t="s">
        <v>79</v>
      </c>
      <c r="AT94" s="177" t="s">
        <v>70</v>
      </c>
      <c r="AU94" s="177" t="s">
        <v>71</v>
      </c>
      <c r="AY94" s="176" t="s">
        <v>166</v>
      </c>
      <c r="BK94" s="178">
        <f>BK95+BK125</f>
        <v>0</v>
      </c>
    </row>
    <row r="95" spans="1:65" s="12" customFormat="1" ht="22.9" customHeight="1" x14ac:dyDescent="0.2">
      <c r="B95" s="165"/>
      <c r="C95" s="166"/>
      <c r="D95" s="167" t="s">
        <v>70</v>
      </c>
      <c r="E95" s="179" t="s">
        <v>81</v>
      </c>
      <c r="F95" s="179" t="s">
        <v>248</v>
      </c>
      <c r="G95" s="166"/>
      <c r="H95" s="166"/>
      <c r="I95" s="169"/>
      <c r="J95" s="180">
        <f>BK95</f>
        <v>0</v>
      </c>
      <c r="K95" s="166"/>
      <c r="L95" s="171"/>
      <c r="M95" s="172"/>
      <c r="N95" s="173"/>
      <c r="O95" s="173"/>
      <c r="P95" s="174">
        <f>SUM(P96:P124)</f>
        <v>0</v>
      </c>
      <c r="Q95" s="173"/>
      <c r="R95" s="174">
        <f>SUM(R96:R124)</f>
        <v>0.20869098</v>
      </c>
      <c r="S95" s="173"/>
      <c r="T95" s="175">
        <f>SUM(T96:T124)</f>
        <v>0</v>
      </c>
      <c r="AR95" s="176" t="s">
        <v>79</v>
      </c>
      <c r="AT95" s="177" t="s">
        <v>70</v>
      </c>
      <c r="AU95" s="177" t="s">
        <v>79</v>
      </c>
      <c r="AY95" s="176" t="s">
        <v>166</v>
      </c>
      <c r="BK95" s="178">
        <f>SUM(BK96:BK124)</f>
        <v>0</v>
      </c>
    </row>
    <row r="96" spans="1:65" s="2" customFormat="1" ht="21.75" customHeight="1" x14ac:dyDescent="0.2">
      <c r="A96" s="37"/>
      <c r="B96" s="38"/>
      <c r="C96" s="181" t="s">
        <v>79</v>
      </c>
      <c r="D96" s="181" t="s">
        <v>168</v>
      </c>
      <c r="E96" s="182" t="s">
        <v>356</v>
      </c>
      <c r="F96" s="183" t="s">
        <v>357</v>
      </c>
      <c r="G96" s="184" t="s">
        <v>194</v>
      </c>
      <c r="H96" s="185">
        <v>8.1000000000000003E-2</v>
      </c>
      <c r="I96" s="186"/>
      <c r="J96" s="187">
        <f>ROUND(I96*H96,2)</f>
        <v>0</v>
      </c>
      <c r="K96" s="183" t="s">
        <v>172</v>
      </c>
      <c r="L96" s="42"/>
      <c r="M96" s="188" t="s">
        <v>19</v>
      </c>
      <c r="N96" s="189" t="s">
        <v>42</v>
      </c>
      <c r="O96" s="67"/>
      <c r="P96" s="190">
        <f>O96*H96</f>
        <v>0</v>
      </c>
      <c r="Q96" s="190">
        <v>2.5018699999999998</v>
      </c>
      <c r="R96" s="190">
        <f>Q96*H96</f>
        <v>0.20265147</v>
      </c>
      <c r="S96" s="190">
        <v>0</v>
      </c>
      <c r="T96" s="191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92" t="s">
        <v>173</v>
      </c>
      <c r="AT96" s="192" t="s">
        <v>168</v>
      </c>
      <c r="AU96" s="192" t="s">
        <v>81</v>
      </c>
      <c r="AY96" s="20" t="s">
        <v>166</v>
      </c>
      <c r="BE96" s="193">
        <f>IF(N96="základní",J96,0)</f>
        <v>0</v>
      </c>
      <c r="BF96" s="193">
        <f>IF(N96="snížená",J96,0)</f>
        <v>0</v>
      </c>
      <c r="BG96" s="193">
        <f>IF(N96="zákl. přenesená",J96,0)</f>
        <v>0</v>
      </c>
      <c r="BH96" s="193">
        <f>IF(N96="sníž. přenesená",J96,0)</f>
        <v>0</v>
      </c>
      <c r="BI96" s="193">
        <f>IF(N96="nulová",J96,0)</f>
        <v>0</v>
      </c>
      <c r="BJ96" s="20" t="s">
        <v>79</v>
      </c>
      <c r="BK96" s="193">
        <f>ROUND(I96*H96,2)</f>
        <v>0</v>
      </c>
      <c r="BL96" s="20" t="s">
        <v>173</v>
      </c>
      <c r="BM96" s="192" t="s">
        <v>358</v>
      </c>
    </row>
    <row r="97" spans="1:65" s="2" customFormat="1" ht="11.25" x14ac:dyDescent="0.2">
      <c r="A97" s="37"/>
      <c r="B97" s="38"/>
      <c r="C97" s="39"/>
      <c r="D97" s="194" t="s">
        <v>175</v>
      </c>
      <c r="E97" s="39"/>
      <c r="F97" s="195" t="s">
        <v>359</v>
      </c>
      <c r="G97" s="39"/>
      <c r="H97" s="39"/>
      <c r="I97" s="196"/>
      <c r="J97" s="39"/>
      <c r="K97" s="39"/>
      <c r="L97" s="42"/>
      <c r="M97" s="197"/>
      <c r="N97" s="198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175</v>
      </c>
      <c r="AU97" s="20" t="s">
        <v>81</v>
      </c>
    </row>
    <row r="98" spans="1:65" s="13" customFormat="1" ht="11.25" x14ac:dyDescent="0.2">
      <c r="B98" s="199"/>
      <c r="C98" s="200"/>
      <c r="D98" s="201" t="s">
        <v>177</v>
      </c>
      <c r="E98" s="202" t="s">
        <v>19</v>
      </c>
      <c r="F98" s="203" t="s">
        <v>767</v>
      </c>
      <c r="G98" s="200"/>
      <c r="H98" s="202" t="s">
        <v>19</v>
      </c>
      <c r="I98" s="204"/>
      <c r="J98" s="200"/>
      <c r="K98" s="200"/>
      <c r="L98" s="205"/>
      <c r="M98" s="206"/>
      <c r="N98" s="207"/>
      <c r="O98" s="207"/>
      <c r="P98" s="207"/>
      <c r="Q98" s="207"/>
      <c r="R98" s="207"/>
      <c r="S98" s="207"/>
      <c r="T98" s="208"/>
      <c r="AT98" s="209" t="s">
        <v>177</v>
      </c>
      <c r="AU98" s="209" t="s">
        <v>81</v>
      </c>
      <c r="AV98" s="13" t="s">
        <v>79</v>
      </c>
      <c r="AW98" s="13" t="s">
        <v>33</v>
      </c>
      <c r="AX98" s="13" t="s">
        <v>71</v>
      </c>
      <c r="AY98" s="209" t="s">
        <v>166</v>
      </c>
    </row>
    <row r="99" spans="1:65" s="14" customFormat="1" ht="11.25" x14ac:dyDescent="0.2">
      <c r="B99" s="210"/>
      <c r="C99" s="211"/>
      <c r="D99" s="201" t="s">
        <v>177</v>
      </c>
      <c r="E99" s="212" t="s">
        <v>19</v>
      </c>
      <c r="F99" s="213" t="s">
        <v>361</v>
      </c>
      <c r="G99" s="211"/>
      <c r="H99" s="214">
        <v>2.7E-2</v>
      </c>
      <c r="I99" s="215"/>
      <c r="J99" s="211"/>
      <c r="K99" s="211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177</v>
      </c>
      <c r="AU99" s="220" t="s">
        <v>81</v>
      </c>
      <c r="AV99" s="14" t="s">
        <v>81</v>
      </c>
      <c r="AW99" s="14" t="s">
        <v>33</v>
      </c>
      <c r="AX99" s="14" t="s">
        <v>71</v>
      </c>
      <c r="AY99" s="220" t="s">
        <v>166</v>
      </c>
    </row>
    <row r="100" spans="1:65" s="14" customFormat="1" ht="11.25" x14ac:dyDescent="0.2">
      <c r="B100" s="210"/>
      <c r="C100" s="211"/>
      <c r="D100" s="201" t="s">
        <v>177</v>
      </c>
      <c r="E100" s="212" t="s">
        <v>19</v>
      </c>
      <c r="F100" s="213" t="s">
        <v>361</v>
      </c>
      <c r="G100" s="211"/>
      <c r="H100" s="214">
        <v>2.7E-2</v>
      </c>
      <c r="I100" s="215"/>
      <c r="J100" s="211"/>
      <c r="K100" s="211"/>
      <c r="L100" s="216"/>
      <c r="M100" s="217"/>
      <c r="N100" s="218"/>
      <c r="O100" s="218"/>
      <c r="P100" s="218"/>
      <c r="Q100" s="218"/>
      <c r="R100" s="218"/>
      <c r="S100" s="218"/>
      <c r="T100" s="219"/>
      <c r="AT100" s="220" t="s">
        <v>177</v>
      </c>
      <c r="AU100" s="220" t="s">
        <v>81</v>
      </c>
      <c r="AV100" s="14" t="s">
        <v>81</v>
      </c>
      <c r="AW100" s="14" t="s">
        <v>33</v>
      </c>
      <c r="AX100" s="14" t="s">
        <v>71</v>
      </c>
      <c r="AY100" s="220" t="s">
        <v>166</v>
      </c>
    </row>
    <row r="101" spans="1:65" s="14" customFormat="1" ht="11.25" x14ac:dyDescent="0.2">
      <c r="B101" s="210"/>
      <c r="C101" s="211"/>
      <c r="D101" s="201" t="s">
        <v>177</v>
      </c>
      <c r="E101" s="212" t="s">
        <v>19</v>
      </c>
      <c r="F101" s="213" t="s">
        <v>361</v>
      </c>
      <c r="G101" s="211"/>
      <c r="H101" s="214">
        <v>2.7E-2</v>
      </c>
      <c r="I101" s="215"/>
      <c r="J101" s="211"/>
      <c r="K101" s="211"/>
      <c r="L101" s="216"/>
      <c r="M101" s="217"/>
      <c r="N101" s="218"/>
      <c r="O101" s="218"/>
      <c r="P101" s="218"/>
      <c r="Q101" s="218"/>
      <c r="R101" s="218"/>
      <c r="S101" s="218"/>
      <c r="T101" s="219"/>
      <c r="AT101" s="220" t="s">
        <v>177</v>
      </c>
      <c r="AU101" s="220" t="s">
        <v>81</v>
      </c>
      <c r="AV101" s="14" t="s">
        <v>81</v>
      </c>
      <c r="AW101" s="14" t="s">
        <v>33</v>
      </c>
      <c r="AX101" s="14" t="s">
        <v>71</v>
      </c>
      <c r="AY101" s="220" t="s">
        <v>166</v>
      </c>
    </row>
    <row r="102" spans="1:65" s="15" customFormat="1" ht="11.25" x14ac:dyDescent="0.2">
      <c r="B102" s="221"/>
      <c r="C102" s="222"/>
      <c r="D102" s="201" t="s">
        <v>177</v>
      </c>
      <c r="E102" s="223" t="s">
        <v>19</v>
      </c>
      <c r="F102" s="224" t="s">
        <v>180</v>
      </c>
      <c r="G102" s="222"/>
      <c r="H102" s="225">
        <v>8.1000000000000003E-2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177</v>
      </c>
      <c r="AU102" s="231" t="s">
        <v>81</v>
      </c>
      <c r="AV102" s="15" t="s">
        <v>173</v>
      </c>
      <c r="AW102" s="15" t="s">
        <v>33</v>
      </c>
      <c r="AX102" s="15" t="s">
        <v>79</v>
      </c>
      <c r="AY102" s="231" t="s">
        <v>166</v>
      </c>
    </row>
    <row r="103" spans="1:65" s="2" customFormat="1" ht="16.5" customHeight="1" x14ac:dyDescent="0.2">
      <c r="A103" s="37"/>
      <c r="B103" s="38"/>
      <c r="C103" s="181" t="s">
        <v>81</v>
      </c>
      <c r="D103" s="181" t="s">
        <v>168</v>
      </c>
      <c r="E103" s="182" t="s">
        <v>362</v>
      </c>
      <c r="F103" s="183" t="s">
        <v>363</v>
      </c>
      <c r="G103" s="184" t="s">
        <v>188</v>
      </c>
      <c r="H103" s="185">
        <v>1.08</v>
      </c>
      <c r="I103" s="186"/>
      <c r="J103" s="187">
        <f>ROUND(I103*H103,2)</f>
        <v>0</v>
      </c>
      <c r="K103" s="183" t="s">
        <v>172</v>
      </c>
      <c r="L103" s="42"/>
      <c r="M103" s="188" t="s">
        <v>19</v>
      </c>
      <c r="N103" s="189" t="s">
        <v>42</v>
      </c>
      <c r="O103" s="67"/>
      <c r="P103" s="190">
        <f>O103*H103</f>
        <v>0</v>
      </c>
      <c r="Q103" s="190">
        <v>2.64E-3</v>
      </c>
      <c r="R103" s="190">
        <f>Q103*H103</f>
        <v>2.8512000000000003E-3</v>
      </c>
      <c r="S103" s="190">
        <v>0</v>
      </c>
      <c r="T103" s="191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92" t="s">
        <v>173</v>
      </c>
      <c r="AT103" s="192" t="s">
        <v>168</v>
      </c>
      <c r="AU103" s="192" t="s">
        <v>81</v>
      </c>
      <c r="AY103" s="20" t="s">
        <v>166</v>
      </c>
      <c r="BE103" s="193">
        <f>IF(N103="základní",J103,0)</f>
        <v>0</v>
      </c>
      <c r="BF103" s="193">
        <f>IF(N103="snížená",J103,0)</f>
        <v>0</v>
      </c>
      <c r="BG103" s="193">
        <f>IF(N103="zákl. přenesená",J103,0)</f>
        <v>0</v>
      </c>
      <c r="BH103" s="193">
        <f>IF(N103="sníž. přenesená",J103,0)</f>
        <v>0</v>
      </c>
      <c r="BI103" s="193">
        <f>IF(N103="nulová",J103,0)</f>
        <v>0</v>
      </c>
      <c r="BJ103" s="20" t="s">
        <v>79</v>
      </c>
      <c r="BK103" s="193">
        <f>ROUND(I103*H103,2)</f>
        <v>0</v>
      </c>
      <c r="BL103" s="20" t="s">
        <v>173</v>
      </c>
      <c r="BM103" s="192" t="s">
        <v>364</v>
      </c>
    </row>
    <row r="104" spans="1:65" s="2" customFormat="1" ht="11.25" x14ac:dyDescent="0.2">
      <c r="A104" s="37"/>
      <c r="B104" s="38"/>
      <c r="C104" s="39"/>
      <c r="D104" s="194" t="s">
        <v>175</v>
      </c>
      <c r="E104" s="39"/>
      <c r="F104" s="195" t="s">
        <v>365</v>
      </c>
      <c r="G104" s="39"/>
      <c r="H104" s="39"/>
      <c r="I104" s="196"/>
      <c r="J104" s="39"/>
      <c r="K104" s="39"/>
      <c r="L104" s="42"/>
      <c r="M104" s="197"/>
      <c r="N104" s="19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175</v>
      </c>
      <c r="AU104" s="20" t="s">
        <v>81</v>
      </c>
    </row>
    <row r="105" spans="1:65" s="13" customFormat="1" ht="11.25" x14ac:dyDescent="0.2">
      <c r="B105" s="199"/>
      <c r="C105" s="200"/>
      <c r="D105" s="201" t="s">
        <v>177</v>
      </c>
      <c r="E105" s="202" t="s">
        <v>19</v>
      </c>
      <c r="F105" s="203" t="s">
        <v>768</v>
      </c>
      <c r="G105" s="200"/>
      <c r="H105" s="202" t="s">
        <v>19</v>
      </c>
      <c r="I105" s="204"/>
      <c r="J105" s="200"/>
      <c r="K105" s="200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177</v>
      </c>
      <c r="AU105" s="209" t="s">
        <v>81</v>
      </c>
      <c r="AV105" s="13" t="s">
        <v>79</v>
      </c>
      <c r="AW105" s="13" t="s">
        <v>33</v>
      </c>
      <c r="AX105" s="13" t="s">
        <v>71</v>
      </c>
      <c r="AY105" s="209" t="s">
        <v>166</v>
      </c>
    </row>
    <row r="106" spans="1:65" s="14" customFormat="1" ht="11.25" x14ac:dyDescent="0.2">
      <c r="B106" s="210"/>
      <c r="C106" s="211"/>
      <c r="D106" s="201" t="s">
        <v>177</v>
      </c>
      <c r="E106" s="212" t="s">
        <v>19</v>
      </c>
      <c r="F106" s="213" t="s">
        <v>367</v>
      </c>
      <c r="G106" s="211"/>
      <c r="H106" s="214">
        <v>0.36</v>
      </c>
      <c r="I106" s="215"/>
      <c r="J106" s="211"/>
      <c r="K106" s="211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177</v>
      </c>
      <c r="AU106" s="220" t="s">
        <v>81</v>
      </c>
      <c r="AV106" s="14" t="s">
        <v>81</v>
      </c>
      <c r="AW106" s="14" t="s">
        <v>33</v>
      </c>
      <c r="AX106" s="14" t="s">
        <v>71</v>
      </c>
      <c r="AY106" s="220" t="s">
        <v>166</v>
      </c>
    </row>
    <row r="107" spans="1:65" s="14" customFormat="1" ht="11.25" x14ac:dyDescent="0.2">
      <c r="B107" s="210"/>
      <c r="C107" s="211"/>
      <c r="D107" s="201" t="s">
        <v>177</v>
      </c>
      <c r="E107" s="212" t="s">
        <v>19</v>
      </c>
      <c r="F107" s="213" t="s">
        <v>367</v>
      </c>
      <c r="G107" s="211"/>
      <c r="H107" s="214">
        <v>0.36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177</v>
      </c>
      <c r="AU107" s="220" t="s">
        <v>81</v>
      </c>
      <c r="AV107" s="14" t="s">
        <v>81</v>
      </c>
      <c r="AW107" s="14" t="s">
        <v>33</v>
      </c>
      <c r="AX107" s="14" t="s">
        <v>71</v>
      </c>
      <c r="AY107" s="220" t="s">
        <v>166</v>
      </c>
    </row>
    <row r="108" spans="1:65" s="14" customFormat="1" ht="11.25" x14ac:dyDescent="0.2">
      <c r="B108" s="210"/>
      <c r="C108" s="211"/>
      <c r="D108" s="201" t="s">
        <v>177</v>
      </c>
      <c r="E108" s="212" t="s">
        <v>19</v>
      </c>
      <c r="F108" s="213" t="s">
        <v>367</v>
      </c>
      <c r="G108" s="211"/>
      <c r="H108" s="214">
        <v>0.36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81</v>
      </c>
      <c r="AV108" s="14" t="s">
        <v>81</v>
      </c>
      <c r="AW108" s="14" t="s">
        <v>33</v>
      </c>
      <c r="AX108" s="14" t="s">
        <v>71</v>
      </c>
      <c r="AY108" s="220" t="s">
        <v>166</v>
      </c>
    </row>
    <row r="109" spans="1:65" s="15" customFormat="1" ht="11.25" x14ac:dyDescent="0.2">
      <c r="B109" s="221"/>
      <c r="C109" s="222"/>
      <c r="D109" s="201" t="s">
        <v>177</v>
      </c>
      <c r="E109" s="223" t="s">
        <v>19</v>
      </c>
      <c r="F109" s="224" t="s">
        <v>180</v>
      </c>
      <c r="G109" s="222"/>
      <c r="H109" s="225">
        <v>1.08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177</v>
      </c>
      <c r="AU109" s="231" t="s">
        <v>81</v>
      </c>
      <c r="AV109" s="15" t="s">
        <v>173</v>
      </c>
      <c r="AW109" s="15" t="s">
        <v>33</v>
      </c>
      <c r="AX109" s="15" t="s">
        <v>79</v>
      </c>
      <c r="AY109" s="231" t="s">
        <v>166</v>
      </c>
    </row>
    <row r="110" spans="1:65" s="2" customFormat="1" ht="16.5" customHeight="1" x14ac:dyDescent="0.2">
      <c r="A110" s="37"/>
      <c r="B110" s="38"/>
      <c r="C110" s="181" t="s">
        <v>185</v>
      </c>
      <c r="D110" s="181" t="s">
        <v>168</v>
      </c>
      <c r="E110" s="182" t="s">
        <v>368</v>
      </c>
      <c r="F110" s="183" t="s">
        <v>369</v>
      </c>
      <c r="G110" s="184" t="s">
        <v>188</v>
      </c>
      <c r="H110" s="185">
        <v>1.08</v>
      </c>
      <c r="I110" s="186"/>
      <c r="J110" s="187">
        <f>ROUND(I110*H110,2)</f>
        <v>0</v>
      </c>
      <c r="K110" s="183" t="s">
        <v>172</v>
      </c>
      <c r="L110" s="42"/>
      <c r="M110" s="188" t="s">
        <v>19</v>
      </c>
      <c r="N110" s="189" t="s">
        <v>42</v>
      </c>
      <c r="O110" s="67"/>
      <c r="P110" s="190">
        <f>O110*H110</f>
        <v>0</v>
      </c>
      <c r="Q110" s="190">
        <v>0</v>
      </c>
      <c r="R110" s="190">
        <f>Q110*H110</f>
        <v>0</v>
      </c>
      <c r="S110" s="190">
        <v>0</v>
      </c>
      <c r="T110" s="191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92" t="s">
        <v>173</v>
      </c>
      <c r="AT110" s="192" t="s">
        <v>168</v>
      </c>
      <c r="AU110" s="192" t="s">
        <v>81</v>
      </c>
      <c r="AY110" s="20" t="s">
        <v>166</v>
      </c>
      <c r="BE110" s="193">
        <f>IF(N110="základní",J110,0)</f>
        <v>0</v>
      </c>
      <c r="BF110" s="193">
        <f>IF(N110="snížená",J110,0)</f>
        <v>0</v>
      </c>
      <c r="BG110" s="193">
        <f>IF(N110="zákl. přenesená",J110,0)</f>
        <v>0</v>
      </c>
      <c r="BH110" s="193">
        <f>IF(N110="sníž. přenesená",J110,0)</f>
        <v>0</v>
      </c>
      <c r="BI110" s="193">
        <f>IF(N110="nulová",J110,0)</f>
        <v>0</v>
      </c>
      <c r="BJ110" s="20" t="s">
        <v>79</v>
      </c>
      <c r="BK110" s="193">
        <f>ROUND(I110*H110,2)</f>
        <v>0</v>
      </c>
      <c r="BL110" s="20" t="s">
        <v>173</v>
      </c>
      <c r="BM110" s="192" t="s">
        <v>370</v>
      </c>
    </row>
    <row r="111" spans="1:65" s="2" customFormat="1" ht="11.25" x14ac:dyDescent="0.2">
      <c r="A111" s="37"/>
      <c r="B111" s="38"/>
      <c r="C111" s="39"/>
      <c r="D111" s="194" t="s">
        <v>175</v>
      </c>
      <c r="E111" s="39"/>
      <c r="F111" s="195" t="s">
        <v>371</v>
      </c>
      <c r="G111" s="39"/>
      <c r="H111" s="39"/>
      <c r="I111" s="196"/>
      <c r="J111" s="39"/>
      <c r="K111" s="39"/>
      <c r="L111" s="42"/>
      <c r="M111" s="197"/>
      <c r="N111" s="198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175</v>
      </c>
      <c r="AU111" s="20" t="s">
        <v>81</v>
      </c>
    </row>
    <row r="112" spans="1:65" s="13" customFormat="1" ht="11.25" x14ac:dyDescent="0.2">
      <c r="B112" s="199"/>
      <c r="C112" s="200"/>
      <c r="D112" s="201" t="s">
        <v>177</v>
      </c>
      <c r="E112" s="202" t="s">
        <v>19</v>
      </c>
      <c r="F112" s="203" t="s">
        <v>768</v>
      </c>
      <c r="G112" s="200"/>
      <c r="H112" s="202" t="s">
        <v>19</v>
      </c>
      <c r="I112" s="204"/>
      <c r="J112" s="200"/>
      <c r="K112" s="200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177</v>
      </c>
      <c r="AU112" s="209" t="s">
        <v>81</v>
      </c>
      <c r="AV112" s="13" t="s">
        <v>79</v>
      </c>
      <c r="AW112" s="13" t="s">
        <v>33</v>
      </c>
      <c r="AX112" s="13" t="s">
        <v>71</v>
      </c>
      <c r="AY112" s="209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2" t="s">
        <v>19</v>
      </c>
      <c r="F113" s="213" t="s">
        <v>367</v>
      </c>
      <c r="G113" s="211"/>
      <c r="H113" s="214">
        <v>0.36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33</v>
      </c>
      <c r="AX113" s="14" t="s">
        <v>71</v>
      </c>
      <c r="AY113" s="220" t="s">
        <v>166</v>
      </c>
    </row>
    <row r="114" spans="1:65" s="14" customFormat="1" ht="11.25" x14ac:dyDescent="0.2">
      <c r="B114" s="210"/>
      <c r="C114" s="211"/>
      <c r="D114" s="201" t="s">
        <v>177</v>
      </c>
      <c r="E114" s="212" t="s">
        <v>19</v>
      </c>
      <c r="F114" s="213" t="s">
        <v>367</v>
      </c>
      <c r="G114" s="211"/>
      <c r="H114" s="214">
        <v>0.36</v>
      </c>
      <c r="I114" s="215"/>
      <c r="J114" s="211"/>
      <c r="K114" s="211"/>
      <c r="L114" s="216"/>
      <c r="M114" s="217"/>
      <c r="N114" s="218"/>
      <c r="O114" s="218"/>
      <c r="P114" s="218"/>
      <c r="Q114" s="218"/>
      <c r="R114" s="218"/>
      <c r="S114" s="218"/>
      <c r="T114" s="219"/>
      <c r="AT114" s="220" t="s">
        <v>177</v>
      </c>
      <c r="AU114" s="220" t="s">
        <v>81</v>
      </c>
      <c r="AV114" s="14" t="s">
        <v>81</v>
      </c>
      <c r="AW114" s="14" t="s">
        <v>33</v>
      </c>
      <c r="AX114" s="14" t="s">
        <v>71</v>
      </c>
      <c r="AY114" s="220" t="s">
        <v>166</v>
      </c>
    </row>
    <row r="115" spans="1:65" s="14" customFormat="1" ht="11.25" x14ac:dyDescent="0.2">
      <c r="B115" s="210"/>
      <c r="C115" s="211"/>
      <c r="D115" s="201" t="s">
        <v>177</v>
      </c>
      <c r="E115" s="212" t="s">
        <v>19</v>
      </c>
      <c r="F115" s="213" t="s">
        <v>367</v>
      </c>
      <c r="G115" s="211"/>
      <c r="H115" s="214">
        <v>0.36</v>
      </c>
      <c r="I115" s="215"/>
      <c r="J115" s="211"/>
      <c r="K115" s="211"/>
      <c r="L115" s="216"/>
      <c r="M115" s="217"/>
      <c r="N115" s="218"/>
      <c r="O115" s="218"/>
      <c r="P115" s="218"/>
      <c r="Q115" s="218"/>
      <c r="R115" s="218"/>
      <c r="S115" s="218"/>
      <c r="T115" s="219"/>
      <c r="AT115" s="220" t="s">
        <v>177</v>
      </c>
      <c r="AU115" s="220" t="s">
        <v>81</v>
      </c>
      <c r="AV115" s="14" t="s">
        <v>81</v>
      </c>
      <c r="AW115" s="14" t="s">
        <v>33</v>
      </c>
      <c r="AX115" s="14" t="s">
        <v>71</v>
      </c>
      <c r="AY115" s="220" t="s">
        <v>166</v>
      </c>
    </row>
    <row r="116" spans="1:65" s="15" customFormat="1" ht="11.25" x14ac:dyDescent="0.2">
      <c r="B116" s="221"/>
      <c r="C116" s="222"/>
      <c r="D116" s="201" t="s">
        <v>177</v>
      </c>
      <c r="E116" s="223" t="s">
        <v>19</v>
      </c>
      <c r="F116" s="224" t="s">
        <v>180</v>
      </c>
      <c r="G116" s="222"/>
      <c r="H116" s="225">
        <v>1.08</v>
      </c>
      <c r="I116" s="226"/>
      <c r="J116" s="222"/>
      <c r="K116" s="222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177</v>
      </c>
      <c r="AU116" s="231" t="s">
        <v>81</v>
      </c>
      <c r="AV116" s="15" t="s">
        <v>173</v>
      </c>
      <c r="AW116" s="15" t="s">
        <v>33</v>
      </c>
      <c r="AX116" s="15" t="s">
        <v>79</v>
      </c>
      <c r="AY116" s="231" t="s">
        <v>166</v>
      </c>
    </row>
    <row r="117" spans="1:65" s="2" customFormat="1" ht="16.5" customHeight="1" x14ac:dyDescent="0.2">
      <c r="A117" s="37"/>
      <c r="B117" s="38"/>
      <c r="C117" s="181" t="s">
        <v>173</v>
      </c>
      <c r="D117" s="181" t="s">
        <v>168</v>
      </c>
      <c r="E117" s="182" t="s">
        <v>372</v>
      </c>
      <c r="F117" s="183" t="s">
        <v>373</v>
      </c>
      <c r="G117" s="184" t="s">
        <v>234</v>
      </c>
      <c r="H117" s="185">
        <v>3.0000000000000001E-3</v>
      </c>
      <c r="I117" s="186"/>
      <c r="J117" s="187">
        <f>ROUND(I117*H117,2)</f>
        <v>0</v>
      </c>
      <c r="K117" s="183" t="s">
        <v>172</v>
      </c>
      <c r="L117" s="42"/>
      <c r="M117" s="188" t="s">
        <v>19</v>
      </c>
      <c r="N117" s="189" t="s">
        <v>42</v>
      </c>
      <c r="O117" s="67"/>
      <c r="P117" s="190">
        <f>O117*H117</f>
        <v>0</v>
      </c>
      <c r="Q117" s="190">
        <v>1.06277</v>
      </c>
      <c r="R117" s="190">
        <f>Q117*H117</f>
        <v>3.1883100000000002E-3</v>
      </c>
      <c r="S117" s="190">
        <v>0</v>
      </c>
      <c r="T117" s="191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92" t="s">
        <v>173</v>
      </c>
      <c r="AT117" s="192" t="s">
        <v>168</v>
      </c>
      <c r="AU117" s="192" t="s">
        <v>81</v>
      </c>
      <c r="AY117" s="20" t="s">
        <v>166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20" t="s">
        <v>79</v>
      </c>
      <c r="BK117" s="193">
        <f>ROUND(I117*H117,2)</f>
        <v>0</v>
      </c>
      <c r="BL117" s="20" t="s">
        <v>173</v>
      </c>
      <c r="BM117" s="192" t="s">
        <v>374</v>
      </c>
    </row>
    <row r="118" spans="1:65" s="2" customFormat="1" ht="11.25" x14ac:dyDescent="0.2">
      <c r="A118" s="37"/>
      <c r="B118" s="38"/>
      <c r="C118" s="39"/>
      <c r="D118" s="194" t="s">
        <v>175</v>
      </c>
      <c r="E118" s="39"/>
      <c r="F118" s="195" t="s">
        <v>375</v>
      </c>
      <c r="G118" s="39"/>
      <c r="H118" s="39"/>
      <c r="I118" s="196"/>
      <c r="J118" s="39"/>
      <c r="K118" s="39"/>
      <c r="L118" s="42"/>
      <c r="M118" s="197"/>
      <c r="N118" s="19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175</v>
      </c>
      <c r="AU118" s="20" t="s">
        <v>81</v>
      </c>
    </row>
    <row r="119" spans="1:65" s="13" customFormat="1" ht="11.25" x14ac:dyDescent="0.2">
      <c r="B119" s="199"/>
      <c r="C119" s="200"/>
      <c r="D119" s="201" t="s">
        <v>177</v>
      </c>
      <c r="E119" s="202" t="s">
        <v>19</v>
      </c>
      <c r="F119" s="203" t="s">
        <v>767</v>
      </c>
      <c r="G119" s="200"/>
      <c r="H119" s="202" t="s">
        <v>19</v>
      </c>
      <c r="I119" s="204"/>
      <c r="J119" s="200"/>
      <c r="K119" s="200"/>
      <c r="L119" s="205"/>
      <c r="M119" s="206"/>
      <c r="N119" s="207"/>
      <c r="O119" s="207"/>
      <c r="P119" s="207"/>
      <c r="Q119" s="207"/>
      <c r="R119" s="207"/>
      <c r="S119" s="207"/>
      <c r="T119" s="208"/>
      <c r="AT119" s="209" t="s">
        <v>177</v>
      </c>
      <c r="AU119" s="209" t="s">
        <v>81</v>
      </c>
      <c r="AV119" s="13" t="s">
        <v>79</v>
      </c>
      <c r="AW119" s="13" t="s">
        <v>33</v>
      </c>
      <c r="AX119" s="13" t="s">
        <v>71</v>
      </c>
      <c r="AY119" s="209" t="s">
        <v>166</v>
      </c>
    </row>
    <row r="120" spans="1:65" s="13" customFormat="1" ht="11.25" x14ac:dyDescent="0.2">
      <c r="B120" s="199"/>
      <c r="C120" s="200"/>
      <c r="D120" s="201" t="s">
        <v>177</v>
      </c>
      <c r="E120" s="202" t="s">
        <v>19</v>
      </c>
      <c r="F120" s="203" t="s">
        <v>376</v>
      </c>
      <c r="G120" s="200"/>
      <c r="H120" s="202" t="s">
        <v>19</v>
      </c>
      <c r="I120" s="204"/>
      <c r="J120" s="200"/>
      <c r="K120" s="200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177</v>
      </c>
      <c r="AU120" s="209" t="s">
        <v>81</v>
      </c>
      <c r="AV120" s="13" t="s">
        <v>79</v>
      </c>
      <c r="AW120" s="13" t="s">
        <v>33</v>
      </c>
      <c r="AX120" s="13" t="s">
        <v>71</v>
      </c>
      <c r="AY120" s="209" t="s">
        <v>166</v>
      </c>
    </row>
    <row r="121" spans="1:65" s="14" customFormat="1" ht="11.25" x14ac:dyDescent="0.2">
      <c r="B121" s="210"/>
      <c r="C121" s="211"/>
      <c r="D121" s="201" t="s">
        <v>177</v>
      </c>
      <c r="E121" s="212" t="s">
        <v>19</v>
      </c>
      <c r="F121" s="213" t="s">
        <v>377</v>
      </c>
      <c r="G121" s="211"/>
      <c r="H121" s="214">
        <v>1E-3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81</v>
      </c>
      <c r="AV121" s="14" t="s">
        <v>81</v>
      </c>
      <c r="AW121" s="14" t="s">
        <v>33</v>
      </c>
      <c r="AX121" s="14" t="s">
        <v>71</v>
      </c>
      <c r="AY121" s="220" t="s">
        <v>166</v>
      </c>
    </row>
    <row r="122" spans="1:65" s="14" customFormat="1" ht="11.25" x14ac:dyDescent="0.2">
      <c r="B122" s="210"/>
      <c r="C122" s="211"/>
      <c r="D122" s="201" t="s">
        <v>177</v>
      </c>
      <c r="E122" s="212" t="s">
        <v>19</v>
      </c>
      <c r="F122" s="213" t="s">
        <v>377</v>
      </c>
      <c r="G122" s="211"/>
      <c r="H122" s="214">
        <v>1E-3</v>
      </c>
      <c r="I122" s="215"/>
      <c r="J122" s="211"/>
      <c r="K122" s="211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177</v>
      </c>
      <c r="AU122" s="220" t="s">
        <v>81</v>
      </c>
      <c r="AV122" s="14" t="s">
        <v>81</v>
      </c>
      <c r="AW122" s="14" t="s">
        <v>33</v>
      </c>
      <c r="AX122" s="14" t="s">
        <v>71</v>
      </c>
      <c r="AY122" s="220" t="s">
        <v>166</v>
      </c>
    </row>
    <row r="123" spans="1:65" s="14" customFormat="1" ht="11.25" x14ac:dyDescent="0.2">
      <c r="B123" s="210"/>
      <c r="C123" s="211"/>
      <c r="D123" s="201" t="s">
        <v>177</v>
      </c>
      <c r="E123" s="212" t="s">
        <v>19</v>
      </c>
      <c r="F123" s="213" t="s">
        <v>377</v>
      </c>
      <c r="G123" s="211"/>
      <c r="H123" s="214">
        <v>1E-3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177</v>
      </c>
      <c r="AU123" s="220" t="s">
        <v>81</v>
      </c>
      <c r="AV123" s="14" t="s">
        <v>81</v>
      </c>
      <c r="AW123" s="14" t="s">
        <v>33</v>
      </c>
      <c r="AX123" s="14" t="s">
        <v>71</v>
      </c>
      <c r="AY123" s="220" t="s">
        <v>166</v>
      </c>
    </row>
    <row r="124" spans="1:65" s="15" customFormat="1" ht="11.25" x14ac:dyDescent="0.2">
      <c r="B124" s="221"/>
      <c r="C124" s="222"/>
      <c r="D124" s="201" t="s">
        <v>177</v>
      </c>
      <c r="E124" s="223" t="s">
        <v>19</v>
      </c>
      <c r="F124" s="224" t="s">
        <v>180</v>
      </c>
      <c r="G124" s="222"/>
      <c r="H124" s="225">
        <v>3.0000000000000001E-3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177</v>
      </c>
      <c r="AU124" s="231" t="s">
        <v>81</v>
      </c>
      <c r="AV124" s="15" t="s">
        <v>173</v>
      </c>
      <c r="AW124" s="15" t="s">
        <v>33</v>
      </c>
      <c r="AX124" s="15" t="s">
        <v>79</v>
      </c>
      <c r="AY124" s="231" t="s">
        <v>166</v>
      </c>
    </row>
    <row r="125" spans="1:65" s="12" customFormat="1" ht="22.9" customHeight="1" x14ac:dyDescent="0.2">
      <c r="B125" s="165"/>
      <c r="C125" s="166"/>
      <c r="D125" s="167" t="s">
        <v>70</v>
      </c>
      <c r="E125" s="179" t="s">
        <v>323</v>
      </c>
      <c r="F125" s="179" t="s">
        <v>324</v>
      </c>
      <c r="G125" s="166"/>
      <c r="H125" s="166"/>
      <c r="I125" s="169"/>
      <c r="J125" s="180">
        <f>BK125</f>
        <v>0</v>
      </c>
      <c r="K125" s="166"/>
      <c r="L125" s="171"/>
      <c r="M125" s="172"/>
      <c r="N125" s="173"/>
      <c r="O125" s="173"/>
      <c r="P125" s="174">
        <f>SUM(P126:P127)</f>
        <v>0</v>
      </c>
      <c r="Q125" s="173"/>
      <c r="R125" s="174">
        <f>SUM(R126:R127)</f>
        <v>0</v>
      </c>
      <c r="S125" s="173"/>
      <c r="T125" s="175">
        <f>SUM(T126:T127)</f>
        <v>0</v>
      </c>
      <c r="AR125" s="176" t="s">
        <v>79</v>
      </c>
      <c r="AT125" s="177" t="s">
        <v>70</v>
      </c>
      <c r="AU125" s="177" t="s">
        <v>79</v>
      </c>
      <c r="AY125" s="176" t="s">
        <v>166</v>
      </c>
      <c r="BK125" s="178">
        <f>SUM(BK126:BK127)</f>
        <v>0</v>
      </c>
    </row>
    <row r="126" spans="1:65" s="2" customFormat="1" ht="37.9" customHeight="1" x14ac:dyDescent="0.2">
      <c r="A126" s="37"/>
      <c r="B126" s="38"/>
      <c r="C126" s="181" t="s">
        <v>198</v>
      </c>
      <c r="D126" s="181" t="s">
        <v>168</v>
      </c>
      <c r="E126" s="182" t="s">
        <v>326</v>
      </c>
      <c r="F126" s="183" t="s">
        <v>327</v>
      </c>
      <c r="G126" s="184" t="s">
        <v>234</v>
      </c>
      <c r="H126" s="185">
        <v>0.20899999999999999</v>
      </c>
      <c r="I126" s="186"/>
      <c r="J126" s="187">
        <f>ROUND(I126*H126,2)</f>
        <v>0</v>
      </c>
      <c r="K126" s="183" t="s">
        <v>172</v>
      </c>
      <c r="L126" s="42"/>
      <c r="M126" s="188" t="s">
        <v>19</v>
      </c>
      <c r="N126" s="189" t="s">
        <v>42</v>
      </c>
      <c r="O126" s="6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2" t="s">
        <v>173</v>
      </c>
      <c r="AT126" s="192" t="s">
        <v>168</v>
      </c>
      <c r="AU126" s="192" t="s">
        <v>81</v>
      </c>
      <c r="AY126" s="20" t="s">
        <v>166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20" t="s">
        <v>79</v>
      </c>
      <c r="BK126" s="193">
        <f>ROUND(I126*H126,2)</f>
        <v>0</v>
      </c>
      <c r="BL126" s="20" t="s">
        <v>173</v>
      </c>
      <c r="BM126" s="192" t="s">
        <v>378</v>
      </c>
    </row>
    <row r="127" spans="1:65" s="2" customFormat="1" ht="11.25" x14ac:dyDescent="0.2">
      <c r="A127" s="37"/>
      <c r="B127" s="38"/>
      <c r="C127" s="39"/>
      <c r="D127" s="194" t="s">
        <v>175</v>
      </c>
      <c r="E127" s="39"/>
      <c r="F127" s="195" t="s">
        <v>329</v>
      </c>
      <c r="G127" s="39"/>
      <c r="H127" s="39"/>
      <c r="I127" s="196"/>
      <c r="J127" s="39"/>
      <c r="K127" s="39"/>
      <c r="L127" s="42"/>
      <c r="M127" s="197"/>
      <c r="N127" s="198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175</v>
      </c>
      <c r="AU127" s="20" t="s">
        <v>81</v>
      </c>
    </row>
    <row r="128" spans="1:65" s="12" customFormat="1" ht="25.9" customHeight="1" x14ac:dyDescent="0.2">
      <c r="B128" s="165"/>
      <c r="C128" s="166"/>
      <c r="D128" s="167" t="s">
        <v>70</v>
      </c>
      <c r="E128" s="168" t="s">
        <v>379</v>
      </c>
      <c r="F128" s="168" t="s">
        <v>380</v>
      </c>
      <c r="G128" s="166"/>
      <c r="H128" s="166"/>
      <c r="I128" s="169"/>
      <c r="J128" s="170">
        <f>BK128</f>
        <v>0</v>
      </c>
      <c r="K128" s="166"/>
      <c r="L128" s="171"/>
      <c r="M128" s="172"/>
      <c r="N128" s="173"/>
      <c r="O128" s="173"/>
      <c r="P128" s="174">
        <f>P129+P157+P166</f>
        <v>0</v>
      </c>
      <c r="Q128" s="173"/>
      <c r="R128" s="174">
        <f>R129+R157+R166</f>
        <v>3.5139969999999993E-2</v>
      </c>
      <c r="S128" s="173"/>
      <c r="T128" s="175">
        <f>T129+T157+T166</f>
        <v>0</v>
      </c>
      <c r="AR128" s="176" t="s">
        <v>81</v>
      </c>
      <c r="AT128" s="177" t="s">
        <v>70</v>
      </c>
      <c r="AU128" s="177" t="s">
        <v>71</v>
      </c>
      <c r="AY128" s="176" t="s">
        <v>166</v>
      </c>
      <c r="BK128" s="178">
        <f>BK129+BK157+BK166</f>
        <v>0</v>
      </c>
    </row>
    <row r="129" spans="1:65" s="12" customFormat="1" ht="22.9" customHeight="1" x14ac:dyDescent="0.2">
      <c r="B129" s="165"/>
      <c r="C129" s="166"/>
      <c r="D129" s="167" t="s">
        <v>70</v>
      </c>
      <c r="E129" s="179" t="s">
        <v>381</v>
      </c>
      <c r="F129" s="179" t="s">
        <v>382</v>
      </c>
      <c r="G129" s="166"/>
      <c r="H129" s="166"/>
      <c r="I129" s="169"/>
      <c r="J129" s="180">
        <f>BK129</f>
        <v>0</v>
      </c>
      <c r="K129" s="166"/>
      <c r="L129" s="171"/>
      <c r="M129" s="172"/>
      <c r="N129" s="173"/>
      <c r="O129" s="173"/>
      <c r="P129" s="174">
        <f>SUM(P130:P156)</f>
        <v>0</v>
      </c>
      <c r="Q129" s="173"/>
      <c r="R129" s="174">
        <f>SUM(R130:R156)</f>
        <v>3.2858319999999996E-2</v>
      </c>
      <c r="S129" s="173"/>
      <c r="T129" s="175">
        <f>SUM(T130:T156)</f>
        <v>0</v>
      </c>
      <c r="AR129" s="176" t="s">
        <v>81</v>
      </c>
      <c r="AT129" s="177" t="s">
        <v>70</v>
      </c>
      <c r="AU129" s="177" t="s">
        <v>79</v>
      </c>
      <c r="AY129" s="176" t="s">
        <v>166</v>
      </c>
      <c r="BK129" s="178">
        <f>SUM(BK130:BK156)</f>
        <v>0</v>
      </c>
    </row>
    <row r="130" spans="1:65" s="2" customFormat="1" ht="16.5" customHeight="1" x14ac:dyDescent="0.2">
      <c r="A130" s="37"/>
      <c r="B130" s="38"/>
      <c r="C130" s="181" t="s">
        <v>213</v>
      </c>
      <c r="D130" s="181" t="s">
        <v>168</v>
      </c>
      <c r="E130" s="182" t="s">
        <v>383</v>
      </c>
      <c r="F130" s="183" t="s">
        <v>384</v>
      </c>
      <c r="G130" s="184" t="s">
        <v>385</v>
      </c>
      <c r="H130" s="185">
        <v>30.972000000000001</v>
      </c>
      <c r="I130" s="186"/>
      <c r="J130" s="187">
        <f>ROUND(I130*H130,2)</f>
        <v>0</v>
      </c>
      <c r="K130" s="183" t="s">
        <v>172</v>
      </c>
      <c r="L130" s="42"/>
      <c r="M130" s="188" t="s">
        <v>19</v>
      </c>
      <c r="N130" s="189" t="s">
        <v>42</v>
      </c>
      <c r="O130" s="67"/>
      <c r="P130" s="190">
        <f>O130*H130</f>
        <v>0</v>
      </c>
      <c r="Q130" s="190">
        <v>6.0000000000000002E-5</v>
      </c>
      <c r="R130" s="190">
        <f>Q130*H130</f>
        <v>1.8583200000000001E-3</v>
      </c>
      <c r="S130" s="190">
        <v>0</v>
      </c>
      <c r="T130" s="19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2" t="s">
        <v>315</v>
      </c>
      <c r="AT130" s="192" t="s">
        <v>168</v>
      </c>
      <c r="AU130" s="192" t="s">
        <v>81</v>
      </c>
      <c r="AY130" s="20" t="s">
        <v>166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20" t="s">
        <v>79</v>
      </c>
      <c r="BK130" s="193">
        <f>ROUND(I130*H130,2)</f>
        <v>0</v>
      </c>
      <c r="BL130" s="20" t="s">
        <v>315</v>
      </c>
      <c r="BM130" s="192" t="s">
        <v>386</v>
      </c>
    </row>
    <row r="131" spans="1:65" s="2" customFormat="1" ht="11.25" x14ac:dyDescent="0.2">
      <c r="A131" s="37"/>
      <c r="B131" s="38"/>
      <c r="C131" s="39"/>
      <c r="D131" s="194" t="s">
        <v>175</v>
      </c>
      <c r="E131" s="39"/>
      <c r="F131" s="195" t="s">
        <v>387</v>
      </c>
      <c r="G131" s="39"/>
      <c r="H131" s="39"/>
      <c r="I131" s="196"/>
      <c r="J131" s="39"/>
      <c r="K131" s="39"/>
      <c r="L131" s="42"/>
      <c r="M131" s="197"/>
      <c r="N131" s="19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175</v>
      </c>
      <c r="AU131" s="20" t="s">
        <v>81</v>
      </c>
    </row>
    <row r="132" spans="1:65" s="13" customFormat="1" ht="11.25" x14ac:dyDescent="0.2">
      <c r="B132" s="199"/>
      <c r="C132" s="200"/>
      <c r="D132" s="201" t="s">
        <v>177</v>
      </c>
      <c r="E132" s="202" t="s">
        <v>19</v>
      </c>
      <c r="F132" s="203" t="s">
        <v>767</v>
      </c>
      <c r="G132" s="200"/>
      <c r="H132" s="202" t="s">
        <v>19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177</v>
      </c>
      <c r="AU132" s="209" t="s">
        <v>81</v>
      </c>
      <c r="AV132" s="13" t="s">
        <v>79</v>
      </c>
      <c r="AW132" s="13" t="s">
        <v>33</v>
      </c>
      <c r="AX132" s="13" t="s">
        <v>71</v>
      </c>
      <c r="AY132" s="209" t="s">
        <v>166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388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4" customFormat="1" ht="11.25" x14ac:dyDescent="0.2">
      <c r="B134" s="210"/>
      <c r="C134" s="211"/>
      <c r="D134" s="201" t="s">
        <v>177</v>
      </c>
      <c r="E134" s="212" t="s">
        <v>19</v>
      </c>
      <c r="F134" s="213" t="s">
        <v>769</v>
      </c>
      <c r="G134" s="211"/>
      <c r="H134" s="214">
        <v>4.0739999999999998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177</v>
      </c>
      <c r="AU134" s="220" t="s">
        <v>81</v>
      </c>
      <c r="AV134" s="14" t="s">
        <v>81</v>
      </c>
      <c r="AW134" s="14" t="s">
        <v>33</v>
      </c>
      <c r="AX134" s="14" t="s">
        <v>71</v>
      </c>
      <c r="AY134" s="220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770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771</v>
      </c>
      <c r="G136" s="211"/>
      <c r="H136" s="214">
        <v>25.6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3" customFormat="1" ht="11.25" x14ac:dyDescent="0.2">
      <c r="B137" s="199"/>
      <c r="C137" s="200"/>
      <c r="D137" s="201" t="s">
        <v>177</v>
      </c>
      <c r="E137" s="202" t="s">
        <v>19</v>
      </c>
      <c r="F137" s="203" t="s">
        <v>390</v>
      </c>
      <c r="G137" s="200"/>
      <c r="H137" s="202" t="s">
        <v>19</v>
      </c>
      <c r="I137" s="204"/>
      <c r="J137" s="200"/>
      <c r="K137" s="200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177</v>
      </c>
      <c r="AU137" s="209" t="s">
        <v>81</v>
      </c>
      <c r="AV137" s="13" t="s">
        <v>79</v>
      </c>
      <c r="AW137" s="13" t="s">
        <v>33</v>
      </c>
      <c r="AX137" s="13" t="s">
        <v>71</v>
      </c>
      <c r="AY137" s="209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772</v>
      </c>
      <c r="G138" s="211"/>
      <c r="H138" s="214">
        <v>1.298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5" customFormat="1" ht="11.25" x14ac:dyDescent="0.2">
      <c r="B139" s="221"/>
      <c r="C139" s="222"/>
      <c r="D139" s="201" t="s">
        <v>177</v>
      </c>
      <c r="E139" s="223" t="s">
        <v>19</v>
      </c>
      <c r="F139" s="224" t="s">
        <v>180</v>
      </c>
      <c r="G139" s="222"/>
      <c r="H139" s="225">
        <v>30.972000000000001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177</v>
      </c>
      <c r="AU139" s="231" t="s">
        <v>81</v>
      </c>
      <c r="AV139" s="15" t="s">
        <v>173</v>
      </c>
      <c r="AW139" s="15" t="s">
        <v>33</v>
      </c>
      <c r="AX139" s="15" t="s">
        <v>79</v>
      </c>
      <c r="AY139" s="231" t="s">
        <v>166</v>
      </c>
    </row>
    <row r="140" spans="1:65" s="2" customFormat="1" ht="16.5" customHeight="1" x14ac:dyDescent="0.2">
      <c r="A140" s="37"/>
      <c r="B140" s="38"/>
      <c r="C140" s="249" t="s">
        <v>179</v>
      </c>
      <c r="D140" s="249" t="s">
        <v>392</v>
      </c>
      <c r="E140" s="250" t="s">
        <v>393</v>
      </c>
      <c r="F140" s="251" t="s">
        <v>394</v>
      </c>
      <c r="G140" s="252" t="s">
        <v>234</v>
      </c>
      <c r="H140" s="253">
        <v>4.0000000000000001E-3</v>
      </c>
      <c r="I140" s="254"/>
      <c r="J140" s="255">
        <f>ROUND(I140*H140,2)</f>
        <v>0</v>
      </c>
      <c r="K140" s="251" t="s">
        <v>172</v>
      </c>
      <c r="L140" s="256"/>
      <c r="M140" s="257" t="s">
        <v>19</v>
      </c>
      <c r="N140" s="258" t="s">
        <v>42</v>
      </c>
      <c r="O140" s="67"/>
      <c r="P140" s="190">
        <f>O140*H140</f>
        <v>0</v>
      </c>
      <c r="Q140" s="190">
        <v>1</v>
      </c>
      <c r="R140" s="190">
        <f>Q140*H140</f>
        <v>4.0000000000000001E-3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395</v>
      </c>
      <c r="AT140" s="192" t="s">
        <v>392</v>
      </c>
      <c r="AU140" s="192" t="s">
        <v>81</v>
      </c>
      <c r="AY140" s="20" t="s">
        <v>166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79</v>
      </c>
      <c r="BK140" s="193">
        <f>ROUND(I140*H140,2)</f>
        <v>0</v>
      </c>
      <c r="BL140" s="20" t="s">
        <v>315</v>
      </c>
      <c r="BM140" s="192" t="s">
        <v>396</v>
      </c>
    </row>
    <row r="141" spans="1:65" s="13" customFormat="1" ht="11.25" x14ac:dyDescent="0.2">
      <c r="B141" s="199"/>
      <c r="C141" s="200"/>
      <c r="D141" s="201" t="s">
        <v>177</v>
      </c>
      <c r="E141" s="202" t="s">
        <v>19</v>
      </c>
      <c r="F141" s="203" t="s">
        <v>767</v>
      </c>
      <c r="G141" s="200"/>
      <c r="H141" s="202" t="s">
        <v>19</v>
      </c>
      <c r="I141" s="204"/>
      <c r="J141" s="200"/>
      <c r="K141" s="200"/>
      <c r="L141" s="205"/>
      <c r="M141" s="206"/>
      <c r="N141" s="207"/>
      <c r="O141" s="207"/>
      <c r="P141" s="207"/>
      <c r="Q141" s="207"/>
      <c r="R141" s="207"/>
      <c r="S141" s="207"/>
      <c r="T141" s="208"/>
      <c r="AT141" s="209" t="s">
        <v>177</v>
      </c>
      <c r="AU141" s="209" t="s">
        <v>81</v>
      </c>
      <c r="AV141" s="13" t="s">
        <v>79</v>
      </c>
      <c r="AW141" s="13" t="s">
        <v>33</v>
      </c>
      <c r="AX141" s="13" t="s">
        <v>71</v>
      </c>
      <c r="AY141" s="209" t="s">
        <v>166</v>
      </c>
    </row>
    <row r="142" spans="1:65" s="13" customFormat="1" ht="11.25" x14ac:dyDescent="0.2">
      <c r="B142" s="199"/>
      <c r="C142" s="200"/>
      <c r="D142" s="201" t="s">
        <v>177</v>
      </c>
      <c r="E142" s="202" t="s">
        <v>19</v>
      </c>
      <c r="F142" s="203" t="s">
        <v>388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177</v>
      </c>
      <c r="AU142" s="209" t="s">
        <v>81</v>
      </c>
      <c r="AV142" s="13" t="s">
        <v>79</v>
      </c>
      <c r="AW142" s="13" t="s">
        <v>33</v>
      </c>
      <c r="AX142" s="13" t="s">
        <v>71</v>
      </c>
      <c r="AY142" s="209" t="s">
        <v>166</v>
      </c>
    </row>
    <row r="143" spans="1:65" s="14" customFormat="1" ht="11.25" x14ac:dyDescent="0.2">
      <c r="B143" s="210"/>
      <c r="C143" s="211"/>
      <c r="D143" s="201" t="s">
        <v>177</v>
      </c>
      <c r="E143" s="212" t="s">
        <v>19</v>
      </c>
      <c r="F143" s="213" t="s">
        <v>773</v>
      </c>
      <c r="G143" s="211"/>
      <c r="H143" s="214">
        <v>4.0000000000000001E-3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177</v>
      </c>
      <c r="AU143" s="220" t="s">
        <v>81</v>
      </c>
      <c r="AV143" s="14" t="s">
        <v>81</v>
      </c>
      <c r="AW143" s="14" t="s">
        <v>33</v>
      </c>
      <c r="AX143" s="14" t="s">
        <v>71</v>
      </c>
      <c r="AY143" s="220" t="s">
        <v>166</v>
      </c>
    </row>
    <row r="144" spans="1:65" s="15" customFormat="1" ht="11.25" x14ac:dyDescent="0.2">
      <c r="B144" s="221"/>
      <c r="C144" s="222"/>
      <c r="D144" s="201" t="s">
        <v>177</v>
      </c>
      <c r="E144" s="223" t="s">
        <v>19</v>
      </c>
      <c r="F144" s="224" t="s">
        <v>180</v>
      </c>
      <c r="G144" s="222"/>
      <c r="H144" s="225">
        <v>4.0000000000000001E-3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177</v>
      </c>
      <c r="AU144" s="231" t="s">
        <v>81</v>
      </c>
      <c r="AV144" s="15" t="s">
        <v>173</v>
      </c>
      <c r="AW144" s="15" t="s">
        <v>33</v>
      </c>
      <c r="AX144" s="15" t="s">
        <v>79</v>
      </c>
      <c r="AY144" s="231" t="s">
        <v>166</v>
      </c>
    </row>
    <row r="145" spans="1:65" s="2" customFormat="1" ht="16.5" customHeight="1" x14ac:dyDescent="0.2">
      <c r="A145" s="37"/>
      <c r="B145" s="38"/>
      <c r="C145" s="249" t="s">
        <v>226</v>
      </c>
      <c r="D145" s="249" t="s">
        <v>392</v>
      </c>
      <c r="E145" s="250" t="s">
        <v>774</v>
      </c>
      <c r="F145" s="251" t="s">
        <v>775</v>
      </c>
      <c r="G145" s="252" t="s">
        <v>234</v>
      </c>
      <c r="H145" s="253">
        <v>2.5999999999999999E-2</v>
      </c>
      <c r="I145" s="254"/>
      <c r="J145" s="255">
        <f>ROUND(I145*H145,2)</f>
        <v>0</v>
      </c>
      <c r="K145" s="251" t="s">
        <v>476</v>
      </c>
      <c r="L145" s="256"/>
      <c r="M145" s="257" t="s">
        <v>19</v>
      </c>
      <c r="N145" s="258" t="s">
        <v>42</v>
      </c>
      <c r="O145" s="67"/>
      <c r="P145" s="190">
        <f>O145*H145</f>
        <v>0</v>
      </c>
      <c r="Q145" s="190">
        <v>1</v>
      </c>
      <c r="R145" s="190">
        <f>Q145*H145</f>
        <v>2.5999999999999999E-2</v>
      </c>
      <c r="S145" s="190">
        <v>0</v>
      </c>
      <c r="T145" s="19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2" t="s">
        <v>395</v>
      </c>
      <c r="AT145" s="192" t="s">
        <v>392</v>
      </c>
      <c r="AU145" s="192" t="s">
        <v>81</v>
      </c>
      <c r="AY145" s="20" t="s">
        <v>166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20" t="s">
        <v>79</v>
      </c>
      <c r="BK145" s="193">
        <f>ROUND(I145*H145,2)</f>
        <v>0</v>
      </c>
      <c r="BL145" s="20" t="s">
        <v>315</v>
      </c>
      <c r="BM145" s="192" t="s">
        <v>776</v>
      </c>
    </row>
    <row r="146" spans="1:65" s="13" customFormat="1" ht="11.25" x14ac:dyDescent="0.2">
      <c r="B146" s="199"/>
      <c r="C146" s="200"/>
      <c r="D146" s="201" t="s">
        <v>177</v>
      </c>
      <c r="E146" s="202" t="s">
        <v>19</v>
      </c>
      <c r="F146" s="203" t="s">
        <v>767</v>
      </c>
      <c r="G146" s="200"/>
      <c r="H146" s="202" t="s">
        <v>19</v>
      </c>
      <c r="I146" s="204"/>
      <c r="J146" s="200"/>
      <c r="K146" s="200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177</v>
      </c>
      <c r="AU146" s="209" t="s">
        <v>81</v>
      </c>
      <c r="AV146" s="13" t="s">
        <v>79</v>
      </c>
      <c r="AW146" s="13" t="s">
        <v>33</v>
      </c>
      <c r="AX146" s="13" t="s">
        <v>71</v>
      </c>
      <c r="AY146" s="209" t="s">
        <v>166</v>
      </c>
    </row>
    <row r="147" spans="1:65" s="13" customFormat="1" ht="11.25" x14ac:dyDescent="0.2">
      <c r="B147" s="199"/>
      <c r="C147" s="200"/>
      <c r="D147" s="201" t="s">
        <v>177</v>
      </c>
      <c r="E147" s="202" t="s">
        <v>19</v>
      </c>
      <c r="F147" s="203" t="s">
        <v>770</v>
      </c>
      <c r="G147" s="200"/>
      <c r="H147" s="202" t="s">
        <v>19</v>
      </c>
      <c r="I147" s="204"/>
      <c r="J147" s="200"/>
      <c r="K147" s="200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177</v>
      </c>
      <c r="AU147" s="209" t="s">
        <v>81</v>
      </c>
      <c r="AV147" s="13" t="s">
        <v>79</v>
      </c>
      <c r="AW147" s="13" t="s">
        <v>33</v>
      </c>
      <c r="AX147" s="13" t="s">
        <v>71</v>
      </c>
      <c r="AY147" s="209" t="s">
        <v>166</v>
      </c>
    </row>
    <row r="148" spans="1:65" s="14" customFormat="1" ht="11.25" x14ac:dyDescent="0.2">
      <c r="B148" s="210"/>
      <c r="C148" s="211"/>
      <c r="D148" s="201" t="s">
        <v>177</v>
      </c>
      <c r="E148" s="212" t="s">
        <v>19</v>
      </c>
      <c r="F148" s="213" t="s">
        <v>777</v>
      </c>
      <c r="G148" s="211"/>
      <c r="H148" s="214">
        <v>2.5999999999999999E-2</v>
      </c>
      <c r="I148" s="215"/>
      <c r="J148" s="211"/>
      <c r="K148" s="211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177</v>
      </c>
      <c r="AU148" s="220" t="s">
        <v>81</v>
      </c>
      <c r="AV148" s="14" t="s">
        <v>81</v>
      </c>
      <c r="AW148" s="14" t="s">
        <v>33</v>
      </c>
      <c r="AX148" s="14" t="s">
        <v>71</v>
      </c>
      <c r="AY148" s="220" t="s">
        <v>166</v>
      </c>
    </row>
    <row r="149" spans="1:65" s="15" customFormat="1" ht="11.25" x14ac:dyDescent="0.2">
      <c r="B149" s="221"/>
      <c r="C149" s="222"/>
      <c r="D149" s="201" t="s">
        <v>177</v>
      </c>
      <c r="E149" s="223" t="s">
        <v>19</v>
      </c>
      <c r="F149" s="224" t="s">
        <v>180</v>
      </c>
      <c r="G149" s="222"/>
      <c r="H149" s="225">
        <v>2.5999999999999999E-2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177</v>
      </c>
      <c r="AU149" s="231" t="s">
        <v>81</v>
      </c>
      <c r="AV149" s="15" t="s">
        <v>173</v>
      </c>
      <c r="AW149" s="15" t="s">
        <v>33</v>
      </c>
      <c r="AX149" s="15" t="s">
        <v>79</v>
      </c>
      <c r="AY149" s="231" t="s">
        <v>166</v>
      </c>
    </row>
    <row r="150" spans="1:65" s="2" customFormat="1" ht="16.5" customHeight="1" x14ac:dyDescent="0.2">
      <c r="A150" s="37"/>
      <c r="B150" s="38"/>
      <c r="C150" s="249" t="s">
        <v>231</v>
      </c>
      <c r="D150" s="249" t="s">
        <v>392</v>
      </c>
      <c r="E150" s="250" t="s">
        <v>398</v>
      </c>
      <c r="F150" s="251" t="s">
        <v>399</v>
      </c>
      <c r="G150" s="252" t="s">
        <v>234</v>
      </c>
      <c r="H150" s="253">
        <v>1E-3</v>
      </c>
      <c r="I150" s="254"/>
      <c r="J150" s="255">
        <f>ROUND(I150*H150,2)</f>
        <v>0</v>
      </c>
      <c r="K150" s="251" t="s">
        <v>172</v>
      </c>
      <c r="L150" s="256"/>
      <c r="M150" s="257" t="s">
        <v>19</v>
      </c>
      <c r="N150" s="258" t="s">
        <v>42</v>
      </c>
      <c r="O150" s="67"/>
      <c r="P150" s="190">
        <f>O150*H150</f>
        <v>0</v>
      </c>
      <c r="Q150" s="190">
        <v>1</v>
      </c>
      <c r="R150" s="190">
        <f>Q150*H150</f>
        <v>1E-3</v>
      </c>
      <c r="S150" s="190">
        <v>0</v>
      </c>
      <c r="T150" s="191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2" t="s">
        <v>395</v>
      </c>
      <c r="AT150" s="192" t="s">
        <v>392</v>
      </c>
      <c r="AU150" s="192" t="s">
        <v>81</v>
      </c>
      <c r="AY150" s="20" t="s">
        <v>166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20" t="s">
        <v>79</v>
      </c>
      <c r="BK150" s="193">
        <f>ROUND(I150*H150,2)</f>
        <v>0</v>
      </c>
      <c r="BL150" s="20" t="s">
        <v>315</v>
      </c>
      <c r="BM150" s="192" t="s">
        <v>400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767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390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4" customFormat="1" ht="11.25" x14ac:dyDescent="0.2">
      <c r="B153" s="210"/>
      <c r="C153" s="211"/>
      <c r="D153" s="201" t="s">
        <v>177</v>
      </c>
      <c r="E153" s="212" t="s">
        <v>19</v>
      </c>
      <c r="F153" s="213" t="s">
        <v>778</v>
      </c>
      <c r="G153" s="211"/>
      <c r="H153" s="214">
        <v>1E-3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177</v>
      </c>
      <c r="AU153" s="220" t="s">
        <v>81</v>
      </c>
      <c r="AV153" s="14" t="s">
        <v>81</v>
      </c>
      <c r="AW153" s="14" t="s">
        <v>33</v>
      </c>
      <c r="AX153" s="14" t="s">
        <v>71</v>
      </c>
      <c r="AY153" s="220" t="s">
        <v>166</v>
      </c>
    </row>
    <row r="154" spans="1:65" s="15" customFormat="1" ht="11.25" x14ac:dyDescent="0.2">
      <c r="B154" s="221"/>
      <c r="C154" s="222"/>
      <c r="D154" s="201" t="s">
        <v>177</v>
      </c>
      <c r="E154" s="223" t="s">
        <v>19</v>
      </c>
      <c r="F154" s="224" t="s">
        <v>180</v>
      </c>
      <c r="G154" s="222"/>
      <c r="H154" s="225">
        <v>1E-3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177</v>
      </c>
      <c r="AU154" s="231" t="s">
        <v>81</v>
      </c>
      <c r="AV154" s="15" t="s">
        <v>173</v>
      </c>
      <c r="AW154" s="15" t="s">
        <v>33</v>
      </c>
      <c r="AX154" s="15" t="s">
        <v>79</v>
      </c>
      <c r="AY154" s="231" t="s">
        <v>166</v>
      </c>
    </row>
    <row r="155" spans="1:65" s="2" customFormat="1" ht="24.2" customHeight="1" x14ac:dyDescent="0.2">
      <c r="A155" s="37"/>
      <c r="B155" s="38"/>
      <c r="C155" s="181" t="s">
        <v>238</v>
      </c>
      <c r="D155" s="181" t="s">
        <v>168</v>
      </c>
      <c r="E155" s="182" t="s">
        <v>402</v>
      </c>
      <c r="F155" s="183" t="s">
        <v>403</v>
      </c>
      <c r="G155" s="184" t="s">
        <v>234</v>
      </c>
      <c r="H155" s="185">
        <v>3.3000000000000002E-2</v>
      </c>
      <c r="I155" s="186"/>
      <c r="J155" s="187">
        <f>ROUND(I155*H155,2)</f>
        <v>0</v>
      </c>
      <c r="K155" s="183" t="s">
        <v>172</v>
      </c>
      <c r="L155" s="42"/>
      <c r="M155" s="188" t="s">
        <v>19</v>
      </c>
      <c r="N155" s="189" t="s">
        <v>42</v>
      </c>
      <c r="O155" s="6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2" t="s">
        <v>315</v>
      </c>
      <c r="AT155" s="192" t="s">
        <v>168</v>
      </c>
      <c r="AU155" s="192" t="s">
        <v>81</v>
      </c>
      <c r="AY155" s="20" t="s">
        <v>166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20" t="s">
        <v>79</v>
      </c>
      <c r="BK155" s="193">
        <f>ROUND(I155*H155,2)</f>
        <v>0</v>
      </c>
      <c r="BL155" s="20" t="s">
        <v>315</v>
      </c>
      <c r="BM155" s="192" t="s">
        <v>404</v>
      </c>
    </row>
    <row r="156" spans="1:65" s="2" customFormat="1" ht="11.25" x14ac:dyDescent="0.2">
      <c r="A156" s="37"/>
      <c r="B156" s="38"/>
      <c r="C156" s="39"/>
      <c r="D156" s="194" t="s">
        <v>175</v>
      </c>
      <c r="E156" s="39"/>
      <c r="F156" s="195" t="s">
        <v>405</v>
      </c>
      <c r="G156" s="39"/>
      <c r="H156" s="39"/>
      <c r="I156" s="196"/>
      <c r="J156" s="39"/>
      <c r="K156" s="39"/>
      <c r="L156" s="42"/>
      <c r="M156" s="197"/>
      <c r="N156" s="198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175</v>
      </c>
      <c r="AU156" s="20" t="s">
        <v>81</v>
      </c>
    </row>
    <row r="157" spans="1:65" s="12" customFormat="1" ht="22.9" customHeight="1" x14ac:dyDescent="0.2">
      <c r="B157" s="165"/>
      <c r="C157" s="166"/>
      <c r="D157" s="167" t="s">
        <v>70</v>
      </c>
      <c r="E157" s="179" t="s">
        <v>406</v>
      </c>
      <c r="F157" s="179" t="s">
        <v>407</v>
      </c>
      <c r="G157" s="166"/>
      <c r="H157" s="166"/>
      <c r="I157" s="169"/>
      <c r="J157" s="180">
        <f>BK157</f>
        <v>0</v>
      </c>
      <c r="K157" s="166"/>
      <c r="L157" s="171"/>
      <c r="M157" s="172"/>
      <c r="N157" s="173"/>
      <c r="O157" s="173"/>
      <c r="P157" s="174">
        <f>SUM(P158:P165)</f>
        <v>0</v>
      </c>
      <c r="Q157" s="173"/>
      <c r="R157" s="174">
        <f>SUM(R158:R165)</f>
        <v>1.3356000000000002E-4</v>
      </c>
      <c r="S157" s="173"/>
      <c r="T157" s="175">
        <f>SUM(T158:T165)</f>
        <v>0</v>
      </c>
      <c r="AR157" s="176" t="s">
        <v>81</v>
      </c>
      <c r="AT157" s="177" t="s">
        <v>70</v>
      </c>
      <c r="AU157" s="177" t="s">
        <v>79</v>
      </c>
      <c r="AY157" s="176" t="s">
        <v>166</v>
      </c>
      <c r="BK157" s="178">
        <f>SUM(BK158:BK165)</f>
        <v>0</v>
      </c>
    </row>
    <row r="158" spans="1:65" s="2" customFormat="1" ht="16.5" customHeight="1" x14ac:dyDescent="0.2">
      <c r="A158" s="37"/>
      <c r="B158" s="38"/>
      <c r="C158" s="181" t="s">
        <v>243</v>
      </c>
      <c r="D158" s="181" t="s">
        <v>168</v>
      </c>
      <c r="E158" s="182" t="s">
        <v>408</v>
      </c>
      <c r="F158" s="183" t="s">
        <v>409</v>
      </c>
      <c r="G158" s="184" t="s">
        <v>188</v>
      </c>
      <c r="H158" s="185">
        <v>1.113</v>
      </c>
      <c r="I158" s="186"/>
      <c r="J158" s="187">
        <f>ROUND(I158*H158,2)</f>
        <v>0</v>
      </c>
      <c r="K158" s="183" t="s">
        <v>172</v>
      </c>
      <c r="L158" s="42"/>
      <c r="M158" s="188" t="s">
        <v>19</v>
      </c>
      <c r="N158" s="189" t="s">
        <v>42</v>
      </c>
      <c r="O158" s="67"/>
      <c r="P158" s="190">
        <f>O158*H158</f>
        <v>0</v>
      </c>
      <c r="Q158" s="190">
        <v>1.2E-4</v>
      </c>
      <c r="R158" s="190">
        <f>Q158*H158</f>
        <v>1.3356000000000002E-4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315</v>
      </c>
      <c r="AT158" s="192" t="s">
        <v>168</v>
      </c>
      <c r="AU158" s="192" t="s">
        <v>81</v>
      </c>
      <c r="AY158" s="20" t="s">
        <v>166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79</v>
      </c>
      <c r="BK158" s="193">
        <f>ROUND(I158*H158,2)</f>
        <v>0</v>
      </c>
      <c r="BL158" s="20" t="s">
        <v>315</v>
      </c>
      <c r="BM158" s="192" t="s">
        <v>410</v>
      </c>
    </row>
    <row r="159" spans="1:65" s="2" customFormat="1" ht="11.25" x14ac:dyDescent="0.2">
      <c r="A159" s="37"/>
      <c r="B159" s="38"/>
      <c r="C159" s="39"/>
      <c r="D159" s="194" t="s">
        <v>175</v>
      </c>
      <c r="E159" s="39"/>
      <c r="F159" s="195" t="s">
        <v>411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175</v>
      </c>
      <c r="AU159" s="20" t="s">
        <v>81</v>
      </c>
    </row>
    <row r="160" spans="1:65" s="13" customFormat="1" ht="11.25" x14ac:dyDescent="0.2">
      <c r="B160" s="199"/>
      <c r="C160" s="200"/>
      <c r="D160" s="201" t="s">
        <v>177</v>
      </c>
      <c r="E160" s="202" t="s">
        <v>19</v>
      </c>
      <c r="F160" s="203" t="s">
        <v>767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177</v>
      </c>
      <c r="AU160" s="209" t="s">
        <v>81</v>
      </c>
      <c r="AV160" s="13" t="s">
        <v>79</v>
      </c>
      <c r="AW160" s="13" t="s">
        <v>33</v>
      </c>
      <c r="AX160" s="13" t="s">
        <v>71</v>
      </c>
      <c r="AY160" s="209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388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4" customFormat="1" ht="11.25" x14ac:dyDescent="0.2">
      <c r="B162" s="210"/>
      <c r="C162" s="211"/>
      <c r="D162" s="201" t="s">
        <v>177</v>
      </c>
      <c r="E162" s="212" t="s">
        <v>19</v>
      </c>
      <c r="F162" s="213" t="s">
        <v>779</v>
      </c>
      <c r="G162" s="211"/>
      <c r="H162" s="214">
        <v>0.13800000000000001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81</v>
      </c>
      <c r="AV162" s="14" t="s">
        <v>81</v>
      </c>
      <c r="AW162" s="14" t="s">
        <v>33</v>
      </c>
      <c r="AX162" s="14" t="s">
        <v>71</v>
      </c>
      <c r="AY162" s="220" t="s">
        <v>166</v>
      </c>
    </row>
    <row r="163" spans="1:65" s="13" customFormat="1" ht="11.25" x14ac:dyDescent="0.2">
      <c r="B163" s="199"/>
      <c r="C163" s="200"/>
      <c r="D163" s="201" t="s">
        <v>177</v>
      </c>
      <c r="E163" s="202" t="s">
        <v>19</v>
      </c>
      <c r="F163" s="203" t="s">
        <v>780</v>
      </c>
      <c r="G163" s="200"/>
      <c r="H163" s="202" t="s">
        <v>19</v>
      </c>
      <c r="I163" s="204"/>
      <c r="J163" s="200"/>
      <c r="K163" s="200"/>
      <c r="L163" s="205"/>
      <c r="M163" s="206"/>
      <c r="N163" s="207"/>
      <c r="O163" s="207"/>
      <c r="P163" s="207"/>
      <c r="Q163" s="207"/>
      <c r="R163" s="207"/>
      <c r="S163" s="207"/>
      <c r="T163" s="208"/>
      <c r="AT163" s="209" t="s">
        <v>177</v>
      </c>
      <c r="AU163" s="209" t="s">
        <v>81</v>
      </c>
      <c r="AV163" s="13" t="s">
        <v>79</v>
      </c>
      <c r="AW163" s="13" t="s">
        <v>33</v>
      </c>
      <c r="AX163" s="13" t="s">
        <v>71</v>
      </c>
      <c r="AY163" s="209" t="s">
        <v>166</v>
      </c>
    </row>
    <row r="164" spans="1:65" s="14" customFormat="1" ht="11.25" x14ac:dyDescent="0.2">
      <c r="B164" s="210"/>
      <c r="C164" s="211"/>
      <c r="D164" s="201" t="s">
        <v>177</v>
      </c>
      <c r="E164" s="212" t="s">
        <v>19</v>
      </c>
      <c r="F164" s="213" t="s">
        <v>781</v>
      </c>
      <c r="G164" s="211"/>
      <c r="H164" s="214">
        <v>0.97499999999999998</v>
      </c>
      <c r="I164" s="215"/>
      <c r="J164" s="211"/>
      <c r="K164" s="211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177</v>
      </c>
      <c r="AU164" s="220" t="s">
        <v>81</v>
      </c>
      <c r="AV164" s="14" t="s">
        <v>81</v>
      </c>
      <c r="AW164" s="14" t="s">
        <v>33</v>
      </c>
      <c r="AX164" s="14" t="s">
        <v>71</v>
      </c>
      <c r="AY164" s="220" t="s">
        <v>166</v>
      </c>
    </row>
    <row r="165" spans="1:65" s="15" customFormat="1" ht="11.25" x14ac:dyDescent="0.2">
      <c r="B165" s="221"/>
      <c r="C165" s="222"/>
      <c r="D165" s="201" t="s">
        <v>177</v>
      </c>
      <c r="E165" s="223" t="s">
        <v>19</v>
      </c>
      <c r="F165" s="224" t="s">
        <v>180</v>
      </c>
      <c r="G165" s="222"/>
      <c r="H165" s="225">
        <v>1.113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177</v>
      </c>
      <c r="AU165" s="231" t="s">
        <v>81</v>
      </c>
      <c r="AV165" s="15" t="s">
        <v>173</v>
      </c>
      <c r="AW165" s="15" t="s">
        <v>33</v>
      </c>
      <c r="AX165" s="15" t="s">
        <v>79</v>
      </c>
      <c r="AY165" s="231" t="s">
        <v>166</v>
      </c>
    </row>
    <row r="166" spans="1:65" s="12" customFormat="1" ht="22.9" customHeight="1" x14ac:dyDescent="0.2">
      <c r="B166" s="165"/>
      <c r="C166" s="166"/>
      <c r="D166" s="167" t="s">
        <v>70</v>
      </c>
      <c r="E166" s="179" t="s">
        <v>413</v>
      </c>
      <c r="F166" s="179" t="s">
        <v>414</v>
      </c>
      <c r="G166" s="166"/>
      <c r="H166" s="166"/>
      <c r="I166" s="169"/>
      <c r="J166" s="180">
        <f>BK166</f>
        <v>0</v>
      </c>
      <c r="K166" s="166"/>
      <c r="L166" s="171"/>
      <c r="M166" s="172"/>
      <c r="N166" s="173"/>
      <c r="O166" s="173"/>
      <c r="P166" s="174">
        <f>SUM(P167:P190)</f>
        <v>0</v>
      </c>
      <c r="Q166" s="173"/>
      <c r="R166" s="174">
        <f>SUM(R167:R190)</f>
        <v>2.1480900000000001E-3</v>
      </c>
      <c r="S166" s="173"/>
      <c r="T166" s="175">
        <f>SUM(T167:T190)</f>
        <v>0</v>
      </c>
      <c r="AR166" s="176" t="s">
        <v>81</v>
      </c>
      <c r="AT166" s="177" t="s">
        <v>70</v>
      </c>
      <c r="AU166" s="177" t="s">
        <v>79</v>
      </c>
      <c r="AY166" s="176" t="s">
        <v>166</v>
      </c>
      <c r="BK166" s="178">
        <f>SUM(BK167:BK190)</f>
        <v>0</v>
      </c>
    </row>
    <row r="167" spans="1:65" s="2" customFormat="1" ht="24.2" customHeight="1" x14ac:dyDescent="0.2">
      <c r="A167" s="37"/>
      <c r="B167" s="38"/>
      <c r="C167" s="181" t="s">
        <v>8</v>
      </c>
      <c r="D167" s="181" t="s">
        <v>168</v>
      </c>
      <c r="E167" s="182" t="s">
        <v>415</v>
      </c>
      <c r="F167" s="183" t="s">
        <v>416</v>
      </c>
      <c r="G167" s="184" t="s">
        <v>188</v>
      </c>
      <c r="H167" s="185">
        <v>1.113</v>
      </c>
      <c r="I167" s="186"/>
      <c r="J167" s="187">
        <f>ROUND(I167*H167,2)</f>
        <v>0</v>
      </c>
      <c r="K167" s="183" t="s">
        <v>172</v>
      </c>
      <c r="L167" s="42"/>
      <c r="M167" s="188" t="s">
        <v>19</v>
      </c>
      <c r="N167" s="189" t="s">
        <v>42</v>
      </c>
      <c r="O167" s="6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2" t="s">
        <v>315</v>
      </c>
      <c r="AT167" s="192" t="s">
        <v>168</v>
      </c>
      <c r="AU167" s="192" t="s">
        <v>81</v>
      </c>
      <c r="AY167" s="20" t="s">
        <v>166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20" t="s">
        <v>79</v>
      </c>
      <c r="BK167" s="193">
        <f>ROUND(I167*H167,2)</f>
        <v>0</v>
      </c>
      <c r="BL167" s="20" t="s">
        <v>315</v>
      </c>
      <c r="BM167" s="192" t="s">
        <v>417</v>
      </c>
    </row>
    <row r="168" spans="1:65" s="2" customFormat="1" ht="11.25" x14ac:dyDescent="0.2">
      <c r="A168" s="37"/>
      <c r="B168" s="38"/>
      <c r="C168" s="39"/>
      <c r="D168" s="194" t="s">
        <v>175</v>
      </c>
      <c r="E168" s="39"/>
      <c r="F168" s="195" t="s">
        <v>418</v>
      </c>
      <c r="G168" s="39"/>
      <c r="H168" s="39"/>
      <c r="I168" s="196"/>
      <c r="J168" s="39"/>
      <c r="K168" s="39"/>
      <c r="L168" s="42"/>
      <c r="M168" s="197"/>
      <c r="N168" s="198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20" t="s">
        <v>175</v>
      </c>
      <c r="AU168" s="20" t="s">
        <v>81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767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388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779</v>
      </c>
      <c r="G171" s="211"/>
      <c r="H171" s="214">
        <v>0.13800000000000001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3" customFormat="1" ht="11.25" x14ac:dyDescent="0.2">
      <c r="B172" s="199"/>
      <c r="C172" s="200"/>
      <c r="D172" s="201" t="s">
        <v>177</v>
      </c>
      <c r="E172" s="202" t="s">
        <v>19</v>
      </c>
      <c r="F172" s="203" t="s">
        <v>780</v>
      </c>
      <c r="G172" s="200"/>
      <c r="H172" s="202" t="s">
        <v>19</v>
      </c>
      <c r="I172" s="204"/>
      <c r="J172" s="200"/>
      <c r="K172" s="200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177</v>
      </c>
      <c r="AU172" s="209" t="s">
        <v>81</v>
      </c>
      <c r="AV172" s="13" t="s">
        <v>79</v>
      </c>
      <c r="AW172" s="13" t="s">
        <v>33</v>
      </c>
      <c r="AX172" s="13" t="s">
        <v>71</v>
      </c>
      <c r="AY172" s="209" t="s">
        <v>166</v>
      </c>
    </row>
    <row r="173" spans="1:65" s="14" customFormat="1" ht="11.25" x14ac:dyDescent="0.2">
      <c r="B173" s="210"/>
      <c r="C173" s="211"/>
      <c r="D173" s="201" t="s">
        <v>177</v>
      </c>
      <c r="E173" s="212" t="s">
        <v>19</v>
      </c>
      <c r="F173" s="213" t="s">
        <v>781</v>
      </c>
      <c r="G173" s="211"/>
      <c r="H173" s="214">
        <v>0.97499999999999998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177</v>
      </c>
      <c r="AU173" s="220" t="s">
        <v>81</v>
      </c>
      <c r="AV173" s="14" t="s">
        <v>81</v>
      </c>
      <c r="AW173" s="14" t="s">
        <v>33</v>
      </c>
      <c r="AX173" s="14" t="s">
        <v>71</v>
      </c>
      <c r="AY173" s="220" t="s">
        <v>166</v>
      </c>
    </row>
    <row r="174" spans="1:65" s="15" customFormat="1" ht="11.25" x14ac:dyDescent="0.2">
      <c r="B174" s="221"/>
      <c r="C174" s="222"/>
      <c r="D174" s="201" t="s">
        <v>177</v>
      </c>
      <c r="E174" s="223" t="s">
        <v>19</v>
      </c>
      <c r="F174" s="224" t="s">
        <v>180</v>
      </c>
      <c r="G174" s="222"/>
      <c r="H174" s="225">
        <v>1.113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177</v>
      </c>
      <c r="AU174" s="231" t="s">
        <v>81</v>
      </c>
      <c r="AV174" s="15" t="s">
        <v>173</v>
      </c>
      <c r="AW174" s="15" t="s">
        <v>33</v>
      </c>
      <c r="AX174" s="15" t="s">
        <v>79</v>
      </c>
      <c r="AY174" s="231" t="s">
        <v>166</v>
      </c>
    </row>
    <row r="175" spans="1:65" s="2" customFormat="1" ht="16.5" customHeight="1" x14ac:dyDescent="0.2">
      <c r="A175" s="37"/>
      <c r="B175" s="38"/>
      <c r="C175" s="181" t="s">
        <v>263</v>
      </c>
      <c r="D175" s="181" t="s">
        <v>168</v>
      </c>
      <c r="E175" s="182" t="s">
        <v>419</v>
      </c>
      <c r="F175" s="183" t="s">
        <v>420</v>
      </c>
      <c r="G175" s="184" t="s">
        <v>188</v>
      </c>
      <c r="H175" s="185">
        <v>1.113</v>
      </c>
      <c r="I175" s="186"/>
      <c r="J175" s="187">
        <f>ROUND(I175*H175,2)</f>
        <v>0</v>
      </c>
      <c r="K175" s="183" t="s">
        <v>172</v>
      </c>
      <c r="L175" s="42"/>
      <c r="M175" s="188" t="s">
        <v>19</v>
      </c>
      <c r="N175" s="189" t="s">
        <v>42</v>
      </c>
      <c r="O175" s="6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2" t="s">
        <v>315</v>
      </c>
      <c r="AT175" s="192" t="s">
        <v>168</v>
      </c>
      <c r="AU175" s="192" t="s">
        <v>81</v>
      </c>
      <c r="AY175" s="20" t="s">
        <v>166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20" t="s">
        <v>79</v>
      </c>
      <c r="BK175" s="193">
        <f>ROUND(I175*H175,2)</f>
        <v>0</v>
      </c>
      <c r="BL175" s="20" t="s">
        <v>315</v>
      </c>
      <c r="BM175" s="192" t="s">
        <v>421</v>
      </c>
    </row>
    <row r="176" spans="1:65" s="2" customFormat="1" ht="11.25" x14ac:dyDescent="0.2">
      <c r="A176" s="37"/>
      <c r="B176" s="38"/>
      <c r="C176" s="39"/>
      <c r="D176" s="194" t="s">
        <v>175</v>
      </c>
      <c r="E176" s="39"/>
      <c r="F176" s="195" t="s">
        <v>422</v>
      </c>
      <c r="G176" s="39"/>
      <c r="H176" s="39"/>
      <c r="I176" s="196"/>
      <c r="J176" s="39"/>
      <c r="K176" s="39"/>
      <c r="L176" s="42"/>
      <c r="M176" s="197"/>
      <c r="N176" s="198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175</v>
      </c>
      <c r="AU176" s="20" t="s">
        <v>81</v>
      </c>
    </row>
    <row r="177" spans="1:65" s="13" customFormat="1" ht="11.25" x14ac:dyDescent="0.2">
      <c r="B177" s="199"/>
      <c r="C177" s="200"/>
      <c r="D177" s="201" t="s">
        <v>177</v>
      </c>
      <c r="E177" s="202" t="s">
        <v>19</v>
      </c>
      <c r="F177" s="203" t="s">
        <v>767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177</v>
      </c>
      <c r="AU177" s="209" t="s">
        <v>81</v>
      </c>
      <c r="AV177" s="13" t="s">
        <v>79</v>
      </c>
      <c r="AW177" s="13" t="s">
        <v>33</v>
      </c>
      <c r="AX177" s="13" t="s">
        <v>71</v>
      </c>
      <c r="AY177" s="209" t="s">
        <v>166</v>
      </c>
    </row>
    <row r="178" spans="1:65" s="13" customFormat="1" ht="11.25" x14ac:dyDescent="0.2">
      <c r="B178" s="199"/>
      <c r="C178" s="200"/>
      <c r="D178" s="201" t="s">
        <v>177</v>
      </c>
      <c r="E178" s="202" t="s">
        <v>19</v>
      </c>
      <c r="F178" s="203" t="s">
        <v>388</v>
      </c>
      <c r="G178" s="200"/>
      <c r="H178" s="202" t="s">
        <v>19</v>
      </c>
      <c r="I178" s="204"/>
      <c r="J178" s="200"/>
      <c r="K178" s="200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177</v>
      </c>
      <c r="AU178" s="209" t="s">
        <v>81</v>
      </c>
      <c r="AV178" s="13" t="s">
        <v>79</v>
      </c>
      <c r="AW178" s="13" t="s">
        <v>33</v>
      </c>
      <c r="AX178" s="13" t="s">
        <v>71</v>
      </c>
      <c r="AY178" s="209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779</v>
      </c>
      <c r="G179" s="211"/>
      <c r="H179" s="214">
        <v>0.13800000000000001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3" customFormat="1" ht="11.25" x14ac:dyDescent="0.2">
      <c r="B180" s="199"/>
      <c r="C180" s="200"/>
      <c r="D180" s="201" t="s">
        <v>177</v>
      </c>
      <c r="E180" s="202" t="s">
        <v>19</v>
      </c>
      <c r="F180" s="203" t="s">
        <v>780</v>
      </c>
      <c r="G180" s="200"/>
      <c r="H180" s="202" t="s">
        <v>19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177</v>
      </c>
      <c r="AU180" s="209" t="s">
        <v>81</v>
      </c>
      <c r="AV180" s="13" t="s">
        <v>79</v>
      </c>
      <c r="AW180" s="13" t="s">
        <v>33</v>
      </c>
      <c r="AX180" s="13" t="s">
        <v>71</v>
      </c>
      <c r="AY180" s="209" t="s">
        <v>166</v>
      </c>
    </row>
    <row r="181" spans="1:65" s="14" customFormat="1" ht="11.25" x14ac:dyDescent="0.2">
      <c r="B181" s="210"/>
      <c r="C181" s="211"/>
      <c r="D181" s="201" t="s">
        <v>177</v>
      </c>
      <c r="E181" s="212" t="s">
        <v>19</v>
      </c>
      <c r="F181" s="213" t="s">
        <v>781</v>
      </c>
      <c r="G181" s="211"/>
      <c r="H181" s="214">
        <v>0.97499999999999998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81</v>
      </c>
      <c r="AV181" s="14" t="s">
        <v>81</v>
      </c>
      <c r="AW181" s="14" t="s">
        <v>33</v>
      </c>
      <c r="AX181" s="14" t="s">
        <v>71</v>
      </c>
      <c r="AY181" s="220" t="s">
        <v>166</v>
      </c>
    </row>
    <row r="182" spans="1:65" s="15" customFormat="1" ht="11.25" x14ac:dyDescent="0.2">
      <c r="B182" s="221"/>
      <c r="C182" s="222"/>
      <c r="D182" s="201" t="s">
        <v>177</v>
      </c>
      <c r="E182" s="223" t="s">
        <v>19</v>
      </c>
      <c r="F182" s="224" t="s">
        <v>180</v>
      </c>
      <c r="G182" s="222"/>
      <c r="H182" s="225">
        <v>1.113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177</v>
      </c>
      <c r="AU182" s="231" t="s">
        <v>81</v>
      </c>
      <c r="AV182" s="15" t="s">
        <v>173</v>
      </c>
      <c r="AW182" s="15" t="s">
        <v>33</v>
      </c>
      <c r="AX182" s="15" t="s">
        <v>79</v>
      </c>
      <c r="AY182" s="231" t="s">
        <v>166</v>
      </c>
    </row>
    <row r="183" spans="1:65" s="2" customFormat="1" ht="16.5" customHeight="1" x14ac:dyDescent="0.2">
      <c r="A183" s="37"/>
      <c r="B183" s="38"/>
      <c r="C183" s="181" t="s">
        <v>274</v>
      </c>
      <c r="D183" s="181" t="s">
        <v>168</v>
      </c>
      <c r="E183" s="182" t="s">
        <v>423</v>
      </c>
      <c r="F183" s="183" t="s">
        <v>424</v>
      </c>
      <c r="G183" s="184" t="s">
        <v>188</v>
      </c>
      <c r="H183" s="185">
        <v>1.113</v>
      </c>
      <c r="I183" s="186"/>
      <c r="J183" s="187">
        <f>ROUND(I183*H183,2)</f>
        <v>0</v>
      </c>
      <c r="K183" s="183" t="s">
        <v>172</v>
      </c>
      <c r="L183" s="42"/>
      <c r="M183" s="188" t="s">
        <v>19</v>
      </c>
      <c r="N183" s="189" t="s">
        <v>42</v>
      </c>
      <c r="O183" s="67"/>
      <c r="P183" s="190">
        <f>O183*H183</f>
        <v>0</v>
      </c>
      <c r="Q183" s="190">
        <v>1.9300000000000001E-3</v>
      </c>
      <c r="R183" s="190">
        <f>Q183*H183</f>
        <v>2.1480900000000001E-3</v>
      </c>
      <c r="S183" s="190">
        <v>0</v>
      </c>
      <c r="T183" s="19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2" t="s">
        <v>315</v>
      </c>
      <c r="AT183" s="192" t="s">
        <v>168</v>
      </c>
      <c r="AU183" s="192" t="s">
        <v>81</v>
      </c>
      <c r="AY183" s="20" t="s">
        <v>166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20" t="s">
        <v>79</v>
      </c>
      <c r="BK183" s="193">
        <f>ROUND(I183*H183,2)</f>
        <v>0</v>
      </c>
      <c r="BL183" s="20" t="s">
        <v>315</v>
      </c>
      <c r="BM183" s="192" t="s">
        <v>425</v>
      </c>
    </row>
    <row r="184" spans="1:65" s="2" customFormat="1" ht="11.25" x14ac:dyDescent="0.2">
      <c r="A184" s="37"/>
      <c r="B184" s="38"/>
      <c r="C184" s="39"/>
      <c r="D184" s="194" t="s">
        <v>175</v>
      </c>
      <c r="E184" s="39"/>
      <c r="F184" s="195" t="s">
        <v>426</v>
      </c>
      <c r="G184" s="39"/>
      <c r="H184" s="39"/>
      <c r="I184" s="196"/>
      <c r="J184" s="39"/>
      <c r="K184" s="39"/>
      <c r="L184" s="42"/>
      <c r="M184" s="197"/>
      <c r="N184" s="19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175</v>
      </c>
      <c r="AU184" s="20" t="s">
        <v>81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767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388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779</v>
      </c>
      <c r="G187" s="211"/>
      <c r="H187" s="214">
        <v>0.13800000000000001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3" customFormat="1" ht="11.25" x14ac:dyDescent="0.2">
      <c r="B188" s="199"/>
      <c r="C188" s="200"/>
      <c r="D188" s="201" t="s">
        <v>177</v>
      </c>
      <c r="E188" s="202" t="s">
        <v>19</v>
      </c>
      <c r="F188" s="203" t="s">
        <v>780</v>
      </c>
      <c r="G188" s="200"/>
      <c r="H188" s="202" t="s">
        <v>19</v>
      </c>
      <c r="I188" s="204"/>
      <c r="J188" s="200"/>
      <c r="K188" s="200"/>
      <c r="L188" s="205"/>
      <c r="M188" s="206"/>
      <c r="N188" s="207"/>
      <c r="O188" s="207"/>
      <c r="P188" s="207"/>
      <c r="Q188" s="207"/>
      <c r="R188" s="207"/>
      <c r="S188" s="207"/>
      <c r="T188" s="208"/>
      <c r="AT188" s="209" t="s">
        <v>177</v>
      </c>
      <c r="AU188" s="209" t="s">
        <v>81</v>
      </c>
      <c r="AV188" s="13" t="s">
        <v>79</v>
      </c>
      <c r="AW188" s="13" t="s">
        <v>33</v>
      </c>
      <c r="AX188" s="13" t="s">
        <v>71</v>
      </c>
      <c r="AY188" s="209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781</v>
      </c>
      <c r="G189" s="211"/>
      <c r="H189" s="214">
        <v>0.97499999999999998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5" customFormat="1" ht="11.25" x14ac:dyDescent="0.2">
      <c r="B190" s="221"/>
      <c r="C190" s="222"/>
      <c r="D190" s="201" t="s">
        <v>177</v>
      </c>
      <c r="E190" s="223" t="s">
        <v>19</v>
      </c>
      <c r="F190" s="224" t="s">
        <v>180</v>
      </c>
      <c r="G190" s="222"/>
      <c r="H190" s="225">
        <v>1.113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177</v>
      </c>
      <c r="AU190" s="231" t="s">
        <v>81</v>
      </c>
      <c r="AV190" s="15" t="s">
        <v>173</v>
      </c>
      <c r="AW190" s="15" t="s">
        <v>33</v>
      </c>
      <c r="AX190" s="15" t="s">
        <v>79</v>
      </c>
      <c r="AY190" s="231" t="s">
        <v>166</v>
      </c>
    </row>
    <row r="191" spans="1:65" s="12" customFormat="1" ht="25.9" customHeight="1" x14ac:dyDescent="0.2">
      <c r="B191" s="165"/>
      <c r="C191" s="166"/>
      <c r="D191" s="167" t="s">
        <v>70</v>
      </c>
      <c r="E191" s="168" t="s">
        <v>342</v>
      </c>
      <c r="F191" s="168" t="s">
        <v>343</v>
      </c>
      <c r="G191" s="166"/>
      <c r="H191" s="166"/>
      <c r="I191" s="169"/>
      <c r="J191" s="170">
        <f>BK191</f>
        <v>0</v>
      </c>
      <c r="K191" s="166"/>
      <c r="L191" s="171"/>
      <c r="M191" s="172"/>
      <c r="N191" s="173"/>
      <c r="O191" s="173"/>
      <c r="P191" s="174">
        <f>P192</f>
        <v>0</v>
      </c>
      <c r="Q191" s="173"/>
      <c r="R191" s="174">
        <f>R192</f>
        <v>0</v>
      </c>
      <c r="S191" s="173"/>
      <c r="T191" s="175">
        <f>T192</f>
        <v>0</v>
      </c>
      <c r="AR191" s="176" t="s">
        <v>198</v>
      </c>
      <c r="AT191" s="177" t="s">
        <v>70</v>
      </c>
      <c r="AU191" s="177" t="s">
        <v>71</v>
      </c>
      <c r="AY191" s="176" t="s">
        <v>166</v>
      </c>
      <c r="BK191" s="178">
        <f>BK192</f>
        <v>0</v>
      </c>
    </row>
    <row r="192" spans="1:65" s="2" customFormat="1" ht="16.5" customHeight="1" x14ac:dyDescent="0.2">
      <c r="A192" s="37"/>
      <c r="B192" s="38"/>
      <c r="C192" s="181" t="s">
        <v>299</v>
      </c>
      <c r="D192" s="181" t="s">
        <v>168</v>
      </c>
      <c r="E192" s="182" t="s">
        <v>345</v>
      </c>
      <c r="F192" s="183" t="s">
        <v>346</v>
      </c>
      <c r="G192" s="184" t="s">
        <v>347</v>
      </c>
      <c r="H192" s="243"/>
      <c r="I192" s="186"/>
      <c r="J192" s="187">
        <f>ROUND(I192*H192,2)</f>
        <v>0</v>
      </c>
      <c r="K192" s="183" t="s">
        <v>19</v>
      </c>
      <c r="L192" s="42"/>
      <c r="M192" s="244" t="s">
        <v>19</v>
      </c>
      <c r="N192" s="245" t="s">
        <v>42</v>
      </c>
      <c r="O192" s="246"/>
      <c r="P192" s="247">
        <f>O192*H192</f>
        <v>0</v>
      </c>
      <c r="Q192" s="247">
        <v>0</v>
      </c>
      <c r="R192" s="247">
        <f>Q192*H192</f>
        <v>0</v>
      </c>
      <c r="S192" s="247">
        <v>0</v>
      </c>
      <c r="T192" s="24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2" t="s">
        <v>173</v>
      </c>
      <c r="AT192" s="192" t="s">
        <v>168</v>
      </c>
      <c r="AU192" s="192" t="s">
        <v>79</v>
      </c>
      <c r="AY192" s="20" t="s">
        <v>166</v>
      </c>
      <c r="BE192" s="193">
        <f>IF(N192="základní",J192,0)</f>
        <v>0</v>
      </c>
      <c r="BF192" s="193">
        <f>IF(N192="snížená",J192,0)</f>
        <v>0</v>
      </c>
      <c r="BG192" s="193">
        <f>IF(N192="zákl. přenesená",J192,0)</f>
        <v>0</v>
      </c>
      <c r="BH192" s="193">
        <f>IF(N192="sníž. přenesená",J192,0)</f>
        <v>0</v>
      </c>
      <c r="BI192" s="193">
        <f>IF(N192="nulová",J192,0)</f>
        <v>0</v>
      </c>
      <c r="BJ192" s="20" t="s">
        <v>79</v>
      </c>
      <c r="BK192" s="193">
        <f>ROUND(I192*H192,2)</f>
        <v>0</v>
      </c>
      <c r="BL192" s="20" t="s">
        <v>173</v>
      </c>
      <c r="BM192" s="192" t="s">
        <v>427</v>
      </c>
    </row>
    <row r="193" spans="1:31" s="2" customFormat="1" ht="6.95" customHeight="1" x14ac:dyDescent="0.2">
      <c r="A193" s="37"/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42"/>
      <c r="M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</row>
  </sheetData>
  <sheetProtection algorithmName="SHA-512" hashValue="FqT26gOBopR3peg4NDF6ogoMa2kNvys/msi1+6VXZUc712U7Mx/SsEJmtDZqfSHuIc5MAR0KWXlFvsvpaVEvKw==" saltValue="NK6Jq2RwZ4q/geHqGtKOfL67bBlLzOfCtr4xEcHmHTJNZpsYi7lGzV1EQNMP6SY/MyukZ5w2xZ4ghscsLeXGsA==" spinCount="100000" sheet="1" objects="1" scenarios="1" formatColumns="0" formatRows="0" autoFilter="0"/>
  <autoFilter ref="C92:K192" xr:uid="{00000000-0009-0000-0000-000007000000}"/>
  <mergeCells count="12">
    <mergeCell ref="E85:H85"/>
    <mergeCell ref="L2:V2"/>
    <mergeCell ref="E50:H50"/>
    <mergeCell ref="E52:H52"/>
    <mergeCell ref="E54:H54"/>
    <mergeCell ref="E81:H81"/>
    <mergeCell ref="E83:H83"/>
    <mergeCell ref="E7:H7"/>
    <mergeCell ref="E9:H9"/>
    <mergeCell ref="E11:H11"/>
    <mergeCell ref="E20:H20"/>
    <mergeCell ref="E29:H29"/>
  </mergeCells>
  <hyperlinks>
    <hyperlink ref="F97" r:id="rId1" xr:uid="{00000000-0004-0000-0700-000000000000}"/>
    <hyperlink ref="F104" r:id="rId2" xr:uid="{00000000-0004-0000-0700-000001000000}"/>
    <hyperlink ref="F111" r:id="rId3" xr:uid="{00000000-0004-0000-0700-000002000000}"/>
    <hyperlink ref="F118" r:id="rId4" xr:uid="{00000000-0004-0000-0700-000003000000}"/>
    <hyperlink ref="F127" r:id="rId5" xr:uid="{00000000-0004-0000-0700-000004000000}"/>
    <hyperlink ref="F131" r:id="rId6" xr:uid="{00000000-0004-0000-0700-000005000000}"/>
    <hyperlink ref="F156" r:id="rId7" xr:uid="{00000000-0004-0000-0700-000006000000}"/>
    <hyperlink ref="F159" r:id="rId8" xr:uid="{00000000-0004-0000-0700-000007000000}"/>
    <hyperlink ref="F168" r:id="rId9" xr:uid="{00000000-0004-0000-0700-000008000000}"/>
    <hyperlink ref="F176" r:id="rId10" xr:uid="{00000000-0004-0000-0700-000009000000}"/>
    <hyperlink ref="F184" r:id="rId11" xr:uid="{00000000-0004-0000-07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355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AT2" s="20" t="s">
        <v>106</v>
      </c>
    </row>
    <row r="3" spans="1:46" s="1" customFormat="1" ht="6.95" customHeight="1" x14ac:dyDescent="0.2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23"/>
      <c r="AT3" s="20" t="s">
        <v>81</v>
      </c>
    </row>
    <row r="4" spans="1:46" s="1" customFormat="1" ht="24.95" customHeight="1" x14ac:dyDescent="0.2">
      <c r="B4" s="23"/>
      <c r="D4" s="113" t="s">
        <v>137</v>
      </c>
      <c r="L4" s="23"/>
      <c r="M4" s="114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15" t="s">
        <v>16</v>
      </c>
      <c r="L6" s="23"/>
    </row>
    <row r="7" spans="1:46" s="1" customFormat="1" ht="16.5" customHeight="1" x14ac:dyDescent="0.2">
      <c r="B7" s="23"/>
      <c r="E7" s="393" t="str">
        <f>'Rekapitulace stavby'!K6</f>
        <v>Novostavba skateparkového hřiště, Bystřice pod Hostýnem</v>
      </c>
      <c r="F7" s="394"/>
      <c r="G7" s="394"/>
      <c r="H7" s="394"/>
      <c r="L7" s="23"/>
    </row>
    <row r="8" spans="1:46" s="1" customFormat="1" ht="12" customHeight="1" x14ac:dyDescent="0.2">
      <c r="B8" s="23"/>
      <c r="D8" s="115" t="s">
        <v>138</v>
      </c>
      <c r="L8" s="23"/>
    </row>
    <row r="9" spans="1:46" s="2" customFormat="1" ht="16.5" customHeight="1" x14ac:dyDescent="0.2">
      <c r="A9" s="37"/>
      <c r="B9" s="42"/>
      <c r="C9" s="37"/>
      <c r="D9" s="37"/>
      <c r="E9" s="393" t="s">
        <v>349</v>
      </c>
      <c r="F9" s="396"/>
      <c r="G9" s="396"/>
      <c r="H9" s="396"/>
      <c r="I9" s="37"/>
      <c r="J9" s="37"/>
      <c r="K9" s="37"/>
      <c r="L9" s="11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 x14ac:dyDescent="0.2">
      <c r="A10" s="37"/>
      <c r="B10" s="42"/>
      <c r="C10" s="37"/>
      <c r="D10" s="115" t="s">
        <v>350</v>
      </c>
      <c r="E10" s="37"/>
      <c r="F10" s="37"/>
      <c r="G10" s="37"/>
      <c r="H10" s="37"/>
      <c r="I10" s="37"/>
      <c r="J10" s="37"/>
      <c r="K10" s="37"/>
      <c r="L10" s="11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6.5" customHeight="1" x14ac:dyDescent="0.2">
      <c r="A11" s="37"/>
      <c r="B11" s="42"/>
      <c r="C11" s="37"/>
      <c r="D11" s="37"/>
      <c r="E11" s="395" t="s">
        <v>782</v>
      </c>
      <c r="F11" s="396"/>
      <c r="G11" s="396"/>
      <c r="H11" s="396"/>
      <c r="I11" s="37"/>
      <c r="J11" s="37"/>
      <c r="K11" s="37"/>
      <c r="L11" s="116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1.25" x14ac:dyDescent="0.2">
      <c r="A12" s="37"/>
      <c r="B12" s="42"/>
      <c r="C12" s="37"/>
      <c r="D12" s="37"/>
      <c r="E12" s="37"/>
      <c r="F12" s="37"/>
      <c r="G12" s="37"/>
      <c r="H12" s="37"/>
      <c r="I12" s="37"/>
      <c r="J12" s="37"/>
      <c r="K12" s="37"/>
      <c r="L12" s="116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2" customHeight="1" x14ac:dyDescent="0.2">
      <c r="A13" s="37"/>
      <c r="B13" s="42"/>
      <c r="C13" s="37"/>
      <c r="D13" s="115" t="s">
        <v>18</v>
      </c>
      <c r="E13" s="37"/>
      <c r="F13" s="106" t="s">
        <v>19</v>
      </c>
      <c r="G13" s="37"/>
      <c r="H13" s="37"/>
      <c r="I13" s="115" t="s">
        <v>20</v>
      </c>
      <c r="J13" s="106" t="s">
        <v>19</v>
      </c>
      <c r="K13" s="37"/>
      <c r="L13" s="11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15" t="s">
        <v>21</v>
      </c>
      <c r="E14" s="37"/>
      <c r="F14" s="106" t="s">
        <v>22</v>
      </c>
      <c r="G14" s="37"/>
      <c r="H14" s="37"/>
      <c r="I14" s="115" t="s">
        <v>23</v>
      </c>
      <c r="J14" s="117" t="str">
        <f>'Rekapitulace stavby'!AN8</f>
        <v>31. 8. 2025</v>
      </c>
      <c r="K14" s="37"/>
      <c r="L14" s="116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0.9" customHeight="1" x14ac:dyDescent="0.2">
      <c r="A15" s="37"/>
      <c r="B15" s="42"/>
      <c r="C15" s="37"/>
      <c r="D15" s="37"/>
      <c r="E15" s="37"/>
      <c r="F15" s="37"/>
      <c r="G15" s="37"/>
      <c r="H15" s="37"/>
      <c r="I15" s="37"/>
      <c r="J15" s="37"/>
      <c r="K15" s="37"/>
      <c r="L15" s="11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2" customHeight="1" x14ac:dyDescent="0.2">
      <c r="A16" s="37"/>
      <c r="B16" s="42"/>
      <c r="C16" s="37"/>
      <c r="D16" s="115" t="s">
        <v>25</v>
      </c>
      <c r="E16" s="37"/>
      <c r="F16" s="37"/>
      <c r="G16" s="37"/>
      <c r="H16" s="37"/>
      <c r="I16" s="115" t="s">
        <v>26</v>
      </c>
      <c r="J16" s="106" t="s">
        <v>19</v>
      </c>
      <c r="K16" s="37"/>
      <c r="L16" s="116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8" customHeight="1" x14ac:dyDescent="0.2">
      <c r="A17" s="37"/>
      <c r="B17" s="42"/>
      <c r="C17" s="37"/>
      <c r="D17" s="37"/>
      <c r="E17" s="106" t="s">
        <v>27</v>
      </c>
      <c r="F17" s="37"/>
      <c r="G17" s="37"/>
      <c r="H17" s="37"/>
      <c r="I17" s="115" t="s">
        <v>28</v>
      </c>
      <c r="J17" s="106" t="s">
        <v>19</v>
      </c>
      <c r="K17" s="37"/>
      <c r="L17" s="11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6.95" customHeight="1" x14ac:dyDescent="0.2">
      <c r="A18" s="37"/>
      <c r="B18" s="42"/>
      <c r="C18" s="37"/>
      <c r="D18" s="37"/>
      <c r="E18" s="37"/>
      <c r="F18" s="37"/>
      <c r="G18" s="37"/>
      <c r="H18" s="37"/>
      <c r="I18" s="37"/>
      <c r="J18" s="37"/>
      <c r="K18" s="37"/>
      <c r="L18" s="116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2" customHeight="1" x14ac:dyDescent="0.2">
      <c r="A19" s="37"/>
      <c r="B19" s="42"/>
      <c r="C19" s="37"/>
      <c r="D19" s="115" t="s">
        <v>29</v>
      </c>
      <c r="E19" s="37"/>
      <c r="F19" s="37"/>
      <c r="G19" s="37"/>
      <c r="H19" s="37"/>
      <c r="I19" s="115" t="s">
        <v>26</v>
      </c>
      <c r="J19" s="33" t="str">
        <f>'Rekapitulace stavby'!AN13</f>
        <v>Vyplň údaj</v>
      </c>
      <c r="K19" s="37"/>
      <c r="L19" s="116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8" customHeight="1" x14ac:dyDescent="0.2">
      <c r="A20" s="37"/>
      <c r="B20" s="42"/>
      <c r="C20" s="37"/>
      <c r="D20" s="37"/>
      <c r="E20" s="397" t="str">
        <f>'Rekapitulace stavby'!E14</f>
        <v>Vyplň údaj</v>
      </c>
      <c r="F20" s="398"/>
      <c r="G20" s="398"/>
      <c r="H20" s="398"/>
      <c r="I20" s="115" t="s">
        <v>28</v>
      </c>
      <c r="J20" s="33" t="str">
        <f>'Rekapitulace stavby'!AN14</f>
        <v>Vyplň údaj</v>
      </c>
      <c r="K20" s="37"/>
      <c r="L20" s="116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6.95" customHeight="1" x14ac:dyDescent="0.2">
      <c r="A21" s="37"/>
      <c r="B21" s="42"/>
      <c r="C21" s="37"/>
      <c r="D21" s="37"/>
      <c r="E21" s="37"/>
      <c r="F21" s="37"/>
      <c r="G21" s="37"/>
      <c r="H21" s="37"/>
      <c r="I21" s="37"/>
      <c r="J21" s="37"/>
      <c r="K21" s="37"/>
      <c r="L21" s="116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2" customHeight="1" x14ac:dyDescent="0.2">
      <c r="A22" s="37"/>
      <c r="B22" s="42"/>
      <c r="C22" s="37"/>
      <c r="D22" s="115" t="s">
        <v>31</v>
      </c>
      <c r="E22" s="37"/>
      <c r="F22" s="37"/>
      <c r="G22" s="37"/>
      <c r="H22" s="37"/>
      <c r="I22" s="115" t="s">
        <v>26</v>
      </c>
      <c r="J22" s="106" t="s">
        <v>19</v>
      </c>
      <c r="K22" s="37"/>
      <c r="L22" s="11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8" customHeight="1" x14ac:dyDescent="0.2">
      <c r="A23" s="37"/>
      <c r="B23" s="42"/>
      <c r="C23" s="37"/>
      <c r="D23" s="37"/>
      <c r="E23" s="106" t="s">
        <v>32</v>
      </c>
      <c r="F23" s="37"/>
      <c r="G23" s="37"/>
      <c r="H23" s="37"/>
      <c r="I23" s="115" t="s">
        <v>28</v>
      </c>
      <c r="J23" s="106" t="s">
        <v>19</v>
      </c>
      <c r="K23" s="37"/>
      <c r="L23" s="11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6.95" customHeight="1" x14ac:dyDescent="0.2">
      <c r="A24" s="37"/>
      <c r="B24" s="42"/>
      <c r="C24" s="37"/>
      <c r="D24" s="37"/>
      <c r="E24" s="37"/>
      <c r="F24" s="37"/>
      <c r="G24" s="37"/>
      <c r="H24" s="37"/>
      <c r="I24" s="37"/>
      <c r="J24" s="37"/>
      <c r="K24" s="37"/>
      <c r="L24" s="11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12" customHeight="1" x14ac:dyDescent="0.2">
      <c r="A25" s="37"/>
      <c r="B25" s="42"/>
      <c r="C25" s="37"/>
      <c r="D25" s="115" t="s">
        <v>34</v>
      </c>
      <c r="E25" s="37"/>
      <c r="F25" s="37"/>
      <c r="G25" s="37"/>
      <c r="H25" s="37"/>
      <c r="I25" s="115" t="s">
        <v>26</v>
      </c>
      <c r="J25" s="106" t="str">
        <f>IF('Rekapitulace stavby'!AN19="","",'Rekapitulace stavby'!AN19)</f>
        <v/>
      </c>
      <c r="K25" s="37"/>
      <c r="L25" s="116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8" customHeight="1" x14ac:dyDescent="0.2">
      <c r="A26" s="37"/>
      <c r="B26" s="42"/>
      <c r="C26" s="37"/>
      <c r="D26" s="37"/>
      <c r="E26" s="106" t="str">
        <f>IF('Rekapitulace stavby'!E20="","",'Rekapitulace stavby'!E20)</f>
        <v xml:space="preserve"> </v>
      </c>
      <c r="F26" s="37"/>
      <c r="G26" s="37"/>
      <c r="H26" s="37"/>
      <c r="I26" s="115" t="s">
        <v>28</v>
      </c>
      <c r="J26" s="106" t="str">
        <f>IF('Rekapitulace stavby'!AN20="","",'Rekapitulace stavby'!AN20)</f>
        <v/>
      </c>
      <c r="K26" s="37"/>
      <c r="L26" s="116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 x14ac:dyDescent="0.2">
      <c r="A27" s="37"/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116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12" customHeight="1" x14ac:dyDescent="0.2">
      <c r="A28" s="37"/>
      <c r="B28" s="42"/>
      <c r="C28" s="37"/>
      <c r="D28" s="115" t="s">
        <v>35</v>
      </c>
      <c r="E28" s="37"/>
      <c r="F28" s="37"/>
      <c r="G28" s="37"/>
      <c r="H28" s="37"/>
      <c r="I28" s="37"/>
      <c r="J28" s="37"/>
      <c r="K28" s="37"/>
      <c r="L28" s="116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8" customFormat="1" ht="16.5" customHeight="1" x14ac:dyDescent="0.2">
      <c r="A29" s="118"/>
      <c r="B29" s="119"/>
      <c r="C29" s="118"/>
      <c r="D29" s="118"/>
      <c r="E29" s="399" t="s">
        <v>19</v>
      </c>
      <c r="F29" s="399"/>
      <c r="G29" s="399"/>
      <c r="H29" s="399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pans="1:31" s="2" customFormat="1" ht="6.95" customHeight="1" x14ac:dyDescent="0.2">
      <c r="A30" s="37"/>
      <c r="B30" s="42"/>
      <c r="C30" s="37"/>
      <c r="D30" s="37"/>
      <c r="E30" s="37"/>
      <c r="F30" s="37"/>
      <c r="G30" s="37"/>
      <c r="H30" s="37"/>
      <c r="I30" s="37"/>
      <c r="J30" s="37"/>
      <c r="K30" s="37"/>
      <c r="L30" s="11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21"/>
      <c r="E31" s="121"/>
      <c r="F31" s="121"/>
      <c r="G31" s="121"/>
      <c r="H31" s="121"/>
      <c r="I31" s="121"/>
      <c r="J31" s="121"/>
      <c r="K31" s="121"/>
      <c r="L31" s="11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25.35" customHeight="1" x14ac:dyDescent="0.2">
      <c r="A32" s="37"/>
      <c r="B32" s="42"/>
      <c r="C32" s="37"/>
      <c r="D32" s="122" t="s">
        <v>37</v>
      </c>
      <c r="E32" s="37"/>
      <c r="F32" s="37"/>
      <c r="G32" s="37"/>
      <c r="H32" s="37"/>
      <c r="I32" s="37"/>
      <c r="J32" s="123">
        <f>ROUND(J97, 2)</f>
        <v>0</v>
      </c>
      <c r="K32" s="37"/>
      <c r="L32" s="11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6.95" customHeight="1" x14ac:dyDescent="0.2">
      <c r="A33" s="37"/>
      <c r="B33" s="42"/>
      <c r="C33" s="37"/>
      <c r="D33" s="121"/>
      <c r="E33" s="121"/>
      <c r="F33" s="121"/>
      <c r="G33" s="121"/>
      <c r="H33" s="121"/>
      <c r="I33" s="121"/>
      <c r="J33" s="121"/>
      <c r="K33" s="121"/>
      <c r="L33" s="11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37"/>
      <c r="F34" s="124" t="s">
        <v>39</v>
      </c>
      <c r="G34" s="37"/>
      <c r="H34" s="37"/>
      <c r="I34" s="124" t="s">
        <v>38</v>
      </c>
      <c r="J34" s="124" t="s">
        <v>40</v>
      </c>
      <c r="K34" s="37"/>
      <c r="L34" s="11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customHeight="1" x14ac:dyDescent="0.2">
      <c r="A35" s="37"/>
      <c r="B35" s="42"/>
      <c r="C35" s="37"/>
      <c r="D35" s="125" t="s">
        <v>41</v>
      </c>
      <c r="E35" s="115" t="s">
        <v>42</v>
      </c>
      <c r="F35" s="126">
        <f>ROUND((SUM(BE97:BE354)),  2)</f>
        <v>0</v>
      </c>
      <c r="G35" s="37"/>
      <c r="H35" s="37"/>
      <c r="I35" s="127">
        <v>0.21</v>
      </c>
      <c r="J35" s="126">
        <f>ROUND(((SUM(BE97:BE354))*I35),  2)</f>
        <v>0</v>
      </c>
      <c r="K35" s="37"/>
      <c r="L35" s="11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customHeight="1" x14ac:dyDescent="0.2">
      <c r="A36" s="37"/>
      <c r="B36" s="42"/>
      <c r="C36" s="37"/>
      <c r="D36" s="37"/>
      <c r="E36" s="115" t="s">
        <v>43</v>
      </c>
      <c r="F36" s="126">
        <f>ROUND((SUM(BF97:BF354)),  2)</f>
        <v>0</v>
      </c>
      <c r="G36" s="37"/>
      <c r="H36" s="37"/>
      <c r="I36" s="127">
        <v>0.12</v>
      </c>
      <c r="J36" s="126">
        <f>ROUND(((SUM(BF97:BF354))*I36),  2)</f>
        <v>0</v>
      </c>
      <c r="K36" s="37"/>
      <c r="L36" s="116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15" t="s">
        <v>44</v>
      </c>
      <c r="F37" s="126">
        <f>ROUND((SUM(BG97:BG354)),  2)</f>
        <v>0</v>
      </c>
      <c r="G37" s="37"/>
      <c r="H37" s="37"/>
      <c r="I37" s="127">
        <v>0.21</v>
      </c>
      <c r="J37" s="126">
        <f>0</f>
        <v>0</v>
      </c>
      <c r="K37" s="37"/>
      <c r="L37" s="116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hidden="1" customHeight="1" x14ac:dyDescent="0.2">
      <c r="A38" s="37"/>
      <c r="B38" s="42"/>
      <c r="C38" s="37"/>
      <c r="D38" s="37"/>
      <c r="E38" s="115" t="s">
        <v>45</v>
      </c>
      <c r="F38" s="126">
        <f>ROUND((SUM(BH97:BH354)),  2)</f>
        <v>0</v>
      </c>
      <c r="G38" s="37"/>
      <c r="H38" s="37"/>
      <c r="I38" s="127">
        <v>0.12</v>
      </c>
      <c r="J38" s="126">
        <f>0</f>
        <v>0</v>
      </c>
      <c r="K38" s="37"/>
      <c r="L38" s="116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14.45" hidden="1" customHeight="1" x14ac:dyDescent="0.2">
      <c r="A39" s="37"/>
      <c r="B39" s="42"/>
      <c r="C39" s="37"/>
      <c r="D39" s="37"/>
      <c r="E39" s="115" t="s">
        <v>46</v>
      </c>
      <c r="F39" s="126">
        <f>ROUND((SUM(BI97:BI354)),  2)</f>
        <v>0</v>
      </c>
      <c r="G39" s="37"/>
      <c r="H39" s="37"/>
      <c r="I39" s="127">
        <v>0</v>
      </c>
      <c r="J39" s="126">
        <f>0</f>
        <v>0</v>
      </c>
      <c r="K39" s="37"/>
      <c r="L39" s="116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6.95" customHeight="1" x14ac:dyDescent="0.2">
      <c r="A40" s="37"/>
      <c r="B40" s="42"/>
      <c r="C40" s="37"/>
      <c r="D40" s="37"/>
      <c r="E40" s="37"/>
      <c r="F40" s="37"/>
      <c r="G40" s="37"/>
      <c r="H40" s="37"/>
      <c r="I40" s="37"/>
      <c r="J40" s="37"/>
      <c r="K40" s="37"/>
      <c r="L40" s="116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1:31" s="2" customFormat="1" ht="25.35" customHeight="1" x14ac:dyDescent="0.2">
      <c r="A41" s="37"/>
      <c r="B41" s="42"/>
      <c r="C41" s="128"/>
      <c r="D41" s="129" t="s">
        <v>47</v>
      </c>
      <c r="E41" s="130"/>
      <c r="F41" s="130"/>
      <c r="G41" s="131" t="s">
        <v>48</v>
      </c>
      <c r="H41" s="132" t="s">
        <v>49</v>
      </c>
      <c r="I41" s="130"/>
      <c r="J41" s="133">
        <f>SUM(J32:J39)</f>
        <v>0</v>
      </c>
      <c r="K41" s="134"/>
      <c r="L41" s="11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1" s="2" customFormat="1" ht="14.45" customHeight="1" x14ac:dyDescent="0.2">
      <c r="A42" s="37"/>
      <c r="B42" s="135"/>
      <c r="C42" s="136"/>
      <c r="D42" s="136"/>
      <c r="E42" s="136"/>
      <c r="F42" s="136"/>
      <c r="G42" s="136"/>
      <c r="H42" s="136"/>
      <c r="I42" s="136"/>
      <c r="J42" s="136"/>
      <c r="K42" s="136"/>
      <c r="L42" s="11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pans="1:31" s="2" customFormat="1" ht="6.95" customHeight="1" x14ac:dyDescent="0.2">
      <c r="A46" s="37"/>
      <c r="B46" s="137"/>
      <c r="C46" s="138"/>
      <c r="D46" s="138"/>
      <c r="E46" s="138"/>
      <c r="F46" s="138"/>
      <c r="G46" s="138"/>
      <c r="H46" s="138"/>
      <c r="I46" s="138"/>
      <c r="J46" s="138"/>
      <c r="K46" s="138"/>
      <c r="L46" s="116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24.95" customHeight="1" x14ac:dyDescent="0.2">
      <c r="A47" s="37"/>
      <c r="B47" s="38"/>
      <c r="C47" s="26" t="s">
        <v>140</v>
      </c>
      <c r="D47" s="39"/>
      <c r="E47" s="39"/>
      <c r="F47" s="39"/>
      <c r="G47" s="39"/>
      <c r="H47" s="39"/>
      <c r="I47" s="39"/>
      <c r="J47" s="39"/>
      <c r="K47" s="39"/>
      <c r="L47" s="11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1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16</v>
      </c>
      <c r="D49" s="39"/>
      <c r="E49" s="39"/>
      <c r="F49" s="39"/>
      <c r="G49" s="39"/>
      <c r="H49" s="39"/>
      <c r="I49" s="39"/>
      <c r="J49" s="39"/>
      <c r="K49" s="39"/>
      <c r="L49" s="11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400" t="str">
        <f>E7</f>
        <v>Novostavba skateparkového hřiště, Bystřice pod Hostýnem</v>
      </c>
      <c r="F50" s="401"/>
      <c r="G50" s="401"/>
      <c r="H50" s="401"/>
      <c r="I50" s="39"/>
      <c r="J50" s="39"/>
      <c r="K50" s="39"/>
      <c r="L50" s="116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1" customFormat="1" ht="12" customHeight="1" x14ac:dyDescent="0.2">
      <c r="B51" s="24"/>
      <c r="C51" s="32" t="s">
        <v>138</v>
      </c>
      <c r="D51" s="25"/>
      <c r="E51" s="25"/>
      <c r="F51" s="25"/>
      <c r="G51" s="25"/>
      <c r="H51" s="25"/>
      <c r="I51" s="25"/>
      <c r="J51" s="25"/>
      <c r="K51" s="25"/>
      <c r="L51" s="23"/>
    </row>
    <row r="52" spans="1:47" s="2" customFormat="1" ht="16.5" customHeight="1" x14ac:dyDescent="0.2">
      <c r="A52" s="37"/>
      <c r="B52" s="38"/>
      <c r="C52" s="39"/>
      <c r="D52" s="39"/>
      <c r="E52" s="400" t="s">
        <v>349</v>
      </c>
      <c r="F52" s="402"/>
      <c r="G52" s="402"/>
      <c r="H52" s="402"/>
      <c r="I52" s="39"/>
      <c r="J52" s="39"/>
      <c r="K52" s="39"/>
      <c r="L52" s="116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12" customHeight="1" x14ac:dyDescent="0.2">
      <c r="A53" s="37"/>
      <c r="B53" s="38"/>
      <c r="C53" s="32" t="s">
        <v>350</v>
      </c>
      <c r="D53" s="39"/>
      <c r="E53" s="39"/>
      <c r="F53" s="39"/>
      <c r="G53" s="39"/>
      <c r="H53" s="39"/>
      <c r="I53" s="39"/>
      <c r="J53" s="39"/>
      <c r="K53" s="39"/>
      <c r="L53" s="116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6.5" customHeight="1" x14ac:dyDescent="0.2">
      <c r="A54" s="37"/>
      <c r="B54" s="38"/>
      <c r="C54" s="39"/>
      <c r="D54" s="39"/>
      <c r="E54" s="354" t="str">
        <f>E11</f>
        <v>0207 - Překážka 7 - Manual table kombinovaný s velkým grind boxem</v>
      </c>
      <c r="F54" s="402"/>
      <c r="G54" s="402"/>
      <c r="H54" s="402"/>
      <c r="I54" s="39"/>
      <c r="J54" s="39"/>
      <c r="K54" s="39"/>
      <c r="L54" s="116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6.95" customHeight="1" x14ac:dyDescent="0.2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16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2" customHeight="1" x14ac:dyDescent="0.2">
      <c r="A56" s="37"/>
      <c r="B56" s="38"/>
      <c r="C56" s="32" t="s">
        <v>21</v>
      </c>
      <c r="D56" s="39"/>
      <c r="E56" s="39"/>
      <c r="F56" s="30" t="str">
        <f>F14</f>
        <v xml:space="preserve"> </v>
      </c>
      <c r="G56" s="39"/>
      <c r="H56" s="39"/>
      <c r="I56" s="32" t="s">
        <v>23</v>
      </c>
      <c r="J56" s="62" t="str">
        <f>IF(J14="","",J14)</f>
        <v>31. 8. 2025</v>
      </c>
      <c r="K56" s="39"/>
      <c r="L56" s="116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6.95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1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25.7" customHeight="1" x14ac:dyDescent="0.2">
      <c r="A58" s="37"/>
      <c r="B58" s="38"/>
      <c r="C58" s="32" t="s">
        <v>25</v>
      </c>
      <c r="D58" s="39"/>
      <c r="E58" s="39"/>
      <c r="F58" s="30" t="str">
        <f>E17</f>
        <v>Město Bystřice pod Hostýnem</v>
      </c>
      <c r="G58" s="39"/>
      <c r="H58" s="39"/>
      <c r="I58" s="32" t="s">
        <v>31</v>
      </c>
      <c r="J58" s="35" t="str">
        <f>E23</f>
        <v>Michal Langoš, Hranice na Moravě</v>
      </c>
      <c r="K58" s="39"/>
      <c r="L58" s="116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15.2" customHeight="1" x14ac:dyDescent="0.2">
      <c r="A59" s="37"/>
      <c r="B59" s="38"/>
      <c r="C59" s="32" t="s">
        <v>29</v>
      </c>
      <c r="D59" s="39"/>
      <c r="E59" s="39"/>
      <c r="F59" s="30" t="str">
        <f>IF(E20="","",E20)</f>
        <v>Vyplň údaj</v>
      </c>
      <c r="G59" s="39"/>
      <c r="H59" s="39"/>
      <c r="I59" s="32" t="s">
        <v>34</v>
      </c>
      <c r="J59" s="35" t="str">
        <f>E26</f>
        <v xml:space="preserve"> </v>
      </c>
      <c r="K59" s="39"/>
      <c r="L59" s="116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pans="1:47" s="2" customFormat="1" ht="10.35" customHeight="1" x14ac:dyDescent="0.2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16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pans="1:47" s="2" customFormat="1" ht="29.25" customHeight="1" x14ac:dyDescent="0.2">
      <c r="A61" s="37"/>
      <c r="B61" s="38"/>
      <c r="C61" s="139" t="s">
        <v>141</v>
      </c>
      <c r="D61" s="140"/>
      <c r="E61" s="140"/>
      <c r="F61" s="140"/>
      <c r="G61" s="140"/>
      <c r="H61" s="140"/>
      <c r="I61" s="140"/>
      <c r="J61" s="141" t="s">
        <v>142</v>
      </c>
      <c r="K61" s="140"/>
      <c r="L61" s="116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10.35" customHeight="1" x14ac:dyDescent="0.2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16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22.9" customHeight="1" x14ac:dyDescent="0.2">
      <c r="A63" s="37"/>
      <c r="B63" s="38"/>
      <c r="C63" s="142" t="s">
        <v>69</v>
      </c>
      <c r="D63" s="39"/>
      <c r="E63" s="39"/>
      <c r="F63" s="39"/>
      <c r="G63" s="39"/>
      <c r="H63" s="39"/>
      <c r="I63" s="39"/>
      <c r="J63" s="80">
        <f>J97</f>
        <v>0</v>
      </c>
      <c r="K63" s="39"/>
      <c r="L63" s="116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20" t="s">
        <v>143</v>
      </c>
    </row>
    <row r="64" spans="1:47" s="9" customFormat="1" ht="24.95" customHeight="1" x14ac:dyDescent="0.2">
      <c r="B64" s="143"/>
      <c r="C64" s="144"/>
      <c r="D64" s="145" t="s">
        <v>144</v>
      </c>
      <c r="E64" s="146"/>
      <c r="F64" s="146"/>
      <c r="G64" s="146"/>
      <c r="H64" s="146"/>
      <c r="I64" s="146"/>
      <c r="J64" s="147">
        <f>J98</f>
        <v>0</v>
      </c>
      <c r="K64" s="144"/>
      <c r="L64" s="148"/>
    </row>
    <row r="65" spans="1:31" s="10" customFormat="1" ht="19.899999999999999" customHeight="1" x14ac:dyDescent="0.2">
      <c r="B65" s="149"/>
      <c r="C65" s="100"/>
      <c r="D65" s="150" t="s">
        <v>146</v>
      </c>
      <c r="E65" s="151"/>
      <c r="F65" s="151"/>
      <c r="G65" s="151"/>
      <c r="H65" s="151"/>
      <c r="I65" s="151"/>
      <c r="J65" s="152">
        <f>J99</f>
        <v>0</v>
      </c>
      <c r="K65" s="100"/>
      <c r="L65" s="153"/>
    </row>
    <row r="66" spans="1:31" s="10" customFormat="1" ht="19.899999999999999" customHeight="1" x14ac:dyDescent="0.2">
      <c r="B66" s="149"/>
      <c r="C66" s="100"/>
      <c r="D66" s="150" t="s">
        <v>429</v>
      </c>
      <c r="E66" s="151"/>
      <c r="F66" s="151"/>
      <c r="G66" s="151"/>
      <c r="H66" s="151"/>
      <c r="I66" s="151"/>
      <c r="J66" s="152">
        <f>J121</f>
        <v>0</v>
      </c>
      <c r="K66" s="100"/>
      <c r="L66" s="153"/>
    </row>
    <row r="67" spans="1:31" s="10" customFormat="1" ht="19.899999999999999" customHeight="1" x14ac:dyDescent="0.2">
      <c r="B67" s="149"/>
      <c r="C67" s="100"/>
      <c r="D67" s="150" t="s">
        <v>783</v>
      </c>
      <c r="E67" s="151"/>
      <c r="F67" s="151"/>
      <c r="G67" s="151"/>
      <c r="H67" s="151"/>
      <c r="I67" s="151"/>
      <c r="J67" s="152">
        <f>J165</f>
        <v>0</v>
      </c>
      <c r="K67" s="100"/>
      <c r="L67" s="153"/>
    </row>
    <row r="68" spans="1:31" s="10" customFormat="1" ht="19.899999999999999" customHeight="1" x14ac:dyDescent="0.2">
      <c r="B68" s="149"/>
      <c r="C68" s="100"/>
      <c r="D68" s="150" t="s">
        <v>430</v>
      </c>
      <c r="E68" s="151"/>
      <c r="F68" s="151"/>
      <c r="G68" s="151"/>
      <c r="H68" s="151"/>
      <c r="I68" s="151"/>
      <c r="J68" s="152">
        <f>J223</f>
        <v>0</v>
      </c>
      <c r="K68" s="100"/>
      <c r="L68" s="153"/>
    </row>
    <row r="69" spans="1:31" s="10" customFormat="1" ht="19.899999999999999" customHeight="1" x14ac:dyDescent="0.2">
      <c r="B69" s="149"/>
      <c r="C69" s="100"/>
      <c r="D69" s="150" t="s">
        <v>147</v>
      </c>
      <c r="E69" s="151"/>
      <c r="F69" s="151"/>
      <c r="G69" s="151"/>
      <c r="H69" s="151"/>
      <c r="I69" s="151"/>
      <c r="J69" s="152">
        <f>J280</f>
        <v>0</v>
      </c>
      <c r="K69" s="100"/>
      <c r="L69" s="153"/>
    </row>
    <row r="70" spans="1:31" s="10" customFormat="1" ht="19.899999999999999" customHeight="1" x14ac:dyDescent="0.2">
      <c r="B70" s="149"/>
      <c r="C70" s="100"/>
      <c r="D70" s="150" t="s">
        <v>148</v>
      </c>
      <c r="E70" s="151"/>
      <c r="F70" s="151"/>
      <c r="G70" s="151"/>
      <c r="H70" s="151"/>
      <c r="I70" s="151"/>
      <c r="J70" s="152">
        <f>J295</f>
        <v>0</v>
      </c>
      <c r="K70" s="100"/>
      <c r="L70" s="153"/>
    </row>
    <row r="71" spans="1:31" s="9" customFormat="1" ht="24.95" customHeight="1" x14ac:dyDescent="0.2">
      <c r="B71" s="143"/>
      <c r="C71" s="144"/>
      <c r="D71" s="145" t="s">
        <v>352</v>
      </c>
      <c r="E71" s="146"/>
      <c r="F71" s="146"/>
      <c r="G71" s="146"/>
      <c r="H71" s="146"/>
      <c r="I71" s="146"/>
      <c r="J71" s="147">
        <f>J298</f>
        <v>0</v>
      </c>
      <c r="K71" s="144"/>
      <c r="L71" s="148"/>
    </row>
    <row r="72" spans="1:31" s="10" customFormat="1" ht="19.899999999999999" customHeight="1" x14ac:dyDescent="0.2">
      <c r="B72" s="149"/>
      <c r="C72" s="100"/>
      <c r="D72" s="150" t="s">
        <v>353</v>
      </c>
      <c r="E72" s="151"/>
      <c r="F72" s="151"/>
      <c r="G72" s="151"/>
      <c r="H72" s="151"/>
      <c r="I72" s="151"/>
      <c r="J72" s="152">
        <f>J299</f>
        <v>0</v>
      </c>
      <c r="K72" s="100"/>
      <c r="L72" s="153"/>
    </row>
    <row r="73" spans="1:31" s="10" customFormat="1" ht="19.899999999999999" customHeight="1" x14ac:dyDescent="0.2">
      <c r="B73" s="149"/>
      <c r="C73" s="100"/>
      <c r="D73" s="150" t="s">
        <v>354</v>
      </c>
      <c r="E73" s="151"/>
      <c r="F73" s="151"/>
      <c r="G73" s="151"/>
      <c r="H73" s="151"/>
      <c r="I73" s="151"/>
      <c r="J73" s="152">
        <f>J323</f>
        <v>0</v>
      </c>
      <c r="K73" s="100"/>
      <c r="L73" s="153"/>
    </row>
    <row r="74" spans="1:31" s="10" customFormat="1" ht="19.899999999999999" customHeight="1" x14ac:dyDescent="0.2">
      <c r="B74" s="149"/>
      <c r="C74" s="100"/>
      <c r="D74" s="150" t="s">
        <v>355</v>
      </c>
      <c r="E74" s="151"/>
      <c r="F74" s="151"/>
      <c r="G74" s="151"/>
      <c r="H74" s="151"/>
      <c r="I74" s="151"/>
      <c r="J74" s="152">
        <f>J331</f>
        <v>0</v>
      </c>
      <c r="K74" s="100"/>
      <c r="L74" s="153"/>
    </row>
    <row r="75" spans="1:31" s="9" customFormat="1" ht="24.95" customHeight="1" x14ac:dyDescent="0.2">
      <c r="B75" s="143"/>
      <c r="C75" s="144"/>
      <c r="D75" s="145" t="s">
        <v>150</v>
      </c>
      <c r="E75" s="146"/>
      <c r="F75" s="146"/>
      <c r="G75" s="146"/>
      <c r="H75" s="146"/>
      <c r="I75" s="146"/>
      <c r="J75" s="147">
        <f>J353</f>
        <v>0</v>
      </c>
      <c r="K75" s="144"/>
      <c r="L75" s="148"/>
    </row>
    <row r="76" spans="1:31" s="2" customFormat="1" ht="21.75" customHeight="1" x14ac:dyDescent="0.2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16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16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31" s="2" customFormat="1" ht="6.95" customHeight="1" x14ac:dyDescent="0.2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16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31" s="2" customFormat="1" ht="24.95" customHeight="1" x14ac:dyDescent="0.2">
      <c r="A82" s="37"/>
      <c r="B82" s="38"/>
      <c r="C82" s="26" t="s">
        <v>151</v>
      </c>
      <c r="D82" s="39"/>
      <c r="E82" s="39"/>
      <c r="F82" s="39"/>
      <c r="G82" s="39"/>
      <c r="H82" s="39"/>
      <c r="I82" s="39"/>
      <c r="J82" s="39"/>
      <c r="K82" s="39"/>
      <c r="L82" s="116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6.95" customHeight="1" x14ac:dyDescent="0.2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1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31" s="2" customFormat="1" ht="12" customHeight="1" x14ac:dyDescent="0.2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16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31" s="2" customFormat="1" ht="16.5" customHeight="1" x14ac:dyDescent="0.2">
      <c r="A85" s="37"/>
      <c r="B85" s="38"/>
      <c r="C85" s="39"/>
      <c r="D85" s="39"/>
      <c r="E85" s="400" t="str">
        <f>E7</f>
        <v>Novostavba skateparkového hřiště, Bystřice pod Hostýnem</v>
      </c>
      <c r="F85" s="401"/>
      <c r="G85" s="401"/>
      <c r="H85" s="401"/>
      <c r="I85" s="39"/>
      <c r="J85" s="39"/>
      <c r="K85" s="39"/>
      <c r="L85" s="116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31" s="1" customFormat="1" ht="12" customHeight="1" x14ac:dyDescent="0.2">
      <c r="B86" s="24"/>
      <c r="C86" s="32" t="s">
        <v>138</v>
      </c>
      <c r="D86" s="25"/>
      <c r="E86" s="25"/>
      <c r="F86" s="25"/>
      <c r="G86" s="25"/>
      <c r="H86" s="25"/>
      <c r="I86" s="25"/>
      <c r="J86" s="25"/>
      <c r="K86" s="25"/>
      <c r="L86" s="23"/>
    </row>
    <row r="87" spans="1:31" s="2" customFormat="1" ht="16.5" customHeight="1" x14ac:dyDescent="0.2">
      <c r="A87" s="37"/>
      <c r="B87" s="38"/>
      <c r="C87" s="39"/>
      <c r="D87" s="39"/>
      <c r="E87" s="400" t="s">
        <v>349</v>
      </c>
      <c r="F87" s="402"/>
      <c r="G87" s="402"/>
      <c r="H87" s="402"/>
      <c r="I87" s="39"/>
      <c r="J87" s="39"/>
      <c r="K87" s="39"/>
      <c r="L87" s="116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12" customHeight="1" x14ac:dyDescent="0.2">
      <c r="A88" s="37"/>
      <c r="B88" s="38"/>
      <c r="C88" s="32" t="s">
        <v>350</v>
      </c>
      <c r="D88" s="39"/>
      <c r="E88" s="39"/>
      <c r="F88" s="39"/>
      <c r="G88" s="39"/>
      <c r="H88" s="39"/>
      <c r="I88" s="39"/>
      <c r="J88" s="39"/>
      <c r="K88" s="39"/>
      <c r="L88" s="116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16.5" customHeight="1" x14ac:dyDescent="0.2">
      <c r="A89" s="37"/>
      <c r="B89" s="38"/>
      <c r="C89" s="39"/>
      <c r="D89" s="39"/>
      <c r="E89" s="354" t="str">
        <f>E11</f>
        <v>0207 - Překážka 7 - Manual table kombinovaný s velkým grind boxem</v>
      </c>
      <c r="F89" s="402"/>
      <c r="G89" s="402"/>
      <c r="H89" s="402"/>
      <c r="I89" s="39"/>
      <c r="J89" s="39"/>
      <c r="K89" s="39"/>
      <c r="L89" s="11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6.9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1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2" customHeight="1" x14ac:dyDescent="0.2">
      <c r="A91" s="37"/>
      <c r="B91" s="38"/>
      <c r="C91" s="32" t="s">
        <v>21</v>
      </c>
      <c r="D91" s="39"/>
      <c r="E91" s="39"/>
      <c r="F91" s="30" t="str">
        <f>F14</f>
        <v xml:space="preserve"> </v>
      </c>
      <c r="G91" s="39"/>
      <c r="H91" s="39"/>
      <c r="I91" s="32" t="s">
        <v>23</v>
      </c>
      <c r="J91" s="62" t="str">
        <f>IF(J14="","",J14)</f>
        <v>31. 8. 2025</v>
      </c>
      <c r="K91" s="39"/>
      <c r="L91" s="116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6.95" customHeight="1" x14ac:dyDescent="0.2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16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25.7" customHeight="1" x14ac:dyDescent="0.2">
      <c r="A93" s="37"/>
      <c r="B93" s="38"/>
      <c r="C93" s="32" t="s">
        <v>25</v>
      </c>
      <c r="D93" s="39"/>
      <c r="E93" s="39"/>
      <c r="F93" s="30" t="str">
        <f>E17</f>
        <v>Město Bystřice pod Hostýnem</v>
      </c>
      <c r="G93" s="39"/>
      <c r="H93" s="39"/>
      <c r="I93" s="32" t="s">
        <v>31</v>
      </c>
      <c r="J93" s="35" t="str">
        <f>E23</f>
        <v>Michal Langoš, Hranice na Moravě</v>
      </c>
      <c r="K93" s="39"/>
      <c r="L93" s="116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15.2" customHeight="1" x14ac:dyDescent="0.2">
      <c r="A94" s="37"/>
      <c r="B94" s="38"/>
      <c r="C94" s="32" t="s">
        <v>29</v>
      </c>
      <c r="D94" s="39"/>
      <c r="E94" s="39"/>
      <c r="F94" s="30" t="str">
        <f>IF(E20="","",E20)</f>
        <v>Vyplň údaj</v>
      </c>
      <c r="G94" s="39"/>
      <c r="H94" s="39"/>
      <c r="I94" s="32" t="s">
        <v>34</v>
      </c>
      <c r="J94" s="35" t="str">
        <f>E26</f>
        <v xml:space="preserve"> </v>
      </c>
      <c r="K94" s="39"/>
      <c r="L94" s="116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0.35" customHeight="1" x14ac:dyDescent="0.2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116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11" customFormat="1" ht="29.25" customHeight="1" x14ac:dyDescent="0.2">
      <c r="A96" s="154"/>
      <c r="B96" s="155"/>
      <c r="C96" s="156" t="s">
        <v>152</v>
      </c>
      <c r="D96" s="157" t="s">
        <v>56</v>
      </c>
      <c r="E96" s="157" t="s">
        <v>52</v>
      </c>
      <c r="F96" s="157" t="s">
        <v>53</v>
      </c>
      <c r="G96" s="157" t="s">
        <v>153</v>
      </c>
      <c r="H96" s="157" t="s">
        <v>154</v>
      </c>
      <c r="I96" s="157" t="s">
        <v>155</v>
      </c>
      <c r="J96" s="157" t="s">
        <v>142</v>
      </c>
      <c r="K96" s="158" t="s">
        <v>156</v>
      </c>
      <c r="L96" s="159"/>
      <c r="M96" s="71" t="s">
        <v>19</v>
      </c>
      <c r="N96" s="72" t="s">
        <v>41</v>
      </c>
      <c r="O96" s="72" t="s">
        <v>157</v>
      </c>
      <c r="P96" s="72" t="s">
        <v>158</v>
      </c>
      <c r="Q96" s="72" t="s">
        <v>159</v>
      </c>
      <c r="R96" s="72" t="s">
        <v>160</v>
      </c>
      <c r="S96" s="72" t="s">
        <v>161</v>
      </c>
      <c r="T96" s="73" t="s">
        <v>162</v>
      </c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</row>
    <row r="97" spans="1:65" s="2" customFormat="1" ht="22.9" customHeight="1" x14ac:dyDescent="0.25">
      <c r="A97" s="37"/>
      <c r="B97" s="38"/>
      <c r="C97" s="78" t="s">
        <v>163</v>
      </c>
      <c r="D97" s="39"/>
      <c r="E97" s="39"/>
      <c r="F97" s="39"/>
      <c r="G97" s="39"/>
      <c r="H97" s="39"/>
      <c r="I97" s="39"/>
      <c r="J97" s="160">
        <f>BK97</f>
        <v>0</v>
      </c>
      <c r="K97" s="39"/>
      <c r="L97" s="42"/>
      <c r="M97" s="74"/>
      <c r="N97" s="161"/>
      <c r="O97" s="75"/>
      <c r="P97" s="162">
        <f>P98+P298+P353</f>
        <v>0</v>
      </c>
      <c r="Q97" s="75"/>
      <c r="R97" s="162">
        <f>R98+R298+R353</f>
        <v>28.91406323</v>
      </c>
      <c r="S97" s="75"/>
      <c r="T97" s="163">
        <f>T98+T298+T353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70</v>
      </c>
      <c r="AU97" s="20" t="s">
        <v>143</v>
      </c>
      <c r="BK97" s="164">
        <f>BK98+BK298+BK353</f>
        <v>0</v>
      </c>
    </row>
    <row r="98" spans="1:65" s="12" customFormat="1" ht="25.9" customHeight="1" x14ac:dyDescent="0.2">
      <c r="B98" s="165"/>
      <c r="C98" s="166"/>
      <c r="D98" s="167" t="s">
        <v>70</v>
      </c>
      <c r="E98" s="168" t="s">
        <v>164</v>
      </c>
      <c r="F98" s="168" t="s">
        <v>165</v>
      </c>
      <c r="G98" s="166"/>
      <c r="H98" s="166"/>
      <c r="I98" s="169"/>
      <c r="J98" s="170">
        <f>BK98</f>
        <v>0</v>
      </c>
      <c r="K98" s="166"/>
      <c r="L98" s="171"/>
      <c r="M98" s="172"/>
      <c r="N98" s="173"/>
      <c r="O98" s="173"/>
      <c r="P98" s="174">
        <f>P99+P121+P165+P223+P280+P295</f>
        <v>0</v>
      </c>
      <c r="Q98" s="173"/>
      <c r="R98" s="174">
        <f>R99+R121+R165+R223+R280+R295</f>
        <v>28.58420461</v>
      </c>
      <c r="S98" s="173"/>
      <c r="T98" s="175">
        <f>T99+T121+T165+T223+T280+T295</f>
        <v>0</v>
      </c>
      <c r="AR98" s="176" t="s">
        <v>79</v>
      </c>
      <c r="AT98" s="177" t="s">
        <v>70</v>
      </c>
      <c r="AU98" s="177" t="s">
        <v>71</v>
      </c>
      <c r="AY98" s="176" t="s">
        <v>166</v>
      </c>
      <c r="BK98" s="178">
        <f>BK99+BK121+BK165+BK223+BK280+BK295</f>
        <v>0</v>
      </c>
    </row>
    <row r="99" spans="1:65" s="12" customFormat="1" ht="22.9" customHeight="1" x14ac:dyDescent="0.2">
      <c r="B99" s="165"/>
      <c r="C99" s="166"/>
      <c r="D99" s="167" t="s">
        <v>70</v>
      </c>
      <c r="E99" s="179" t="s">
        <v>81</v>
      </c>
      <c r="F99" s="179" t="s">
        <v>248</v>
      </c>
      <c r="G99" s="166"/>
      <c r="H99" s="166"/>
      <c r="I99" s="169"/>
      <c r="J99" s="180">
        <f>BK99</f>
        <v>0</v>
      </c>
      <c r="K99" s="166"/>
      <c r="L99" s="171"/>
      <c r="M99" s="172"/>
      <c r="N99" s="173"/>
      <c r="O99" s="173"/>
      <c r="P99" s="174">
        <f>SUM(P100:P120)</f>
        <v>0</v>
      </c>
      <c r="Q99" s="173"/>
      <c r="R99" s="174">
        <f>SUM(R100:R120)</f>
        <v>11.556187200000002</v>
      </c>
      <c r="S99" s="173"/>
      <c r="T99" s="175">
        <f>SUM(T100:T120)</f>
        <v>0</v>
      </c>
      <c r="AR99" s="176" t="s">
        <v>79</v>
      </c>
      <c r="AT99" s="177" t="s">
        <v>70</v>
      </c>
      <c r="AU99" s="177" t="s">
        <v>79</v>
      </c>
      <c r="AY99" s="176" t="s">
        <v>166</v>
      </c>
      <c r="BK99" s="178">
        <f>SUM(BK100:BK120)</f>
        <v>0</v>
      </c>
    </row>
    <row r="100" spans="1:65" s="2" customFormat="1" ht="24.2" customHeight="1" x14ac:dyDescent="0.2">
      <c r="A100" s="37"/>
      <c r="B100" s="38"/>
      <c r="C100" s="181" t="s">
        <v>79</v>
      </c>
      <c r="D100" s="181" t="s">
        <v>168</v>
      </c>
      <c r="E100" s="182" t="s">
        <v>431</v>
      </c>
      <c r="F100" s="183" t="s">
        <v>432</v>
      </c>
      <c r="G100" s="184" t="s">
        <v>188</v>
      </c>
      <c r="H100" s="185">
        <v>17.82</v>
      </c>
      <c r="I100" s="186"/>
      <c r="J100" s="187">
        <f>ROUND(I100*H100,2)</f>
        <v>0</v>
      </c>
      <c r="K100" s="183" t="s">
        <v>172</v>
      </c>
      <c r="L100" s="42"/>
      <c r="M100" s="188" t="s">
        <v>19</v>
      </c>
      <c r="N100" s="189" t="s">
        <v>42</v>
      </c>
      <c r="O100" s="67"/>
      <c r="P100" s="190">
        <f>O100*H100</f>
        <v>0</v>
      </c>
      <c r="Q100" s="190">
        <v>1.3999999999999999E-4</v>
      </c>
      <c r="R100" s="190">
        <f>Q100*H100</f>
        <v>2.4947999999999997E-3</v>
      </c>
      <c r="S100" s="190">
        <v>0</v>
      </c>
      <c r="T100" s="191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92" t="s">
        <v>173</v>
      </c>
      <c r="AT100" s="192" t="s">
        <v>168</v>
      </c>
      <c r="AU100" s="192" t="s">
        <v>81</v>
      </c>
      <c r="AY100" s="20" t="s">
        <v>166</v>
      </c>
      <c r="BE100" s="193">
        <f>IF(N100="základní",J100,0)</f>
        <v>0</v>
      </c>
      <c r="BF100" s="193">
        <f>IF(N100="snížená",J100,0)</f>
        <v>0</v>
      </c>
      <c r="BG100" s="193">
        <f>IF(N100="zákl. přenesená",J100,0)</f>
        <v>0</v>
      </c>
      <c r="BH100" s="193">
        <f>IF(N100="sníž. přenesená",J100,0)</f>
        <v>0</v>
      </c>
      <c r="BI100" s="193">
        <f>IF(N100="nulová",J100,0)</f>
        <v>0</v>
      </c>
      <c r="BJ100" s="20" t="s">
        <v>79</v>
      </c>
      <c r="BK100" s="193">
        <f>ROUND(I100*H100,2)</f>
        <v>0</v>
      </c>
      <c r="BL100" s="20" t="s">
        <v>173</v>
      </c>
      <c r="BM100" s="192" t="s">
        <v>433</v>
      </c>
    </row>
    <row r="101" spans="1:65" s="2" customFormat="1" ht="11.25" x14ac:dyDescent="0.2">
      <c r="A101" s="37"/>
      <c r="B101" s="38"/>
      <c r="C101" s="39"/>
      <c r="D101" s="194" t="s">
        <v>175</v>
      </c>
      <c r="E101" s="39"/>
      <c r="F101" s="195" t="s">
        <v>434</v>
      </c>
      <c r="G101" s="39"/>
      <c r="H101" s="39"/>
      <c r="I101" s="196"/>
      <c r="J101" s="39"/>
      <c r="K101" s="39"/>
      <c r="L101" s="42"/>
      <c r="M101" s="197"/>
      <c r="N101" s="198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175</v>
      </c>
      <c r="AU101" s="20" t="s">
        <v>81</v>
      </c>
    </row>
    <row r="102" spans="1:65" s="13" customFormat="1" ht="11.25" x14ac:dyDescent="0.2">
      <c r="B102" s="199"/>
      <c r="C102" s="200"/>
      <c r="D102" s="201" t="s">
        <v>177</v>
      </c>
      <c r="E102" s="202" t="s">
        <v>19</v>
      </c>
      <c r="F102" s="203" t="s">
        <v>784</v>
      </c>
      <c r="G102" s="200"/>
      <c r="H102" s="202" t="s">
        <v>19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177</v>
      </c>
      <c r="AU102" s="209" t="s">
        <v>81</v>
      </c>
      <c r="AV102" s="13" t="s">
        <v>79</v>
      </c>
      <c r="AW102" s="13" t="s">
        <v>33</v>
      </c>
      <c r="AX102" s="13" t="s">
        <v>71</v>
      </c>
      <c r="AY102" s="209" t="s">
        <v>166</v>
      </c>
    </row>
    <row r="103" spans="1:65" s="13" customFormat="1" ht="11.25" x14ac:dyDescent="0.2">
      <c r="B103" s="199"/>
      <c r="C103" s="200"/>
      <c r="D103" s="201" t="s">
        <v>177</v>
      </c>
      <c r="E103" s="202" t="s">
        <v>19</v>
      </c>
      <c r="F103" s="203" t="s">
        <v>436</v>
      </c>
      <c r="G103" s="200"/>
      <c r="H103" s="202" t="s">
        <v>19</v>
      </c>
      <c r="I103" s="204"/>
      <c r="J103" s="200"/>
      <c r="K103" s="200"/>
      <c r="L103" s="205"/>
      <c r="M103" s="206"/>
      <c r="N103" s="207"/>
      <c r="O103" s="207"/>
      <c r="P103" s="207"/>
      <c r="Q103" s="207"/>
      <c r="R103" s="207"/>
      <c r="S103" s="207"/>
      <c r="T103" s="208"/>
      <c r="AT103" s="209" t="s">
        <v>177</v>
      </c>
      <c r="AU103" s="209" t="s">
        <v>81</v>
      </c>
      <c r="AV103" s="13" t="s">
        <v>79</v>
      </c>
      <c r="AW103" s="13" t="s">
        <v>33</v>
      </c>
      <c r="AX103" s="13" t="s">
        <v>71</v>
      </c>
      <c r="AY103" s="209" t="s">
        <v>166</v>
      </c>
    </row>
    <row r="104" spans="1:65" s="14" customFormat="1" ht="11.25" x14ac:dyDescent="0.2">
      <c r="B104" s="210"/>
      <c r="C104" s="211"/>
      <c r="D104" s="201" t="s">
        <v>177</v>
      </c>
      <c r="E104" s="212" t="s">
        <v>19</v>
      </c>
      <c r="F104" s="213" t="s">
        <v>785</v>
      </c>
      <c r="G104" s="211"/>
      <c r="H104" s="214">
        <v>11.34</v>
      </c>
      <c r="I104" s="215"/>
      <c r="J104" s="211"/>
      <c r="K104" s="211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177</v>
      </c>
      <c r="AU104" s="220" t="s">
        <v>81</v>
      </c>
      <c r="AV104" s="14" t="s">
        <v>81</v>
      </c>
      <c r="AW104" s="14" t="s">
        <v>33</v>
      </c>
      <c r="AX104" s="14" t="s">
        <v>71</v>
      </c>
      <c r="AY104" s="220" t="s">
        <v>166</v>
      </c>
    </row>
    <row r="105" spans="1:65" s="14" customFormat="1" ht="11.25" x14ac:dyDescent="0.2">
      <c r="B105" s="210"/>
      <c r="C105" s="211"/>
      <c r="D105" s="201" t="s">
        <v>177</v>
      </c>
      <c r="E105" s="212" t="s">
        <v>19</v>
      </c>
      <c r="F105" s="213" t="s">
        <v>786</v>
      </c>
      <c r="G105" s="211"/>
      <c r="H105" s="214">
        <v>6.48</v>
      </c>
      <c r="I105" s="215"/>
      <c r="J105" s="211"/>
      <c r="K105" s="211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177</v>
      </c>
      <c r="AU105" s="220" t="s">
        <v>81</v>
      </c>
      <c r="AV105" s="14" t="s">
        <v>81</v>
      </c>
      <c r="AW105" s="14" t="s">
        <v>33</v>
      </c>
      <c r="AX105" s="14" t="s">
        <v>71</v>
      </c>
      <c r="AY105" s="220" t="s">
        <v>166</v>
      </c>
    </row>
    <row r="106" spans="1:65" s="15" customFormat="1" ht="11.25" x14ac:dyDescent="0.2">
      <c r="B106" s="221"/>
      <c r="C106" s="222"/>
      <c r="D106" s="201" t="s">
        <v>177</v>
      </c>
      <c r="E106" s="223" t="s">
        <v>19</v>
      </c>
      <c r="F106" s="224" t="s">
        <v>180</v>
      </c>
      <c r="G106" s="222"/>
      <c r="H106" s="225">
        <v>17.82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177</v>
      </c>
      <c r="AU106" s="231" t="s">
        <v>81</v>
      </c>
      <c r="AV106" s="15" t="s">
        <v>173</v>
      </c>
      <c r="AW106" s="15" t="s">
        <v>33</v>
      </c>
      <c r="AX106" s="15" t="s">
        <v>79</v>
      </c>
      <c r="AY106" s="231" t="s">
        <v>166</v>
      </c>
    </row>
    <row r="107" spans="1:65" s="2" customFormat="1" ht="16.5" customHeight="1" x14ac:dyDescent="0.2">
      <c r="A107" s="37"/>
      <c r="B107" s="38"/>
      <c r="C107" s="249" t="s">
        <v>81</v>
      </c>
      <c r="D107" s="249" t="s">
        <v>392</v>
      </c>
      <c r="E107" s="250" t="s">
        <v>438</v>
      </c>
      <c r="F107" s="251" t="s">
        <v>439</v>
      </c>
      <c r="G107" s="252" t="s">
        <v>188</v>
      </c>
      <c r="H107" s="253">
        <v>21.108000000000001</v>
      </c>
      <c r="I107" s="254"/>
      <c r="J107" s="255">
        <f>ROUND(I107*H107,2)</f>
        <v>0</v>
      </c>
      <c r="K107" s="251" t="s">
        <v>172</v>
      </c>
      <c r="L107" s="256"/>
      <c r="M107" s="257" t="s">
        <v>19</v>
      </c>
      <c r="N107" s="258" t="s">
        <v>42</v>
      </c>
      <c r="O107" s="67"/>
      <c r="P107" s="190">
        <f>O107*H107</f>
        <v>0</v>
      </c>
      <c r="Q107" s="190">
        <v>2.9999999999999997E-4</v>
      </c>
      <c r="R107" s="190">
        <f>Q107*H107</f>
        <v>6.3323999999999993E-3</v>
      </c>
      <c r="S107" s="190">
        <v>0</v>
      </c>
      <c r="T107" s="191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92" t="s">
        <v>226</v>
      </c>
      <c r="AT107" s="192" t="s">
        <v>392</v>
      </c>
      <c r="AU107" s="192" t="s">
        <v>81</v>
      </c>
      <c r="AY107" s="20" t="s">
        <v>166</v>
      </c>
      <c r="BE107" s="193">
        <f>IF(N107="základní",J107,0)</f>
        <v>0</v>
      </c>
      <c r="BF107" s="193">
        <f>IF(N107="snížená",J107,0)</f>
        <v>0</v>
      </c>
      <c r="BG107" s="193">
        <f>IF(N107="zákl. přenesená",J107,0)</f>
        <v>0</v>
      </c>
      <c r="BH107" s="193">
        <f>IF(N107="sníž. přenesená",J107,0)</f>
        <v>0</v>
      </c>
      <c r="BI107" s="193">
        <f>IF(N107="nulová",J107,0)</f>
        <v>0</v>
      </c>
      <c r="BJ107" s="20" t="s">
        <v>79</v>
      </c>
      <c r="BK107" s="193">
        <f>ROUND(I107*H107,2)</f>
        <v>0</v>
      </c>
      <c r="BL107" s="20" t="s">
        <v>173</v>
      </c>
      <c r="BM107" s="192" t="s">
        <v>440</v>
      </c>
    </row>
    <row r="108" spans="1:65" s="13" customFormat="1" ht="11.25" x14ac:dyDescent="0.2">
      <c r="B108" s="199"/>
      <c r="C108" s="200"/>
      <c r="D108" s="201" t="s">
        <v>177</v>
      </c>
      <c r="E108" s="202" t="s">
        <v>19</v>
      </c>
      <c r="F108" s="203" t="s">
        <v>784</v>
      </c>
      <c r="G108" s="200"/>
      <c r="H108" s="202" t="s">
        <v>19</v>
      </c>
      <c r="I108" s="204"/>
      <c r="J108" s="200"/>
      <c r="K108" s="200"/>
      <c r="L108" s="205"/>
      <c r="M108" s="206"/>
      <c r="N108" s="207"/>
      <c r="O108" s="207"/>
      <c r="P108" s="207"/>
      <c r="Q108" s="207"/>
      <c r="R108" s="207"/>
      <c r="S108" s="207"/>
      <c r="T108" s="208"/>
      <c r="AT108" s="209" t="s">
        <v>177</v>
      </c>
      <c r="AU108" s="209" t="s">
        <v>81</v>
      </c>
      <c r="AV108" s="13" t="s">
        <v>79</v>
      </c>
      <c r="AW108" s="13" t="s">
        <v>33</v>
      </c>
      <c r="AX108" s="13" t="s">
        <v>71</v>
      </c>
      <c r="AY108" s="209" t="s">
        <v>166</v>
      </c>
    </row>
    <row r="109" spans="1:65" s="13" customFormat="1" ht="11.25" x14ac:dyDescent="0.2">
      <c r="B109" s="199"/>
      <c r="C109" s="200"/>
      <c r="D109" s="201" t="s">
        <v>177</v>
      </c>
      <c r="E109" s="202" t="s">
        <v>19</v>
      </c>
      <c r="F109" s="203" t="s">
        <v>436</v>
      </c>
      <c r="G109" s="200"/>
      <c r="H109" s="202" t="s">
        <v>19</v>
      </c>
      <c r="I109" s="204"/>
      <c r="J109" s="200"/>
      <c r="K109" s="200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177</v>
      </c>
      <c r="AU109" s="209" t="s">
        <v>81</v>
      </c>
      <c r="AV109" s="13" t="s">
        <v>79</v>
      </c>
      <c r="AW109" s="13" t="s">
        <v>33</v>
      </c>
      <c r="AX109" s="13" t="s">
        <v>71</v>
      </c>
      <c r="AY109" s="209" t="s">
        <v>166</v>
      </c>
    </row>
    <row r="110" spans="1:65" s="14" customFormat="1" ht="11.25" x14ac:dyDescent="0.2">
      <c r="B110" s="210"/>
      <c r="C110" s="211"/>
      <c r="D110" s="201" t="s">
        <v>177</v>
      </c>
      <c r="E110" s="212" t="s">
        <v>19</v>
      </c>
      <c r="F110" s="213" t="s">
        <v>785</v>
      </c>
      <c r="G110" s="211"/>
      <c r="H110" s="214">
        <v>11.34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81</v>
      </c>
      <c r="AV110" s="14" t="s">
        <v>81</v>
      </c>
      <c r="AW110" s="14" t="s">
        <v>33</v>
      </c>
      <c r="AX110" s="14" t="s">
        <v>71</v>
      </c>
      <c r="AY110" s="220" t="s">
        <v>166</v>
      </c>
    </row>
    <row r="111" spans="1:65" s="14" customFormat="1" ht="11.25" x14ac:dyDescent="0.2">
      <c r="B111" s="210"/>
      <c r="C111" s="211"/>
      <c r="D111" s="201" t="s">
        <v>177</v>
      </c>
      <c r="E111" s="212" t="s">
        <v>19</v>
      </c>
      <c r="F111" s="213" t="s">
        <v>786</v>
      </c>
      <c r="G111" s="211"/>
      <c r="H111" s="214">
        <v>6.48</v>
      </c>
      <c r="I111" s="215"/>
      <c r="J111" s="211"/>
      <c r="K111" s="211"/>
      <c r="L111" s="216"/>
      <c r="M111" s="217"/>
      <c r="N111" s="218"/>
      <c r="O111" s="218"/>
      <c r="P111" s="218"/>
      <c r="Q111" s="218"/>
      <c r="R111" s="218"/>
      <c r="S111" s="218"/>
      <c r="T111" s="219"/>
      <c r="AT111" s="220" t="s">
        <v>177</v>
      </c>
      <c r="AU111" s="220" t="s">
        <v>81</v>
      </c>
      <c r="AV111" s="14" t="s">
        <v>81</v>
      </c>
      <c r="AW111" s="14" t="s">
        <v>33</v>
      </c>
      <c r="AX111" s="14" t="s">
        <v>71</v>
      </c>
      <c r="AY111" s="220" t="s">
        <v>166</v>
      </c>
    </row>
    <row r="112" spans="1:65" s="15" customFormat="1" ht="11.25" x14ac:dyDescent="0.2">
      <c r="B112" s="221"/>
      <c r="C112" s="222"/>
      <c r="D112" s="201" t="s">
        <v>177</v>
      </c>
      <c r="E112" s="223" t="s">
        <v>19</v>
      </c>
      <c r="F112" s="224" t="s">
        <v>180</v>
      </c>
      <c r="G112" s="222"/>
      <c r="H112" s="225">
        <v>17.82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177</v>
      </c>
      <c r="AU112" s="231" t="s">
        <v>81</v>
      </c>
      <c r="AV112" s="15" t="s">
        <v>173</v>
      </c>
      <c r="AW112" s="15" t="s">
        <v>33</v>
      </c>
      <c r="AX112" s="15" t="s">
        <v>79</v>
      </c>
      <c r="AY112" s="231" t="s">
        <v>166</v>
      </c>
    </row>
    <row r="113" spans="1:65" s="14" customFormat="1" ht="11.25" x14ac:dyDescent="0.2">
      <c r="B113" s="210"/>
      <c r="C113" s="211"/>
      <c r="D113" s="201" t="s">
        <v>177</v>
      </c>
      <c r="E113" s="211"/>
      <c r="F113" s="213" t="s">
        <v>787</v>
      </c>
      <c r="G113" s="211"/>
      <c r="H113" s="214">
        <v>21.108000000000001</v>
      </c>
      <c r="I113" s="215"/>
      <c r="J113" s="211"/>
      <c r="K113" s="211"/>
      <c r="L113" s="216"/>
      <c r="M113" s="217"/>
      <c r="N113" s="218"/>
      <c r="O113" s="218"/>
      <c r="P113" s="218"/>
      <c r="Q113" s="218"/>
      <c r="R113" s="218"/>
      <c r="S113" s="218"/>
      <c r="T113" s="219"/>
      <c r="AT113" s="220" t="s">
        <v>177</v>
      </c>
      <c r="AU113" s="220" t="s">
        <v>81</v>
      </c>
      <c r="AV113" s="14" t="s">
        <v>81</v>
      </c>
      <c r="AW113" s="14" t="s">
        <v>4</v>
      </c>
      <c r="AX113" s="14" t="s">
        <v>79</v>
      </c>
      <c r="AY113" s="220" t="s">
        <v>166</v>
      </c>
    </row>
    <row r="114" spans="1:65" s="2" customFormat="1" ht="16.5" customHeight="1" x14ac:dyDescent="0.2">
      <c r="A114" s="37"/>
      <c r="B114" s="38"/>
      <c r="C114" s="181" t="s">
        <v>185</v>
      </c>
      <c r="D114" s="181" t="s">
        <v>168</v>
      </c>
      <c r="E114" s="182" t="s">
        <v>442</v>
      </c>
      <c r="F114" s="183" t="s">
        <v>443</v>
      </c>
      <c r="G114" s="184" t="s">
        <v>194</v>
      </c>
      <c r="H114" s="185">
        <v>5.3460000000000001</v>
      </c>
      <c r="I114" s="186"/>
      <c r="J114" s="187">
        <f>ROUND(I114*H114,2)</f>
        <v>0</v>
      </c>
      <c r="K114" s="183" t="s">
        <v>172</v>
      </c>
      <c r="L114" s="42"/>
      <c r="M114" s="188" t="s">
        <v>19</v>
      </c>
      <c r="N114" s="189" t="s">
        <v>42</v>
      </c>
      <c r="O114" s="67"/>
      <c r="P114" s="190">
        <f>O114*H114</f>
        <v>0</v>
      </c>
      <c r="Q114" s="190">
        <v>2.16</v>
      </c>
      <c r="R114" s="190">
        <f>Q114*H114</f>
        <v>11.547360000000001</v>
      </c>
      <c r="S114" s="190">
        <v>0</v>
      </c>
      <c r="T114" s="191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92" t="s">
        <v>173</v>
      </c>
      <c r="AT114" s="192" t="s">
        <v>168</v>
      </c>
      <c r="AU114" s="192" t="s">
        <v>81</v>
      </c>
      <c r="AY114" s="20" t="s">
        <v>166</v>
      </c>
      <c r="BE114" s="193">
        <f>IF(N114="základní",J114,0)</f>
        <v>0</v>
      </c>
      <c r="BF114" s="193">
        <f>IF(N114="snížená",J114,0)</f>
        <v>0</v>
      </c>
      <c r="BG114" s="193">
        <f>IF(N114="zákl. přenesená",J114,0)</f>
        <v>0</v>
      </c>
      <c r="BH114" s="193">
        <f>IF(N114="sníž. přenesená",J114,0)</f>
        <v>0</v>
      </c>
      <c r="BI114" s="193">
        <f>IF(N114="nulová",J114,0)</f>
        <v>0</v>
      </c>
      <c r="BJ114" s="20" t="s">
        <v>79</v>
      </c>
      <c r="BK114" s="193">
        <f>ROUND(I114*H114,2)</f>
        <v>0</v>
      </c>
      <c r="BL114" s="20" t="s">
        <v>173</v>
      </c>
      <c r="BM114" s="192" t="s">
        <v>444</v>
      </c>
    </row>
    <row r="115" spans="1:65" s="2" customFormat="1" ht="11.25" x14ac:dyDescent="0.2">
      <c r="A115" s="37"/>
      <c r="B115" s="38"/>
      <c r="C115" s="39"/>
      <c r="D115" s="194" t="s">
        <v>175</v>
      </c>
      <c r="E115" s="39"/>
      <c r="F115" s="195" t="s">
        <v>445</v>
      </c>
      <c r="G115" s="39"/>
      <c r="H115" s="39"/>
      <c r="I115" s="196"/>
      <c r="J115" s="39"/>
      <c r="K115" s="39"/>
      <c r="L115" s="42"/>
      <c r="M115" s="197"/>
      <c r="N115" s="198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175</v>
      </c>
      <c r="AU115" s="20" t="s">
        <v>81</v>
      </c>
    </row>
    <row r="116" spans="1:65" s="13" customFormat="1" ht="11.25" x14ac:dyDescent="0.2">
      <c r="B116" s="199"/>
      <c r="C116" s="200"/>
      <c r="D116" s="201" t="s">
        <v>177</v>
      </c>
      <c r="E116" s="202" t="s">
        <v>19</v>
      </c>
      <c r="F116" s="203" t="s">
        <v>784</v>
      </c>
      <c r="G116" s="200"/>
      <c r="H116" s="202" t="s">
        <v>19</v>
      </c>
      <c r="I116" s="204"/>
      <c r="J116" s="200"/>
      <c r="K116" s="200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177</v>
      </c>
      <c r="AU116" s="209" t="s">
        <v>81</v>
      </c>
      <c r="AV116" s="13" t="s">
        <v>79</v>
      </c>
      <c r="AW116" s="13" t="s">
        <v>33</v>
      </c>
      <c r="AX116" s="13" t="s">
        <v>71</v>
      </c>
      <c r="AY116" s="209" t="s">
        <v>166</v>
      </c>
    </row>
    <row r="117" spans="1:65" s="13" customFormat="1" ht="11.25" x14ac:dyDescent="0.2">
      <c r="B117" s="199"/>
      <c r="C117" s="200"/>
      <c r="D117" s="201" t="s">
        <v>177</v>
      </c>
      <c r="E117" s="202" t="s">
        <v>19</v>
      </c>
      <c r="F117" s="203" t="s">
        <v>436</v>
      </c>
      <c r="G117" s="200"/>
      <c r="H117" s="202" t="s">
        <v>19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177</v>
      </c>
      <c r="AU117" s="209" t="s">
        <v>81</v>
      </c>
      <c r="AV117" s="13" t="s">
        <v>79</v>
      </c>
      <c r="AW117" s="13" t="s">
        <v>33</v>
      </c>
      <c r="AX117" s="13" t="s">
        <v>71</v>
      </c>
      <c r="AY117" s="209" t="s">
        <v>166</v>
      </c>
    </row>
    <row r="118" spans="1:65" s="14" customFormat="1" ht="11.25" x14ac:dyDescent="0.2">
      <c r="B118" s="210"/>
      <c r="C118" s="211"/>
      <c r="D118" s="201" t="s">
        <v>177</v>
      </c>
      <c r="E118" s="212" t="s">
        <v>19</v>
      </c>
      <c r="F118" s="213" t="s">
        <v>788</v>
      </c>
      <c r="G118" s="211"/>
      <c r="H118" s="214">
        <v>3.4020000000000001</v>
      </c>
      <c r="I118" s="215"/>
      <c r="J118" s="211"/>
      <c r="K118" s="211"/>
      <c r="L118" s="216"/>
      <c r="M118" s="217"/>
      <c r="N118" s="218"/>
      <c r="O118" s="218"/>
      <c r="P118" s="218"/>
      <c r="Q118" s="218"/>
      <c r="R118" s="218"/>
      <c r="S118" s="218"/>
      <c r="T118" s="219"/>
      <c r="AT118" s="220" t="s">
        <v>177</v>
      </c>
      <c r="AU118" s="220" t="s">
        <v>81</v>
      </c>
      <c r="AV118" s="14" t="s">
        <v>81</v>
      </c>
      <c r="AW118" s="14" t="s">
        <v>33</v>
      </c>
      <c r="AX118" s="14" t="s">
        <v>71</v>
      </c>
      <c r="AY118" s="220" t="s">
        <v>166</v>
      </c>
    </row>
    <row r="119" spans="1:65" s="14" customFormat="1" ht="11.25" x14ac:dyDescent="0.2">
      <c r="B119" s="210"/>
      <c r="C119" s="211"/>
      <c r="D119" s="201" t="s">
        <v>177</v>
      </c>
      <c r="E119" s="212" t="s">
        <v>19</v>
      </c>
      <c r="F119" s="213" t="s">
        <v>789</v>
      </c>
      <c r="G119" s="211"/>
      <c r="H119" s="214">
        <v>1.944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81</v>
      </c>
      <c r="AV119" s="14" t="s">
        <v>81</v>
      </c>
      <c r="AW119" s="14" t="s">
        <v>33</v>
      </c>
      <c r="AX119" s="14" t="s">
        <v>71</v>
      </c>
      <c r="AY119" s="220" t="s">
        <v>166</v>
      </c>
    </row>
    <row r="120" spans="1:65" s="15" customFormat="1" ht="11.25" x14ac:dyDescent="0.2">
      <c r="B120" s="221"/>
      <c r="C120" s="222"/>
      <c r="D120" s="201" t="s">
        <v>177</v>
      </c>
      <c r="E120" s="223" t="s">
        <v>19</v>
      </c>
      <c r="F120" s="224" t="s">
        <v>180</v>
      </c>
      <c r="G120" s="222"/>
      <c r="H120" s="225">
        <v>5.3460000000000001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177</v>
      </c>
      <c r="AU120" s="231" t="s">
        <v>81</v>
      </c>
      <c r="AV120" s="15" t="s">
        <v>173</v>
      </c>
      <c r="AW120" s="15" t="s">
        <v>33</v>
      </c>
      <c r="AX120" s="15" t="s">
        <v>79</v>
      </c>
      <c r="AY120" s="231" t="s">
        <v>166</v>
      </c>
    </row>
    <row r="121" spans="1:65" s="12" customFormat="1" ht="22.9" customHeight="1" x14ac:dyDescent="0.2">
      <c r="B121" s="165"/>
      <c r="C121" s="166"/>
      <c r="D121" s="167" t="s">
        <v>70</v>
      </c>
      <c r="E121" s="179" t="s">
        <v>185</v>
      </c>
      <c r="F121" s="179" t="s">
        <v>448</v>
      </c>
      <c r="G121" s="166"/>
      <c r="H121" s="166"/>
      <c r="I121" s="169"/>
      <c r="J121" s="180">
        <f>BK121</f>
        <v>0</v>
      </c>
      <c r="K121" s="166"/>
      <c r="L121" s="171"/>
      <c r="M121" s="172"/>
      <c r="N121" s="173"/>
      <c r="O121" s="173"/>
      <c r="P121" s="174">
        <f>SUM(P122:P164)</f>
        <v>0</v>
      </c>
      <c r="Q121" s="173"/>
      <c r="R121" s="174">
        <f>SUM(R122:R164)</f>
        <v>6.2860245599999995</v>
      </c>
      <c r="S121" s="173"/>
      <c r="T121" s="175">
        <f>SUM(T122:T164)</f>
        <v>0</v>
      </c>
      <c r="AR121" s="176" t="s">
        <v>79</v>
      </c>
      <c r="AT121" s="177" t="s">
        <v>70</v>
      </c>
      <c r="AU121" s="177" t="s">
        <v>79</v>
      </c>
      <c r="AY121" s="176" t="s">
        <v>166</v>
      </c>
      <c r="BK121" s="178">
        <f>SUM(BK122:BK164)</f>
        <v>0</v>
      </c>
    </row>
    <row r="122" spans="1:65" s="2" customFormat="1" ht="24.2" customHeight="1" x14ac:dyDescent="0.2">
      <c r="A122" s="37"/>
      <c r="B122" s="38"/>
      <c r="C122" s="181" t="s">
        <v>173</v>
      </c>
      <c r="D122" s="181" t="s">
        <v>168</v>
      </c>
      <c r="E122" s="182" t="s">
        <v>545</v>
      </c>
      <c r="F122" s="183" t="s">
        <v>546</v>
      </c>
      <c r="G122" s="184" t="s">
        <v>194</v>
      </c>
      <c r="H122" s="185">
        <v>2.367</v>
      </c>
      <c r="I122" s="186"/>
      <c r="J122" s="187">
        <f>ROUND(I122*H122,2)</f>
        <v>0</v>
      </c>
      <c r="K122" s="183" t="s">
        <v>172</v>
      </c>
      <c r="L122" s="42"/>
      <c r="M122" s="188" t="s">
        <v>19</v>
      </c>
      <c r="N122" s="189" t="s">
        <v>42</v>
      </c>
      <c r="O122" s="67"/>
      <c r="P122" s="190">
        <f>O122*H122</f>
        <v>0</v>
      </c>
      <c r="Q122" s="190">
        <v>2.5018699999999998</v>
      </c>
      <c r="R122" s="190">
        <f>Q122*H122</f>
        <v>5.9219262899999991</v>
      </c>
      <c r="S122" s="190">
        <v>0</v>
      </c>
      <c r="T122" s="19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2" t="s">
        <v>173</v>
      </c>
      <c r="AT122" s="192" t="s">
        <v>168</v>
      </c>
      <c r="AU122" s="192" t="s">
        <v>81</v>
      </c>
      <c r="AY122" s="20" t="s">
        <v>166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20" t="s">
        <v>79</v>
      </c>
      <c r="BK122" s="193">
        <f>ROUND(I122*H122,2)</f>
        <v>0</v>
      </c>
      <c r="BL122" s="20" t="s">
        <v>173</v>
      </c>
      <c r="BM122" s="192" t="s">
        <v>790</v>
      </c>
    </row>
    <row r="123" spans="1:65" s="2" customFormat="1" ht="11.25" x14ac:dyDescent="0.2">
      <c r="A123" s="37"/>
      <c r="B123" s="38"/>
      <c r="C123" s="39"/>
      <c r="D123" s="194" t="s">
        <v>175</v>
      </c>
      <c r="E123" s="39"/>
      <c r="F123" s="195" t="s">
        <v>548</v>
      </c>
      <c r="G123" s="39"/>
      <c r="H123" s="39"/>
      <c r="I123" s="196"/>
      <c r="J123" s="39"/>
      <c r="K123" s="39"/>
      <c r="L123" s="42"/>
      <c r="M123" s="197"/>
      <c r="N123" s="19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175</v>
      </c>
      <c r="AU123" s="20" t="s">
        <v>81</v>
      </c>
    </row>
    <row r="124" spans="1:65" s="13" customFormat="1" ht="11.25" x14ac:dyDescent="0.2">
      <c r="B124" s="199"/>
      <c r="C124" s="200"/>
      <c r="D124" s="201" t="s">
        <v>177</v>
      </c>
      <c r="E124" s="202" t="s">
        <v>19</v>
      </c>
      <c r="F124" s="203" t="s">
        <v>784</v>
      </c>
      <c r="G124" s="200"/>
      <c r="H124" s="202" t="s">
        <v>19</v>
      </c>
      <c r="I124" s="204"/>
      <c r="J124" s="200"/>
      <c r="K124" s="200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177</v>
      </c>
      <c r="AU124" s="209" t="s">
        <v>81</v>
      </c>
      <c r="AV124" s="13" t="s">
        <v>79</v>
      </c>
      <c r="AW124" s="13" t="s">
        <v>33</v>
      </c>
      <c r="AX124" s="13" t="s">
        <v>71</v>
      </c>
      <c r="AY124" s="209" t="s">
        <v>166</v>
      </c>
    </row>
    <row r="125" spans="1:65" s="13" customFormat="1" ht="11.25" x14ac:dyDescent="0.2">
      <c r="B125" s="199"/>
      <c r="C125" s="200"/>
      <c r="D125" s="201" t="s">
        <v>177</v>
      </c>
      <c r="E125" s="202" t="s">
        <v>19</v>
      </c>
      <c r="F125" s="203" t="s">
        <v>436</v>
      </c>
      <c r="G125" s="200"/>
      <c r="H125" s="202" t="s">
        <v>19</v>
      </c>
      <c r="I125" s="204"/>
      <c r="J125" s="200"/>
      <c r="K125" s="200"/>
      <c r="L125" s="205"/>
      <c r="M125" s="206"/>
      <c r="N125" s="207"/>
      <c r="O125" s="207"/>
      <c r="P125" s="207"/>
      <c r="Q125" s="207"/>
      <c r="R125" s="207"/>
      <c r="S125" s="207"/>
      <c r="T125" s="208"/>
      <c r="AT125" s="209" t="s">
        <v>177</v>
      </c>
      <c r="AU125" s="209" t="s">
        <v>81</v>
      </c>
      <c r="AV125" s="13" t="s">
        <v>79</v>
      </c>
      <c r="AW125" s="13" t="s">
        <v>33</v>
      </c>
      <c r="AX125" s="13" t="s">
        <v>71</v>
      </c>
      <c r="AY125" s="209" t="s">
        <v>166</v>
      </c>
    </row>
    <row r="126" spans="1:65" s="13" customFormat="1" ht="11.25" x14ac:dyDescent="0.2">
      <c r="B126" s="199"/>
      <c r="C126" s="200"/>
      <c r="D126" s="201" t="s">
        <v>177</v>
      </c>
      <c r="E126" s="202" t="s">
        <v>19</v>
      </c>
      <c r="F126" s="203" t="s">
        <v>791</v>
      </c>
      <c r="G126" s="200"/>
      <c r="H126" s="202" t="s">
        <v>19</v>
      </c>
      <c r="I126" s="204"/>
      <c r="J126" s="200"/>
      <c r="K126" s="200"/>
      <c r="L126" s="205"/>
      <c r="M126" s="206"/>
      <c r="N126" s="207"/>
      <c r="O126" s="207"/>
      <c r="P126" s="207"/>
      <c r="Q126" s="207"/>
      <c r="R126" s="207"/>
      <c r="S126" s="207"/>
      <c r="T126" s="208"/>
      <c r="AT126" s="209" t="s">
        <v>177</v>
      </c>
      <c r="AU126" s="209" t="s">
        <v>81</v>
      </c>
      <c r="AV126" s="13" t="s">
        <v>79</v>
      </c>
      <c r="AW126" s="13" t="s">
        <v>33</v>
      </c>
      <c r="AX126" s="13" t="s">
        <v>71</v>
      </c>
      <c r="AY126" s="209" t="s">
        <v>166</v>
      </c>
    </row>
    <row r="127" spans="1:65" s="14" customFormat="1" ht="11.25" x14ac:dyDescent="0.2">
      <c r="B127" s="210"/>
      <c r="C127" s="211"/>
      <c r="D127" s="201" t="s">
        <v>177</v>
      </c>
      <c r="E127" s="212" t="s">
        <v>19</v>
      </c>
      <c r="F127" s="213" t="s">
        <v>792</v>
      </c>
      <c r="G127" s="211"/>
      <c r="H127" s="214">
        <v>2.2010000000000001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81</v>
      </c>
      <c r="AV127" s="14" t="s">
        <v>81</v>
      </c>
      <c r="AW127" s="14" t="s">
        <v>33</v>
      </c>
      <c r="AX127" s="14" t="s">
        <v>71</v>
      </c>
      <c r="AY127" s="220" t="s">
        <v>166</v>
      </c>
    </row>
    <row r="128" spans="1:65" s="14" customFormat="1" ht="11.25" x14ac:dyDescent="0.2">
      <c r="B128" s="210"/>
      <c r="C128" s="211"/>
      <c r="D128" s="201" t="s">
        <v>177</v>
      </c>
      <c r="E128" s="212" t="s">
        <v>19</v>
      </c>
      <c r="F128" s="213" t="s">
        <v>793</v>
      </c>
      <c r="G128" s="211"/>
      <c r="H128" s="214">
        <v>8.3000000000000004E-2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177</v>
      </c>
      <c r="AU128" s="220" t="s">
        <v>81</v>
      </c>
      <c r="AV128" s="14" t="s">
        <v>81</v>
      </c>
      <c r="AW128" s="14" t="s">
        <v>33</v>
      </c>
      <c r="AX128" s="14" t="s">
        <v>71</v>
      </c>
      <c r="AY128" s="220" t="s">
        <v>166</v>
      </c>
    </row>
    <row r="129" spans="1:65" s="14" customFormat="1" ht="11.25" x14ac:dyDescent="0.2">
      <c r="B129" s="210"/>
      <c r="C129" s="211"/>
      <c r="D129" s="201" t="s">
        <v>177</v>
      </c>
      <c r="E129" s="212" t="s">
        <v>19</v>
      </c>
      <c r="F129" s="213" t="s">
        <v>793</v>
      </c>
      <c r="G129" s="211"/>
      <c r="H129" s="214">
        <v>8.3000000000000004E-2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177</v>
      </c>
      <c r="AU129" s="220" t="s">
        <v>81</v>
      </c>
      <c r="AV129" s="14" t="s">
        <v>81</v>
      </c>
      <c r="AW129" s="14" t="s">
        <v>33</v>
      </c>
      <c r="AX129" s="14" t="s">
        <v>71</v>
      </c>
      <c r="AY129" s="220" t="s">
        <v>166</v>
      </c>
    </row>
    <row r="130" spans="1:65" s="15" customFormat="1" ht="11.25" x14ac:dyDescent="0.2">
      <c r="B130" s="221"/>
      <c r="C130" s="222"/>
      <c r="D130" s="201" t="s">
        <v>177</v>
      </c>
      <c r="E130" s="223" t="s">
        <v>19</v>
      </c>
      <c r="F130" s="224" t="s">
        <v>180</v>
      </c>
      <c r="G130" s="222"/>
      <c r="H130" s="225">
        <v>2.3670000000000004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177</v>
      </c>
      <c r="AU130" s="231" t="s">
        <v>81</v>
      </c>
      <c r="AV130" s="15" t="s">
        <v>173</v>
      </c>
      <c r="AW130" s="15" t="s">
        <v>33</v>
      </c>
      <c r="AX130" s="15" t="s">
        <v>79</v>
      </c>
      <c r="AY130" s="231" t="s">
        <v>166</v>
      </c>
    </row>
    <row r="131" spans="1:65" s="2" customFormat="1" ht="16.5" customHeight="1" x14ac:dyDescent="0.2">
      <c r="A131" s="37"/>
      <c r="B131" s="38"/>
      <c r="C131" s="181" t="s">
        <v>198</v>
      </c>
      <c r="D131" s="181" t="s">
        <v>168</v>
      </c>
      <c r="E131" s="182" t="s">
        <v>794</v>
      </c>
      <c r="F131" s="183" t="s">
        <v>795</v>
      </c>
      <c r="G131" s="184" t="s">
        <v>188</v>
      </c>
      <c r="H131" s="185">
        <v>6.1989999999999998</v>
      </c>
      <c r="I131" s="186"/>
      <c r="J131" s="187">
        <f>ROUND(I131*H131,2)</f>
        <v>0</v>
      </c>
      <c r="K131" s="183" t="s">
        <v>172</v>
      </c>
      <c r="L131" s="42"/>
      <c r="M131" s="188" t="s">
        <v>19</v>
      </c>
      <c r="N131" s="189" t="s">
        <v>42</v>
      </c>
      <c r="O131" s="67"/>
      <c r="P131" s="190">
        <f>O131*H131</f>
        <v>0</v>
      </c>
      <c r="Q131" s="190">
        <v>2.7499999999999998E-3</v>
      </c>
      <c r="R131" s="190">
        <f>Q131*H131</f>
        <v>1.704725E-2</v>
      </c>
      <c r="S131" s="190">
        <v>0</v>
      </c>
      <c r="T131" s="19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2" t="s">
        <v>173</v>
      </c>
      <c r="AT131" s="192" t="s">
        <v>168</v>
      </c>
      <c r="AU131" s="192" t="s">
        <v>81</v>
      </c>
      <c r="AY131" s="20" t="s">
        <v>166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20" t="s">
        <v>79</v>
      </c>
      <c r="BK131" s="193">
        <f>ROUND(I131*H131,2)</f>
        <v>0</v>
      </c>
      <c r="BL131" s="20" t="s">
        <v>173</v>
      </c>
      <c r="BM131" s="192" t="s">
        <v>796</v>
      </c>
    </row>
    <row r="132" spans="1:65" s="2" customFormat="1" ht="11.25" x14ac:dyDescent="0.2">
      <c r="A132" s="37"/>
      <c r="B132" s="38"/>
      <c r="C132" s="39"/>
      <c r="D132" s="194" t="s">
        <v>175</v>
      </c>
      <c r="E132" s="39"/>
      <c r="F132" s="195" t="s">
        <v>797</v>
      </c>
      <c r="G132" s="39"/>
      <c r="H132" s="39"/>
      <c r="I132" s="196"/>
      <c r="J132" s="39"/>
      <c r="K132" s="39"/>
      <c r="L132" s="42"/>
      <c r="M132" s="197"/>
      <c r="N132" s="19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175</v>
      </c>
      <c r="AU132" s="20" t="s">
        <v>81</v>
      </c>
    </row>
    <row r="133" spans="1:65" s="13" customFormat="1" ht="11.25" x14ac:dyDescent="0.2">
      <c r="B133" s="199"/>
      <c r="C133" s="200"/>
      <c r="D133" s="201" t="s">
        <v>177</v>
      </c>
      <c r="E133" s="202" t="s">
        <v>19</v>
      </c>
      <c r="F133" s="203" t="s">
        <v>784</v>
      </c>
      <c r="G133" s="200"/>
      <c r="H133" s="202" t="s">
        <v>19</v>
      </c>
      <c r="I133" s="204"/>
      <c r="J133" s="200"/>
      <c r="K133" s="200"/>
      <c r="L133" s="205"/>
      <c r="M133" s="206"/>
      <c r="N133" s="207"/>
      <c r="O133" s="207"/>
      <c r="P133" s="207"/>
      <c r="Q133" s="207"/>
      <c r="R133" s="207"/>
      <c r="S133" s="207"/>
      <c r="T133" s="208"/>
      <c r="AT133" s="209" t="s">
        <v>177</v>
      </c>
      <c r="AU133" s="209" t="s">
        <v>81</v>
      </c>
      <c r="AV133" s="13" t="s">
        <v>79</v>
      </c>
      <c r="AW133" s="13" t="s">
        <v>33</v>
      </c>
      <c r="AX133" s="13" t="s">
        <v>71</v>
      </c>
      <c r="AY133" s="209" t="s">
        <v>166</v>
      </c>
    </row>
    <row r="134" spans="1:65" s="13" customFormat="1" ht="11.25" x14ac:dyDescent="0.2">
      <c r="B134" s="199"/>
      <c r="C134" s="200"/>
      <c r="D134" s="201" t="s">
        <v>177</v>
      </c>
      <c r="E134" s="202" t="s">
        <v>19</v>
      </c>
      <c r="F134" s="203" t="s">
        <v>436</v>
      </c>
      <c r="G134" s="200"/>
      <c r="H134" s="202" t="s">
        <v>19</v>
      </c>
      <c r="I134" s="204"/>
      <c r="J134" s="200"/>
      <c r="K134" s="200"/>
      <c r="L134" s="205"/>
      <c r="M134" s="206"/>
      <c r="N134" s="207"/>
      <c r="O134" s="207"/>
      <c r="P134" s="207"/>
      <c r="Q134" s="207"/>
      <c r="R134" s="207"/>
      <c r="S134" s="207"/>
      <c r="T134" s="208"/>
      <c r="AT134" s="209" t="s">
        <v>177</v>
      </c>
      <c r="AU134" s="209" t="s">
        <v>81</v>
      </c>
      <c r="AV134" s="13" t="s">
        <v>79</v>
      </c>
      <c r="AW134" s="13" t="s">
        <v>33</v>
      </c>
      <c r="AX134" s="13" t="s">
        <v>71</v>
      </c>
      <c r="AY134" s="209" t="s">
        <v>166</v>
      </c>
    </row>
    <row r="135" spans="1:65" s="13" customFormat="1" ht="11.25" x14ac:dyDescent="0.2">
      <c r="B135" s="199"/>
      <c r="C135" s="200"/>
      <c r="D135" s="201" t="s">
        <v>177</v>
      </c>
      <c r="E135" s="202" t="s">
        <v>19</v>
      </c>
      <c r="F135" s="203" t="s">
        <v>791</v>
      </c>
      <c r="G135" s="200"/>
      <c r="H135" s="202" t="s">
        <v>19</v>
      </c>
      <c r="I135" s="204"/>
      <c r="J135" s="200"/>
      <c r="K135" s="200"/>
      <c r="L135" s="205"/>
      <c r="M135" s="206"/>
      <c r="N135" s="207"/>
      <c r="O135" s="207"/>
      <c r="P135" s="207"/>
      <c r="Q135" s="207"/>
      <c r="R135" s="207"/>
      <c r="S135" s="207"/>
      <c r="T135" s="208"/>
      <c r="AT135" s="209" t="s">
        <v>177</v>
      </c>
      <c r="AU135" s="209" t="s">
        <v>81</v>
      </c>
      <c r="AV135" s="13" t="s">
        <v>79</v>
      </c>
      <c r="AW135" s="13" t="s">
        <v>33</v>
      </c>
      <c r="AX135" s="13" t="s">
        <v>71</v>
      </c>
      <c r="AY135" s="209" t="s">
        <v>166</v>
      </c>
    </row>
    <row r="136" spans="1:65" s="14" customFormat="1" ht="11.25" x14ac:dyDescent="0.2">
      <c r="B136" s="210"/>
      <c r="C136" s="211"/>
      <c r="D136" s="201" t="s">
        <v>177</v>
      </c>
      <c r="E136" s="212" t="s">
        <v>19</v>
      </c>
      <c r="F136" s="213" t="s">
        <v>798</v>
      </c>
      <c r="G136" s="211"/>
      <c r="H136" s="214">
        <v>4.3289999999999997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177</v>
      </c>
      <c r="AU136" s="220" t="s">
        <v>81</v>
      </c>
      <c r="AV136" s="14" t="s">
        <v>81</v>
      </c>
      <c r="AW136" s="14" t="s">
        <v>33</v>
      </c>
      <c r="AX136" s="14" t="s">
        <v>71</v>
      </c>
      <c r="AY136" s="220" t="s">
        <v>166</v>
      </c>
    </row>
    <row r="137" spans="1:65" s="14" customFormat="1" ht="11.25" x14ac:dyDescent="0.2">
      <c r="B137" s="210"/>
      <c r="C137" s="211"/>
      <c r="D137" s="201" t="s">
        <v>177</v>
      </c>
      <c r="E137" s="212" t="s">
        <v>19</v>
      </c>
      <c r="F137" s="213" t="s">
        <v>799</v>
      </c>
      <c r="G137" s="211"/>
      <c r="H137" s="214">
        <v>0.93500000000000005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177</v>
      </c>
      <c r="AU137" s="220" t="s">
        <v>81</v>
      </c>
      <c r="AV137" s="14" t="s">
        <v>81</v>
      </c>
      <c r="AW137" s="14" t="s">
        <v>33</v>
      </c>
      <c r="AX137" s="14" t="s">
        <v>71</v>
      </c>
      <c r="AY137" s="220" t="s">
        <v>166</v>
      </c>
    </row>
    <row r="138" spans="1:65" s="14" customFormat="1" ht="11.25" x14ac:dyDescent="0.2">
      <c r="B138" s="210"/>
      <c r="C138" s="211"/>
      <c r="D138" s="201" t="s">
        <v>177</v>
      </c>
      <c r="E138" s="212" t="s">
        <v>19</v>
      </c>
      <c r="F138" s="213" t="s">
        <v>799</v>
      </c>
      <c r="G138" s="211"/>
      <c r="H138" s="214">
        <v>0.93500000000000005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177</v>
      </c>
      <c r="AU138" s="220" t="s">
        <v>81</v>
      </c>
      <c r="AV138" s="14" t="s">
        <v>81</v>
      </c>
      <c r="AW138" s="14" t="s">
        <v>33</v>
      </c>
      <c r="AX138" s="14" t="s">
        <v>71</v>
      </c>
      <c r="AY138" s="220" t="s">
        <v>166</v>
      </c>
    </row>
    <row r="139" spans="1:65" s="15" customFormat="1" ht="11.25" x14ac:dyDescent="0.2">
      <c r="B139" s="221"/>
      <c r="C139" s="222"/>
      <c r="D139" s="201" t="s">
        <v>177</v>
      </c>
      <c r="E139" s="223" t="s">
        <v>19</v>
      </c>
      <c r="F139" s="224" t="s">
        <v>180</v>
      </c>
      <c r="G139" s="222"/>
      <c r="H139" s="225">
        <v>6.1989999999999998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177</v>
      </c>
      <c r="AU139" s="231" t="s">
        <v>81</v>
      </c>
      <c r="AV139" s="15" t="s">
        <v>173</v>
      </c>
      <c r="AW139" s="15" t="s">
        <v>33</v>
      </c>
      <c r="AX139" s="15" t="s">
        <v>79</v>
      </c>
      <c r="AY139" s="231" t="s">
        <v>166</v>
      </c>
    </row>
    <row r="140" spans="1:65" s="2" customFormat="1" ht="16.5" customHeight="1" x14ac:dyDescent="0.2">
      <c r="A140" s="37"/>
      <c r="B140" s="38"/>
      <c r="C140" s="181" t="s">
        <v>213</v>
      </c>
      <c r="D140" s="181" t="s">
        <v>168</v>
      </c>
      <c r="E140" s="182" t="s">
        <v>800</v>
      </c>
      <c r="F140" s="183" t="s">
        <v>801</v>
      </c>
      <c r="G140" s="184" t="s">
        <v>188</v>
      </c>
      <c r="H140" s="185">
        <v>6.1989999999999998</v>
      </c>
      <c r="I140" s="186"/>
      <c r="J140" s="187">
        <f>ROUND(I140*H140,2)</f>
        <v>0</v>
      </c>
      <c r="K140" s="183" t="s">
        <v>172</v>
      </c>
      <c r="L140" s="42"/>
      <c r="M140" s="188" t="s">
        <v>19</v>
      </c>
      <c r="N140" s="189" t="s">
        <v>42</v>
      </c>
      <c r="O140" s="6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2" t="s">
        <v>173</v>
      </c>
      <c r="AT140" s="192" t="s">
        <v>168</v>
      </c>
      <c r="AU140" s="192" t="s">
        <v>81</v>
      </c>
      <c r="AY140" s="20" t="s">
        <v>166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20" t="s">
        <v>79</v>
      </c>
      <c r="BK140" s="193">
        <f>ROUND(I140*H140,2)</f>
        <v>0</v>
      </c>
      <c r="BL140" s="20" t="s">
        <v>173</v>
      </c>
      <c r="BM140" s="192" t="s">
        <v>802</v>
      </c>
    </row>
    <row r="141" spans="1:65" s="2" customFormat="1" ht="11.25" x14ac:dyDescent="0.2">
      <c r="A141" s="37"/>
      <c r="B141" s="38"/>
      <c r="C141" s="39"/>
      <c r="D141" s="194" t="s">
        <v>175</v>
      </c>
      <c r="E141" s="39"/>
      <c r="F141" s="195" t="s">
        <v>803</v>
      </c>
      <c r="G141" s="39"/>
      <c r="H141" s="39"/>
      <c r="I141" s="196"/>
      <c r="J141" s="39"/>
      <c r="K141" s="39"/>
      <c r="L141" s="42"/>
      <c r="M141" s="197"/>
      <c r="N141" s="198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175</v>
      </c>
      <c r="AU141" s="20" t="s">
        <v>81</v>
      </c>
    </row>
    <row r="142" spans="1:65" s="13" customFormat="1" ht="11.25" x14ac:dyDescent="0.2">
      <c r="B142" s="199"/>
      <c r="C142" s="200"/>
      <c r="D142" s="201" t="s">
        <v>177</v>
      </c>
      <c r="E142" s="202" t="s">
        <v>19</v>
      </c>
      <c r="F142" s="203" t="s">
        <v>784</v>
      </c>
      <c r="G142" s="200"/>
      <c r="H142" s="202" t="s">
        <v>19</v>
      </c>
      <c r="I142" s="204"/>
      <c r="J142" s="200"/>
      <c r="K142" s="200"/>
      <c r="L142" s="205"/>
      <c r="M142" s="206"/>
      <c r="N142" s="207"/>
      <c r="O142" s="207"/>
      <c r="P142" s="207"/>
      <c r="Q142" s="207"/>
      <c r="R142" s="207"/>
      <c r="S142" s="207"/>
      <c r="T142" s="208"/>
      <c r="AT142" s="209" t="s">
        <v>177</v>
      </c>
      <c r="AU142" s="209" t="s">
        <v>81</v>
      </c>
      <c r="AV142" s="13" t="s">
        <v>79</v>
      </c>
      <c r="AW142" s="13" t="s">
        <v>33</v>
      </c>
      <c r="AX142" s="13" t="s">
        <v>71</v>
      </c>
      <c r="AY142" s="209" t="s">
        <v>166</v>
      </c>
    </row>
    <row r="143" spans="1:65" s="13" customFormat="1" ht="11.25" x14ac:dyDescent="0.2">
      <c r="B143" s="199"/>
      <c r="C143" s="200"/>
      <c r="D143" s="201" t="s">
        <v>177</v>
      </c>
      <c r="E143" s="202" t="s">
        <v>19</v>
      </c>
      <c r="F143" s="203" t="s">
        <v>436</v>
      </c>
      <c r="G143" s="200"/>
      <c r="H143" s="202" t="s">
        <v>19</v>
      </c>
      <c r="I143" s="204"/>
      <c r="J143" s="200"/>
      <c r="K143" s="200"/>
      <c r="L143" s="205"/>
      <c r="M143" s="206"/>
      <c r="N143" s="207"/>
      <c r="O143" s="207"/>
      <c r="P143" s="207"/>
      <c r="Q143" s="207"/>
      <c r="R143" s="207"/>
      <c r="S143" s="207"/>
      <c r="T143" s="208"/>
      <c r="AT143" s="209" t="s">
        <v>177</v>
      </c>
      <c r="AU143" s="209" t="s">
        <v>81</v>
      </c>
      <c r="AV143" s="13" t="s">
        <v>79</v>
      </c>
      <c r="AW143" s="13" t="s">
        <v>33</v>
      </c>
      <c r="AX143" s="13" t="s">
        <v>71</v>
      </c>
      <c r="AY143" s="209" t="s">
        <v>166</v>
      </c>
    </row>
    <row r="144" spans="1:65" s="13" customFormat="1" ht="11.25" x14ac:dyDescent="0.2">
      <c r="B144" s="199"/>
      <c r="C144" s="200"/>
      <c r="D144" s="201" t="s">
        <v>177</v>
      </c>
      <c r="E144" s="202" t="s">
        <v>19</v>
      </c>
      <c r="F144" s="203" t="s">
        <v>791</v>
      </c>
      <c r="G144" s="200"/>
      <c r="H144" s="202" t="s">
        <v>19</v>
      </c>
      <c r="I144" s="204"/>
      <c r="J144" s="200"/>
      <c r="K144" s="200"/>
      <c r="L144" s="205"/>
      <c r="M144" s="206"/>
      <c r="N144" s="207"/>
      <c r="O144" s="207"/>
      <c r="P144" s="207"/>
      <c r="Q144" s="207"/>
      <c r="R144" s="207"/>
      <c r="S144" s="207"/>
      <c r="T144" s="208"/>
      <c r="AT144" s="209" t="s">
        <v>177</v>
      </c>
      <c r="AU144" s="209" t="s">
        <v>81</v>
      </c>
      <c r="AV144" s="13" t="s">
        <v>79</v>
      </c>
      <c r="AW144" s="13" t="s">
        <v>33</v>
      </c>
      <c r="AX144" s="13" t="s">
        <v>71</v>
      </c>
      <c r="AY144" s="209" t="s">
        <v>166</v>
      </c>
    </row>
    <row r="145" spans="1:65" s="14" customFormat="1" ht="11.25" x14ac:dyDescent="0.2">
      <c r="B145" s="210"/>
      <c r="C145" s="211"/>
      <c r="D145" s="201" t="s">
        <v>177</v>
      </c>
      <c r="E145" s="212" t="s">
        <v>19</v>
      </c>
      <c r="F145" s="213" t="s">
        <v>798</v>
      </c>
      <c r="G145" s="211"/>
      <c r="H145" s="214">
        <v>4.3289999999999997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177</v>
      </c>
      <c r="AU145" s="220" t="s">
        <v>81</v>
      </c>
      <c r="AV145" s="14" t="s">
        <v>81</v>
      </c>
      <c r="AW145" s="14" t="s">
        <v>33</v>
      </c>
      <c r="AX145" s="14" t="s">
        <v>71</v>
      </c>
      <c r="AY145" s="220" t="s">
        <v>166</v>
      </c>
    </row>
    <row r="146" spans="1:65" s="14" customFormat="1" ht="11.25" x14ac:dyDescent="0.2">
      <c r="B146" s="210"/>
      <c r="C146" s="211"/>
      <c r="D146" s="201" t="s">
        <v>177</v>
      </c>
      <c r="E146" s="212" t="s">
        <v>19</v>
      </c>
      <c r="F146" s="213" t="s">
        <v>799</v>
      </c>
      <c r="G146" s="211"/>
      <c r="H146" s="214">
        <v>0.93500000000000005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81</v>
      </c>
      <c r="AV146" s="14" t="s">
        <v>81</v>
      </c>
      <c r="AW146" s="14" t="s">
        <v>33</v>
      </c>
      <c r="AX146" s="14" t="s">
        <v>71</v>
      </c>
      <c r="AY146" s="220" t="s">
        <v>166</v>
      </c>
    </row>
    <row r="147" spans="1:65" s="14" customFormat="1" ht="11.25" x14ac:dyDescent="0.2">
      <c r="B147" s="210"/>
      <c r="C147" s="211"/>
      <c r="D147" s="201" t="s">
        <v>177</v>
      </c>
      <c r="E147" s="212" t="s">
        <v>19</v>
      </c>
      <c r="F147" s="213" t="s">
        <v>799</v>
      </c>
      <c r="G147" s="211"/>
      <c r="H147" s="214">
        <v>0.93500000000000005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177</v>
      </c>
      <c r="AU147" s="220" t="s">
        <v>81</v>
      </c>
      <c r="AV147" s="14" t="s">
        <v>81</v>
      </c>
      <c r="AW147" s="14" t="s">
        <v>33</v>
      </c>
      <c r="AX147" s="14" t="s">
        <v>71</v>
      </c>
      <c r="AY147" s="220" t="s">
        <v>166</v>
      </c>
    </row>
    <row r="148" spans="1:65" s="15" customFormat="1" ht="11.25" x14ac:dyDescent="0.2">
      <c r="B148" s="221"/>
      <c r="C148" s="222"/>
      <c r="D148" s="201" t="s">
        <v>177</v>
      </c>
      <c r="E148" s="223" t="s">
        <v>19</v>
      </c>
      <c r="F148" s="224" t="s">
        <v>180</v>
      </c>
      <c r="G148" s="222"/>
      <c r="H148" s="225">
        <v>6.1989999999999998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177</v>
      </c>
      <c r="AU148" s="231" t="s">
        <v>81</v>
      </c>
      <c r="AV148" s="15" t="s">
        <v>173</v>
      </c>
      <c r="AW148" s="15" t="s">
        <v>33</v>
      </c>
      <c r="AX148" s="15" t="s">
        <v>79</v>
      </c>
      <c r="AY148" s="231" t="s">
        <v>166</v>
      </c>
    </row>
    <row r="149" spans="1:65" s="2" customFormat="1" ht="16.5" customHeight="1" x14ac:dyDescent="0.2">
      <c r="A149" s="37"/>
      <c r="B149" s="38"/>
      <c r="C149" s="181" t="s">
        <v>179</v>
      </c>
      <c r="D149" s="181" t="s">
        <v>168</v>
      </c>
      <c r="E149" s="182" t="s">
        <v>560</v>
      </c>
      <c r="F149" s="183" t="s">
        <v>561</v>
      </c>
      <c r="G149" s="184" t="s">
        <v>188</v>
      </c>
      <c r="H149" s="185">
        <v>6.1989999999999998</v>
      </c>
      <c r="I149" s="186"/>
      <c r="J149" s="187">
        <f>ROUND(I149*H149,2)</f>
        <v>0</v>
      </c>
      <c r="K149" s="183" t="s">
        <v>172</v>
      </c>
      <c r="L149" s="42"/>
      <c r="M149" s="188" t="s">
        <v>19</v>
      </c>
      <c r="N149" s="189" t="s">
        <v>42</v>
      </c>
      <c r="O149" s="67"/>
      <c r="P149" s="190">
        <f>O149*H149</f>
        <v>0</v>
      </c>
      <c r="Q149" s="190">
        <v>2.5000000000000001E-3</v>
      </c>
      <c r="R149" s="190">
        <f>Q149*H149</f>
        <v>1.5497499999999999E-2</v>
      </c>
      <c r="S149" s="190">
        <v>0</v>
      </c>
      <c r="T149" s="19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2" t="s">
        <v>173</v>
      </c>
      <c r="AT149" s="192" t="s">
        <v>168</v>
      </c>
      <c r="AU149" s="192" t="s">
        <v>81</v>
      </c>
      <c r="AY149" s="20" t="s">
        <v>166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20" t="s">
        <v>79</v>
      </c>
      <c r="BK149" s="193">
        <f>ROUND(I149*H149,2)</f>
        <v>0</v>
      </c>
      <c r="BL149" s="20" t="s">
        <v>173</v>
      </c>
      <c r="BM149" s="192" t="s">
        <v>804</v>
      </c>
    </row>
    <row r="150" spans="1:65" s="2" customFormat="1" ht="11.25" x14ac:dyDescent="0.2">
      <c r="A150" s="37"/>
      <c r="B150" s="38"/>
      <c r="C150" s="39"/>
      <c r="D150" s="194" t="s">
        <v>175</v>
      </c>
      <c r="E150" s="39"/>
      <c r="F150" s="195" t="s">
        <v>563</v>
      </c>
      <c r="G150" s="39"/>
      <c r="H150" s="39"/>
      <c r="I150" s="196"/>
      <c r="J150" s="39"/>
      <c r="K150" s="39"/>
      <c r="L150" s="42"/>
      <c r="M150" s="197"/>
      <c r="N150" s="19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175</v>
      </c>
      <c r="AU150" s="20" t="s">
        <v>81</v>
      </c>
    </row>
    <row r="151" spans="1:65" s="13" customFormat="1" ht="11.25" x14ac:dyDescent="0.2">
      <c r="B151" s="199"/>
      <c r="C151" s="200"/>
      <c r="D151" s="201" t="s">
        <v>177</v>
      </c>
      <c r="E151" s="202" t="s">
        <v>19</v>
      </c>
      <c r="F151" s="203" t="s">
        <v>784</v>
      </c>
      <c r="G151" s="200"/>
      <c r="H151" s="202" t="s">
        <v>19</v>
      </c>
      <c r="I151" s="204"/>
      <c r="J151" s="200"/>
      <c r="K151" s="200"/>
      <c r="L151" s="205"/>
      <c r="M151" s="206"/>
      <c r="N151" s="207"/>
      <c r="O151" s="207"/>
      <c r="P151" s="207"/>
      <c r="Q151" s="207"/>
      <c r="R151" s="207"/>
      <c r="S151" s="207"/>
      <c r="T151" s="208"/>
      <c r="AT151" s="209" t="s">
        <v>177</v>
      </c>
      <c r="AU151" s="209" t="s">
        <v>81</v>
      </c>
      <c r="AV151" s="13" t="s">
        <v>79</v>
      </c>
      <c r="AW151" s="13" t="s">
        <v>33</v>
      </c>
      <c r="AX151" s="13" t="s">
        <v>71</v>
      </c>
      <c r="AY151" s="209" t="s">
        <v>166</v>
      </c>
    </row>
    <row r="152" spans="1:65" s="13" customFormat="1" ht="11.25" x14ac:dyDescent="0.2">
      <c r="B152" s="199"/>
      <c r="C152" s="200"/>
      <c r="D152" s="201" t="s">
        <v>177</v>
      </c>
      <c r="E152" s="202" t="s">
        <v>19</v>
      </c>
      <c r="F152" s="203" t="s">
        <v>436</v>
      </c>
      <c r="G152" s="200"/>
      <c r="H152" s="202" t="s">
        <v>19</v>
      </c>
      <c r="I152" s="204"/>
      <c r="J152" s="200"/>
      <c r="K152" s="200"/>
      <c r="L152" s="205"/>
      <c r="M152" s="206"/>
      <c r="N152" s="207"/>
      <c r="O152" s="207"/>
      <c r="P152" s="207"/>
      <c r="Q152" s="207"/>
      <c r="R152" s="207"/>
      <c r="S152" s="207"/>
      <c r="T152" s="208"/>
      <c r="AT152" s="209" t="s">
        <v>177</v>
      </c>
      <c r="AU152" s="209" t="s">
        <v>81</v>
      </c>
      <c r="AV152" s="13" t="s">
        <v>79</v>
      </c>
      <c r="AW152" s="13" t="s">
        <v>33</v>
      </c>
      <c r="AX152" s="13" t="s">
        <v>71</v>
      </c>
      <c r="AY152" s="209" t="s">
        <v>166</v>
      </c>
    </row>
    <row r="153" spans="1:65" s="13" customFormat="1" ht="11.25" x14ac:dyDescent="0.2">
      <c r="B153" s="199"/>
      <c r="C153" s="200"/>
      <c r="D153" s="201" t="s">
        <v>177</v>
      </c>
      <c r="E153" s="202" t="s">
        <v>19</v>
      </c>
      <c r="F153" s="203" t="s">
        <v>791</v>
      </c>
      <c r="G153" s="200"/>
      <c r="H153" s="202" t="s">
        <v>19</v>
      </c>
      <c r="I153" s="204"/>
      <c r="J153" s="200"/>
      <c r="K153" s="200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177</v>
      </c>
      <c r="AU153" s="209" t="s">
        <v>81</v>
      </c>
      <c r="AV153" s="13" t="s">
        <v>79</v>
      </c>
      <c r="AW153" s="13" t="s">
        <v>33</v>
      </c>
      <c r="AX153" s="13" t="s">
        <v>71</v>
      </c>
      <c r="AY153" s="209" t="s">
        <v>166</v>
      </c>
    </row>
    <row r="154" spans="1:65" s="14" customFormat="1" ht="11.25" x14ac:dyDescent="0.2">
      <c r="B154" s="210"/>
      <c r="C154" s="211"/>
      <c r="D154" s="201" t="s">
        <v>177</v>
      </c>
      <c r="E154" s="212" t="s">
        <v>19</v>
      </c>
      <c r="F154" s="213" t="s">
        <v>798</v>
      </c>
      <c r="G154" s="211"/>
      <c r="H154" s="214">
        <v>4.3289999999999997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177</v>
      </c>
      <c r="AU154" s="220" t="s">
        <v>81</v>
      </c>
      <c r="AV154" s="14" t="s">
        <v>81</v>
      </c>
      <c r="AW154" s="14" t="s">
        <v>33</v>
      </c>
      <c r="AX154" s="14" t="s">
        <v>71</v>
      </c>
      <c r="AY154" s="220" t="s">
        <v>166</v>
      </c>
    </row>
    <row r="155" spans="1:65" s="14" customFormat="1" ht="11.25" x14ac:dyDescent="0.2">
      <c r="B155" s="210"/>
      <c r="C155" s="211"/>
      <c r="D155" s="201" t="s">
        <v>177</v>
      </c>
      <c r="E155" s="212" t="s">
        <v>19</v>
      </c>
      <c r="F155" s="213" t="s">
        <v>799</v>
      </c>
      <c r="G155" s="211"/>
      <c r="H155" s="214">
        <v>0.93500000000000005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177</v>
      </c>
      <c r="AU155" s="220" t="s">
        <v>81</v>
      </c>
      <c r="AV155" s="14" t="s">
        <v>81</v>
      </c>
      <c r="AW155" s="14" t="s">
        <v>33</v>
      </c>
      <c r="AX155" s="14" t="s">
        <v>71</v>
      </c>
      <c r="AY155" s="220" t="s">
        <v>166</v>
      </c>
    </row>
    <row r="156" spans="1:65" s="14" customFormat="1" ht="11.25" x14ac:dyDescent="0.2">
      <c r="B156" s="210"/>
      <c r="C156" s="211"/>
      <c r="D156" s="201" t="s">
        <v>177</v>
      </c>
      <c r="E156" s="212" t="s">
        <v>19</v>
      </c>
      <c r="F156" s="213" t="s">
        <v>799</v>
      </c>
      <c r="G156" s="211"/>
      <c r="H156" s="214">
        <v>0.93500000000000005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177</v>
      </c>
      <c r="AU156" s="220" t="s">
        <v>81</v>
      </c>
      <c r="AV156" s="14" t="s">
        <v>81</v>
      </c>
      <c r="AW156" s="14" t="s">
        <v>33</v>
      </c>
      <c r="AX156" s="14" t="s">
        <v>71</v>
      </c>
      <c r="AY156" s="220" t="s">
        <v>166</v>
      </c>
    </row>
    <row r="157" spans="1:65" s="15" customFormat="1" ht="11.25" x14ac:dyDescent="0.2">
      <c r="B157" s="221"/>
      <c r="C157" s="222"/>
      <c r="D157" s="201" t="s">
        <v>177</v>
      </c>
      <c r="E157" s="223" t="s">
        <v>19</v>
      </c>
      <c r="F157" s="224" t="s">
        <v>180</v>
      </c>
      <c r="G157" s="222"/>
      <c r="H157" s="225">
        <v>6.1989999999999998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177</v>
      </c>
      <c r="AU157" s="231" t="s">
        <v>81</v>
      </c>
      <c r="AV157" s="15" t="s">
        <v>173</v>
      </c>
      <c r="AW157" s="15" t="s">
        <v>33</v>
      </c>
      <c r="AX157" s="15" t="s">
        <v>79</v>
      </c>
      <c r="AY157" s="231" t="s">
        <v>166</v>
      </c>
    </row>
    <row r="158" spans="1:65" s="2" customFormat="1" ht="24.2" customHeight="1" x14ac:dyDescent="0.2">
      <c r="A158" s="37"/>
      <c r="B158" s="38"/>
      <c r="C158" s="181" t="s">
        <v>226</v>
      </c>
      <c r="D158" s="181" t="s">
        <v>168</v>
      </c>
      <c r="E158" s="182" t="s">
        <v>456</v>
      </c>
      <c r="F158" s="183" t="s">
        <v>457</v>
      </c>
      <c r="G158" s="184" t="s">
        <v>234</v>
      </c>
      <c r="H158" s="185">
        <v>0.316</v>
      </c>
      <c r="I158" s="186"/>
      <c r="J158" s="187">
        <f>ROUND(I158*H158,2)</f>
        <v>0</v>
      </c>
      <c r="K158" s="183" t="s">
        <v>172</v>
      </c>
      <c r="L158" s="42"/>
      <c r="M158" s="188" t="s">
        <v>19</v>
      </c>
      <c r="N158" s="189" t="s">
        <v>42</v>
      </c>
      <c r="O158" s="67"/>
      <c r="P158" s="190">
        <f>O158*H158</f>
        <v>0</v>
      </c>
      <c r="Q158" s="190">
        <v>1.04922</v>
      </c>
      <c r="R158" s="190">
        <f>Q158*H158</f>
        <v>0.33155351999999999</v>
      </c>
      <c r="S158" s="190">
        <v>0</v>
      </c>
      <c r="T158" s="19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2" t="s">
        <v>173</v>
      </c>
      <c r="AT158" s="192" t="s">
        <v>168</v>
      </c>
      <c r="AU158" s="192" t="s">
        <v>81</v>
      </c>
      <c r="AY158" s="20" t="s">
        <v>166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20" t="s">
        <v>79</v>
      </c>
      <c r="BK158" s="193">
        <f>ROUND(I158*H158,2)</f>
        <v>0</v>
      </c>
      <c r="BL158" s="20" t="s">
        <v>173</v>
      </c>
      <c r="BM158" s="192" t="s">
        <v>458</v>
      </c>
    </row>
    <row r="159" spans="1:65" s="2" customFormat="1" ht="11.25" x14ac:dyDescent="0.2">
      <c r="A159" s="37"/>
      <c r="B159" s="38"/>
      <c r="C159" s="39"/>
      <c r="D159" s="194" t="s">
        <v>175</v>
      </c>
      <c r="E159" s="39"/>
      <c r="F159" s="195" t="s">
        <v>459</v>
      </c>
      <c r="G159" s="39"/>
      <c r="H159" s="39"/>
      <c r="I159" s="196"/>
      <c r="J159" s="39"/>
      <c r="K159" s="39"/>
      <c r="L159" s="42"/>
      <c r="M159" s="197"/>
      <c r="N159" s="19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175</v>
      </c>
      <c r="AU159" s="20" t="s">
        <v>81</v>
      </c>
    </row>
    <row r="160" spans="1:65" s="13" customFormat="1" ht="11.25" x14ac:dyDescent="0.2">
      <c r="B160" s="199"/>
      <c r="C160" s="200"/>
      <c r="D160" s="201" t="s">
        <v>177</v>
      </c>
      <c r="E160" s="202" t="s">
        <v>19</v>
      </c>
      <c r="F160" s="203" t="s">
        <v>784</v>
      </c>
      <c r="G160" s="200"/>
      <c r="H160" s="202" t="s">
        <v>19</v>
      </c>
      <c r="I160" s="204"/>
      <c r="J160" s="200"/>
      <c r="K160" s="200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177</v>
      </c>
      <c r="AU160" s="209" t="s">
        <v>81</v>
      </c>
      <c r="AV160" s="13" t="s">
        <v>79</v>
      </c>
      <c r="AW160" s="13" t="s">
        <v>33</v>
      </c>
      <c r="AX160" s="13" t="s">
        <v>71</v>
      </c>
      <c r="AY160" s="209" t="s">
        <v>166</v>
      </c>
    </row>
    <row r="161" spans="1:65" s="13" customFormat="1" ht="11.25" x14ac:dyDescent="0.2">
      <c r="B161" s="199"/>
      <c r="C161" s="200"/>
      <c r="D161" s="201" t="s">
        <v>177</v>
      </c>
      <c r="E161" s="202" t="s">
        <v>19</v>
      </c>
      <c r="F161" s="203" t="s">
        <v>436</v>
      </c>
      <c r="G161" s="200"/>
      <c r="H161" s="202" t="s">
        <v>19</v>
      </c>
      <c r="I161" s="204"/>
      <c r="J161" s="200"/>
      <c r="K161" s="200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177</v>
      </c>
      <c r="AU161" s="209" t="s">
        <v>81</v>
      </c>
      <c r="AV161" s="13" t="s">
        <v>79</v>
      </c>
      <c r="AW161" s="13" t="s">
        <v>33</v>
      </c>
      <c r="AX161" s="13" t="s">
        <v>71</v>
      </c>
      <c r="AY161" s="209" t="s">
        <v>166</v>
      </c>
    </row>
    <row r="162" spans="1:65" s="13" customFormat="1" ht="11.25" x14ac:dyDescent="0.2">
      <c r="B162" s="199"/>
      <c r="C162" s="200"/>
      <c r="D162" s="201" t="s">
        <v>177</v>
      </c>
      <c r="E162" s="202" t="s">
        <v>19</v>
      </c>
      <c r="F162" s="203" t="s">
        <v>791</v>
      </c>
      <c r="G162" s="200"/>
      <c r="H162" s="202" t="s">
        <v>19</v>
      </c>
      <c r="I162" s="204"/>
      <c r="J162" s="200"/>
      <c r="K162" s="200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177</v>
      </c>
      <c r="AU162" s="209" t="s">
        <v>81</v>
      </c>
      <c r="AV162" s="13" t="s">
        <v>79</v>
      </c>
      <c r="AW162" s="13" t="s">
        <v>33</v>
      </c>
      <c r="AX162" s="13" t="s">
        <v>71</v>
      </c>
      <c r="AY162" s="209" t="s">
        <v>166</v>
      </c>
    </row>
    <row r="163" spans="1:65" s="14" customFormat="1" ht="11.25" x14ac:dyDescent="0.2">
      <c r="B163" s="210"/>
      <c r="C163" s="211"/>
      <c r="D163" s="201" t="s">
        <v>177</v>
      </c>
      <c r="E163" s="212" t="s">
        <v>19</v>
      </c>
      <c r="F163" s="213" t="s">
        <v>805</v>
      </c>
      <c r="G163" s="211"/>
      <c r="H163" s="214">
        <v>0.316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177</v>
      </c>
      <c r="AU163" s="220" t="s">
        <v>81</v>
      </c>
      <c r="AV163" s="14" t="s">
        <v>81</v>
      </c>
      <c r="AW163" s="14" t="s">
        <v>33</v>
      </c>
      <c r="AX163" s="14" t="s">
        <v>71</v>
      </c>
      <c r="AY163" s="220" t="s">
        <v>166</v>
      </c>
    </row>
    <row r="164" spans="1:65" s="15" customFormat="1" ht="11.25" x14ac:dyDescent="0.2">
      <c r="B164" s="221"/>
      <c r="C164" s="222"/>
      <c r="D164" s="201" t="s">
        <v>177</v>
      </c>
      <c r="E164" s="223" t="s">
        <v>19</v>
      </c>
      <c r="F164" s="224" t="s">
        <v>180</v>
      </c>
      <c r="G164" s="222"/>
      <c r="H164" s="225">
        <v>0.316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177</v>
      </c>
      <c r="AU164" s="231" t="s">
        <v>81</v>
      </c>
      <c r="AV164" s="15" t="s">
        <v>173</v>
      </c>
      <c r="AW164" s="15" t="s">
        <v>33</v>
      </c>
      <c r="AX164" s="15" t="s">
        <v>79</v>
      </c>
      <c r="AY164" s="231" t="s">
        <v>166</v>
      </c>
    </row>
    <row r="165" spans="1:65" s="12" customFormat="1" ht="22.9" customHeight="1" x14ac:dyDescent="0.2">
      <c r="B165" s="165"/>
      <c r="C165" s="166"/>
      <c r="D165" s="167" t="s">
        <v>70</v>
      </c>
      <c r="E165" s="179" t="s">
        <v>173</v>
      </c>
      <c r="F165" s="179" t="s">
        <v>806</v>
      </c>
      <c r="G165" s="166"/>
      <c r="H165" s="166"/>
      <c r="I165" s="169"/>
      <c r="J165" s="180">
        <f>BK165</f>
        <v>0</v>
      </c>
      <c r="K165" s="166"/>
      <c r="L165" s="171"/>
      <c r="M165" s="172"/>
      <c r="N165" s="173"/>
      <c r="O165" s="173"/>
      <c r="P165" s="174">
        <f>SUM(P166:P222)</f>
        <v>0</v>
      </c>
      <c r="Q165" s="173"/>
      <c r="R165" s="174">
        <f>SUM(R166:R222)</f>
        <v>4.4772158399999995</v>
      </c>
      <c r="S165" s="173"/>
      <c r="T165" s="175">
        <f>SUM(T166:T222)</f>
        <v>0</v>
      </c>
      <c r="AR165" s="176" t="s">
        <v>79</v>
      </c>
      <c r="AT165" s="177" t="s">
        <v>70</v>
      </c>
      <c r="AU165" s="177" t="s">
        <v>79</v>
      </c>
      <c r="AY165" s="176" t="s">
        <v>166</v>
      </c>
      <c r="BK165" s="178">
        <f>SUM(BK166:BK222)</f>
        <v>0</v>
      </c>
    </row>
    <row r="166" spans="1:65" s="2" customFormat="1" ht="33" customHeight="1" x14ac:dyDescent="0.2">
      <c r="A166" s="37"/>
      <c r="B166" s="38"/>
      <c r="C166" s="181" t="s">
        <v>231</v>
      </c>
      <c r="D166" s="181" t="s">
        <v>168</v>
      </c>
      <c r="E166" s="182" t="s">
        <v>807</v>
      </c>
      <c r="F166" s="183" t="s">
        <v>808</v>
      </c>
      <c r="G166" s="184" t="s">
        <v>194</v>
      </c>
      <c r="H166" s="185">
        <v>1.62</v>
      </c>
      <c r="I166" s="186"/>
      <c r="J166" s="187">
        <f>ROUND(I166*H166,2)</f>
        <v>0</v>
      </c>
      <c r="K166" s="183" t="s">
        <v>172</v>
      </c>
      <c r="L166" s="42"/>
      <c r="M166" s="188" t="s">
        <v>19</v>
      </c>
      <c r="N166" s="189" t="s">
        <v>42</v>
      </c>
      <c r="O166" s="67"/>
      <c r="P166" s="190">
        <f>O166*H166</f>
        <v>0</v>
      </c>
      <c r="Q166" s="190">
        <v>2.5019399999999998</v>
      </c>
      <c r="R166" s="190">
        <f>Q166*H166</f>
        <v>4.0531427999999998</v>
      </c>
      <c r="S166" s="190">
        <v>0</v>
      </c>
      <c r="T166" s="19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2" t="s">
        <v>173</v>
      </c>
      <c r="AT166" s="192" t="s">
        <v>168</v>
      </c>
      <c r="AU166" s="192" t="s">
        <v>81</v>
      </c>
      <c r="AY166" s="20" t="s">
        <v>166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20" t="s">
        <v>79</v>
      </c>
      <c r="BK166" s="193">
        <f>ROUND(I166*H166,2)</f>
        <v>0</v>
      </c>
      <c r="BL166" s="20" t="s">
        <v>173</v>
      </c>
      <c r="BM166" s="192" t="s">
        <v>809</v>
      </c>
    </row>
    <row r="167" spans="1:65" s="2" customFormat="1" ht="11.25" x14ac:dyDescent="0.2">
      <c r="A167" s="37"/>
      <c r="B167" s="38"/>
      <c r="C167" s="39"/>
      <c r="D167" s="194" t="s">
        <v>175</v>
      </c>
      <c r="E167" s="39"/>
      <c r="F167" s="195" t="s">
        <v>810</v>
      </c>
      <c r="G167" s="39"/>
      <c r="H167" s="39"/>
      <c r="I167" s="196"/>
      <c r="J167" s="39"/>
      <c r="K167" s="39"/>
      <c r="L167" s="42"/>
      <c r="M167" s="197"/>
      <c r="N167" s="198"/>
      <c r="O167" s="67"/>
      <c r="P167" s="67"/>
      <c r="Q167" s="67"/>
      <c r="R167" s="67"/>
      <c r="S167" s="67"/>
      <c r="T167" s="68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20" t="s">
        <v>175</v>
      </c>
      <c r="AU167" s="20" t="s">
        <v>81</v>
      </c>
    </row>
    <row r="168" spans="1:65" s="13" customFormat="1" ht="11.25" x14ac:dyDescent="0.2">
      <c r="B168" s="199"/>
      <c r="C168" s="200"/>
      <c r="D168" s="201" t="s">
        <v>177</v>
      </c>
      <c r="E168" s="202" t="s">
        <v>19</v>
      </c>
      <c r="F168" s="203" t="s">
        <v>784</v>
      </c>
      <c r="G168" s="200"/>
      <c r="H168" s="202" t="s">
        <v>19</v>
      </c>
      <c r="I168" s="204"/>
      <c r="J168" s="200"/>
      <c r="K168" s="200"/>
      <c r="L168" s="205"/>
      <c r="M168" s="206"/>
      <c r="N168" s="207"/>
      <c r="O168" s="207"/>
      <c r="P168" s="207"/>
      <c r="Q168" s="207"/>
      <c r="R168" s="207"/>
      <c r="S168" s="207"/>
      <c r="T168" s="208"/>
      <c r="AT168" s="209" t="s">
        <v>177</v>
      </c>
      <c r="AU168" s="209" t="s">
        <v>81</v>
      </c>
      <c r="AV168" s="13" t="s">
        <v>79</v>
      </c>
      <c r="AW168" s="13" t="s">
        <v>33</v>
      </c>
      <c r="AX168" s="13" t="s">
        <v>71</v>
      </c>
      <c r="AY168" s="209" t="s">
        <v>166</v>
      </c>
    </row>
    <row r="169" spans="1:65" s="13" customFormat="1" ht="11.25" x14ac:dyDescent="0.2">
      <c r="B169" s="199"/>
      <c r="C169" s="200"/>
      <c r="D169" s="201" t="s">
        <v>177</v>
      </c>
      <c r="E169" s="202" t="s">
        <v>19</v>
      </c>
      <c r="F169" s="203" t="s">
        <v>436</v>
      </c>
      <c r="G169" s="200"/>
      <c r="H169" s="202" t="s">
        <v>19</v>
      </c>
      <c r="I169" s="204"/>
      <c r="J169" s="200"/>
      <c r="K169" s="200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177</v>
      </c>
      <c r="AU169" s="209" t="s">
        <v>81</v>
      </c>
      <c r="AV169" s="13" t="s">
        <v>79</v>
      </c>
      <c r="AW169" s="13" t="s">
        <v>33</v>
      </c>
      <c r="AX169" s="13" t="s">
        <v>71</v>
      </c>
      <c r="AY169" s="209" t="s">
        <v>166</v>
      </c>
    </row>
    <row r="170" spans="1:65" s="13" customFormat="1" ht="11.25" x14ac:dyDescent="0.2">
      <c r="B170" s="199"/>
      <c r="C170" s="200"/>
      <c r="D170" s="201" t="s">
        <v>177</v>
      </c>
      <c r="E170" s="202" t="s">
        <v>19</v>
      </c>
      <c r="F170" s="203" t="s">
        <v>791</v>
      </c>
      <c r="G170" s="200"/>
      <c r="H170" s="202" t="s">
        <v>19</v>
      </c>
      <c r="I170" s="204"/>
      <c r="J170" s="200"/>
      <c r="K170" s="200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177</v>
      </c>
      <c r="AU170" s="209" t="s">
        <v>81</v>
      </c>
      <c r="AV170" s="13" t="s">
        <v>79</v>
      </c>
      <c r="AW170" s="13" t="s">
        <v>33</v>
      </c>
      <c r="AX170" s="13" t="s">
        <v>71</v>
      </c>
      <c r="AY170" s="209" t="s">
        <v>166</v>
      </c>
    </row>
    <row r="171" spans="1:65" s="14" customFormat="1" ht="11.25" x14ac:dyDescent="0.2">
      <c r="B171" s="210"/>
      <c r="C171" s="211"/>
      <c r="D171" s="201" t="s">
        <v>177</v>
      </c>
      <c r="E171" s="212" t="s">
        <v>19</v>
      </c>
      <c r="F171" s="213" t="s">
        <v>811</v>
      </c>
      <c r="G171" s="211"/>
      <c r="H171" s="214">
        <v>1.62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177</v>
      </c>
      <c r="AU171" s="220" t="s">
        <v>81</v>
      </c>
      <c r="AV171" s="14" t="s">
        <v>81</v>
      </c>
      <c r="AW171" s="14" t="s">
        <v>33</v>
      </c>
      <c r="AX171" s="14" t="s">
        <v>71</v>
      </c>
      <c r="AY171" s="220" t="s">
        <v>166</v>
      </c>
    </row>
    <row r="172" spans="1:65" s="15" customFormat="1" ht="11.25" x14ac:dyDescent="0.2">
      <c r="B172" s="221"/>
      <c r="C172" s="222"/>
      <c r="D172" s="201" t="s">
        <v>177</v>
      </c>
      <c r="E172" s="223" t="s">
        <v>19</v>
      </c>
      <c r="F172" s="224" t="s">
        <v>180</v>
      </c>
      <c r="G172" s="222"/>
      <c r="H172" s="225">
        <v>1.62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177</v>
      </c>
      <c r="AU172" s="231" t="s">
        <v>81</v>
      </c>
      <c r="AV172" s="15" t="s">
        <v>173</v>
      </c>
      <c r="AW172" s="15" t="s">
        <v>33</v>
      </c>
      <c r="AX172" s="15" t="s">
        <v>79</v>
      </c>
      <c r="AY172" s="231" t="s">
        <v>166</v>
      </c>
    </row>
    <row r="173" spans="1:65" s="2" customFormat="1" ht="24.2" customHeight="1" x14ac:dyDescent="0.2">
      <c r="A173" s="37"/>
      <c r="B173" s="38"/>
      <c r="C173" s="181" t="s">
        <v>238</v>
      </c>
      <c r="D173" s="181" t="s">
        <v>168</v>
      </c>
      <c r="E173" s="182" t="s">
        <v>812</v>
      </c>
      <c r="F173" s="183" t="s">
        <v>813</v>
      </c>
      <c r="G173" s="184" t="s">
        <v>188</v>
      </c>
      <c r="H173" s="185">
        <v>7.8719999999999999</v>
      </c>
      <c r="I173" s="186"/>
      <c r="J173" s="187">
        <f>ROUND(I173*H173,2)</f>
        <v>0</v>
      </c>
      <c r="K173" s="183" t="s">
        <v>172</v>
      </c>
      <c r="L173" s="42"/>
      <c r="M173" s="188" t="s">
        <v>19</v>
      </c>
      <c r="N173" s="189" t="s">
        <v>42</v>
      </c>
      <c r="O173" s="67"/>
      <c r="P173" s="190">
        <f>O173*H173</f>
        <v>0</v>
      </c>
      <c r="Q173" s="190">
        <v>6.6299999999999996E-3</v>
      </c>
      <c r="R173" s="190">
        <f>Q173*H173</f>
        <v>5.2191359999999999E-2</v>
      </c>
      <c r="S173" s="190">
        <v>0</v>
      </c>
      <c r="T173" s="19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2" t="s">
        <v>173</v>
      </c>
      <c r="AT173" s="192" t="s">
        <v>168</v>
      </c>
      <c r="AU173" s="192" t="s">
        <v>81</v>
      </c>
      <c r="AY173" s="20" t="s">
        <v>166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20" t="s">
        <v>79</v>
      </c>
      <c r="BK173" s="193">
        <f>ROUND(I173*H173,2)</f>
        <v>0</v>
      </c>
      <c r="BL173" s="20" t="s">
        <v>173</v>
      </c>
      <c r="BM173" s="192" t="s">
        <v>814</v>
      </c>
    </row>
    <row r="174" spans="1:65" s="2" customFormat="1" ht="11.25" x14ac:dyDescent="0.2">
      <c r="A174" s="37"/>
      <c r="B174" s="38"/>
      <c r="C174" s="39"/>
      <c r="D174" s="194" t="s">
        <v>175</v>
      </c>
      <c r="E174" s="39"/>
      <c r="F174" s="195" t="s">
        <v>815</v>
      </c>
      <c r="G174" s="39"/>
      <c r="H174" s="39"/>
      <c r="I174" s="196"/>
      <c r="J174" s="39"/>
      <c r="K174" s="39"/>
      <c r="L174" s="42"/>
      <c r="M174" s="197"/>
      <c r="N174" s="19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175</v>
      </c>
      <c r="AU174" s="20" t="s">
        <v>81</v>
      </c>
    </row>
    <row r="175" spans="1:65" s="13" customFormat="1" ht="11.25" x14ac:dyDescent="0.2">
      <c r="B175" s="199"/>
      <c r="C175" s="200"/>
      <c r="D175" s="201" t="s">
        <v>177</v>
      </c>
      <c r="E175" s="202" t="s">
        <v>19</v>
      </c>
      <c r="F175" s="203" t="s">
        <v>784</v>
      </c>
      <c r="G175" s="200"/>
      <c r="H175" s="202" t="s">
        <v>19</v>
      </c>
      <c r="I175" s="204"/>
      <c r="J175" s="200"/>
      <c r="K175" s="200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177</v>
      </c>
      <c r="AU175" s="209" t="s">
        <v>81</v>
      </c>
      <c r="AV175" s="13" t="s">
        <v>79</v>
      </c>
      <c r="AW175" s="13" t="s">
        <v>33</v>
      </c>
      <c r="AX175" s="13" t="s">
        <v>71</v>
      </c>
      <c r="AY175" s="209" t="s">
        <v>166</v>
      </c>
    </row>
    <row r="176" spans="1:65" s="13" customFormat="1" ht="11.25" x14ac:dyDescent="0.2">
      <c r="B176" s="199"/>
      <c r="C176" s="200"/>
      <c r="D176" s="201" t="s">
        <v>177</v>
      </c>
      <c r="E176" s="202" t="s">
        <v>19</v>
      </c>
      <c r="F176" s="203" t="s">
        <v>436</v>
      </c>
      <c r="G176" s="200"/>
      <c r="H176" s="202" t="s">
        <v>19</v>
      </c>
      <c r="I176" s="204"/>
      <c r="J176" s="200"/>
      <c r="K176" s="200"/>
      <c r="L176" s="205"/>
      <c r="M176" s="206"/>
      <c r="N176" s="207"/>
      <c r="O176" s="207"/>
      <c r="P176" s="207"/>
      <c r="Q176" s="207"/>
      <c r="R176" s="207"/>
      <c r="S176" s="207"/>
      <c r="T176" s="208"/>
      <c r="AT176" s="209" t="s">
        <v>177</v>
      </c>
      <c r="AU176" s="209" t="s">
        <v>81</v>
      </c>
      <c r="AV176" s="13" t="s">
        <v>79</v>
      </c>
      <c r="AW176" s="13" t="s">
        <v>33</v>
      </c>
      <c r="AX176" s="13" t="s">
        <v>71</v>
      </c>
      <c r="AY176" s="209" t="s">
        <v>166</v>
      </c>
    </row>
    <row r="177" spans="1:65" s="13" customFormat="1" ht="11.25" x14ac:dyDescent="0.2">
      <c r="B177" s="199"/>
      <c r="C177" s="200"/>
      <c r="D177" s="201" t="s">
        <v>177</v>
      </c>
      <c r="E177" s="202" t="s">
        <v>19</v>
      </c>
      <c r="F177" s="203" t="s">
        <v>791</v>
      </c>
      <c r="G177" s="200"/>
      <c r="H177" s="202" t="s">
        <v>19</v>
      </c>
      <c r="I177" s="204"/>
      <c r="J177" s="200"/>
      <c r="K177" s="200"/>
      <c r="L177" s="205"/>
      <c r="M177" s="206"/>
      <c r="N177" s="207"/>
      <c r="O177" s="207"/>
      <c r="P177" s="207"/>
      <c r="Q177" s="207"/>
      <c r="R177" s="207"/>
      <c r="S177" s="207"/>
      <c r="T177" s="208"/>
      <c r="AT177" s="209" t="s">
        <v>177</v>
      </c>
      <c r="AU177" s="209" t="s">
        <v>81</v>
      </c>
      <c r="AV177" s="13" t="s">
        <v>79</v>
      </c>
      <c r="AW177" s="13" t="s">
        <v>33</v>
      </c>
      <c r="AX177" s="13" t="s">
        <v>71</v>
      </c>
      <c r="AY177" s="209" t="s">
        <v>166</v>
      </c>
    </row>
    <row r="178" spans="1:65" s="14" customFormat="1" ht="11.25" x14ac:dyDescent="0.2">
      <c r="B178" s="210"/>
      <c r="C178" s="211"/>
      <c r="D178" s="201" t="s">
        <v>177</v>
      </c>
      <c r="E178" s="212" t="s">
        <v>19</v>
      </c>
      <c r="F178" s="213" t="s">
        <v>816</v>
      </c>
      <c r="G178" s="211"/>
      <c r="H178" s="214">
        <v>5.7</v>
      </c>
      <c r="I178" s="215"/>
      <c r="J178" s="211"/>
      <c r="K178" s="211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177</v>
      </c>
      <c r="AU178" s="220" t="s">
        <v>81</v>
      </c>
      <c r="AV178" s="14" t="s">
        <v>81</v>
      </c>
      <c r="AW178" s="14" t="s">
        <v>33</v>
      </c>
      <c r="AX178" s="14" t="s">
        <v>71</v>
      </c>
      <c r="AY178" s="220" t="s">
        <v>166</v>
      </c>
    </row>
    <row r="179" spans="1:65" s="14" customFormat="1" ht="11.25" x14ac:dyDescent="0.2">
      <c r="B179" s="210"/>
      <c r="C179" s="211"/>
      <c r="D179" s="201" t="s">
        <v>177</v>
      </c>
      <c r="E179" s="212" t="s">
        <v>19</v>
      </c>
      <c r="F179" s="213" t="s">
        <v>817</v>
      </c>
      <c r="G179" s="211"/>
      <c r="H179" s="214">
        <v>1.0860000000000001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81</v>
      </c>
      <c r="AV179" s="14" t="s">
        <v>81</v>
      </c>
      <c r="AW179" s="14" t="s">
        <v>33</v>
      </c>
      <c r="AX179" s="14" t="s">
        <v>71</v>
      </c>
      <c r="AY179" s="220" t="s">
        <v>166</v>
      </c>
    </row>
    <row r="180" spans="1:65" s="14" customFormat="1" ht="11.25" x14ac:dyDescent="0.2">
      <c r="B180" s="210"/>
      <c r="C180" s="211"/>
      <c r="D180" s="201" t="s">
        <v>177</v>
      </c>
      <c r="E180" s="212" t="s">
        <v>19</v>
      </c>
      <c r="F180" s="213" t="s">
        <v>817</v>
      </c>
      <c r="G180" s="211"/>
      <c r="H180" s="214">
        <v>1.0860000000000001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177</v>
      </c>
      <c r="AU180" s="220" t="s">
        <v>81</v>
      </c>
      <c r="AV180" s="14" t="s">
        <v>81</v>
      </c>
      <c r="AW180" s="14" t="s">
        <v>33</v>
      </c>
      <c r="AX180" s="14" t="s">
        <v>71</v>
      </c>
      <c r="AY180" s="220" t="s">
        <v>166</v>
      </c>
    </row>
    <row r="181" spans="1:65" s="15" customFormat="1" ht="11.25" x14ac:dyDescent="0.2">
      <c r="B181" s="221"/>
      <c r="C181" s="222"/>
      <c r="D181" s="201" t="s">
        <v>177</v>
      </c>
      <c r="E181" s="223" t="s">
        <v>19</v>
      </c>
      <c r="F181" s="224" t="s">
        <v>180</v>
      </c>
      <c r="G181" s="222"/>
      <c r="H181" s="225">
        <v>7.8720000000000008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177</v>
      </c>
      <c r="AU181" s="231" t="s">
        <v>81</v>
      </c>
      <c r="AV181" s="15" t="s">
        <v>173</v>
      </c>
      <c r="AW181" s="15" t="s">
        <v>33</v>
      </c>
      <c r="AX181" s="15" t="s">
        <v>79</v>
      </c>
      <c r="AY181" s="231" t="s">
        <v>166</v>
      </c>
    </row>
    <row r="182" spans="1:65" s="2" customFormat="1" ht="24.2" customHeight="1" x14ac:dyDescent="0.2">
      <c r="A182" s="37"/>
      <c r="B182" s="38"/>
      <c r="C182" s="181" t="s">
        <v>243</v>
      </c>
      <c r="D182" s="181" t="s">
        <v>168</v>
      </c>
      <c r="E182" s="182" t="s">
        <v>818</v>
      </c>
      <c r="F182" s="183" t="s">
        <v>819</v>
      </c>
      <c r="G182" s="184" t="s">
        <v>188</v>
      </c>
      <c r="H182" s="185">
        <v>7.8719999999999999</v>
      </c>
      <c r="I182" s="186"/>
      <c r="J182" s="187">
        <f>ROUND(I182*H182,2)</f>
        <v>0</v>
      </c>
      <c r="K182" s="183" t="s">
        <v>172</v>
      </c>
      <c r="L182" s="42"/>
      <c r="M182" s="188" t="s">
        <v>19</v>
      </c>
      <c r="N182" s="189" t="s">
        <v>42</v>
      </c>
      <c r="O182" s="67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2" t="s">
        <v>173</v>
      </c>
      <c r="AT182" s="192" t="s">
        <v>168</v>
      </c>
      <c r="AU182" s="192" t="s">
        <v>81</v>
      </c>
      <c r="AY182" s="20" t="s">
        <v>166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20" t="s">
        <v>79</v>
      </c>
      <c r="BK182" s="193">
        <f>ROUND(I182*H182,2)</f>
        <v>0</v>
      </c>
      <c r="BL182" s="20" t="s">
        <v>173</v>
      </c>
      <c r="BM182" s="192" t="s">
        <v>820</v>
      </c>
    </row>
    <row r="183" spans="1:65" s="2" customFormat="1" ht="11.25" x14ac:dyDescent="0.2">
      <c r="A183" s="37"/>
      <c r="B183" s="38"/>
      <c r="C183" s="39"/>
      <c r="D183" s="194" t="s">
        <v>175</v>
      </c>
      <c r="E183" s="39"/>
      <c r="F183" s="195" t="s">
        <v>821</v>
      </c>
      <c r="G183" s="39"/>
      <c r="H183" s="39"/>
      <c r="I183" s="196"/>
      <c r="J183" s="39"/>
      <c r="K183" s="39"/>
      <c r="L183" s="42"/>
      <c r="M183" s="197"/>
      <c r="N183" s="198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175</v>
      </c>
      <c r="AU183" s="20" t="s">
        <v>81</v>
      </c>
    </row>
    <row r="184" spans="1:65" s="13" customFormat="1" ht="11.25" x14ac:dyDescent="0.2">
      <c r="B184" s="199"/>
      <c r="C184" s="200"/>
      <c r="D184" s="201" t="s">
        <v>177</v>
      </c>
      <c r="E184" s="202" t="s">
        <v>19</v>
      </c>
      <c r="F184" s="203" t="s">
        <v>784</v>
      </c>
      <c r="G184" s="200"/>
      <c r="H184" s="202" t="s">
        <v>19</v>
      </c>
      <c r="I184" s="204"/>
      <c r="J184" s="200"/>
      <c r="K184" s="200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177</v>
      </c>
      <c r="AU184" s="209" t="s">
        <v>81</v>
      </c>
      <c r="AV184" s="13" t="s">
        <v>79</v>
      </c>
      <c r="AW184" s="13" t="s">
        <v>33</v>
      </c>
      <c r="AX184" s="13" t="s">
        <v>71</v>
      </c>
      <c r="AY184" s="209" t="s">
        <v>166</v>
      </c>
    </row>
    <row r="185" spans="1:65" s="13" customFormat="1" ht="11.25" x14ac:dyDescent="0.2">
      <c r="B185" s="199"/>
      <c r="C185" s="200"/>
      <c r="D185" s="201" t="s">
        <v>177</v>
      </c>
      <c r="E185" s="202" t="s">
        <v>19</v>
      </c>
      <c r="F185" s="203" t="s">
        <v>436</v>
      </c>
      <c r="G185" s="200"/>
      <c r="H185" s="202" t="s">
        <v>19</v>
      </c>
      <c r="I185" s="204"/>
      <c r="J185" s="200"/>
      <c r="K185" s="200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177</v>
      </c>
      <c r="AU185" s="209" t="s">
        <v>81</v>
      </c>
      <c r="AV185" s="13" t="s">
        <v>79</v>
      </c>
      <c r="AW185" s="13" t="s">
        <v>33</v>
      </c>
      <c r="AX185" s="13" t="s">
        <v>71</v>
      </c>
      <c r="AY185" s="209" t="s">
        <v>166</v>
      </c>
    </row>
    <row r="186" spans="1:65" s="13" customFormat="1" ht="11.25" x14ac:dyDescent="0.2">
      <c r="B186" s="199"/>
      <c r="C186" s="200"/>
      <c r="D186" s="201" t="s">
        <v>177</v>
      </c>
      <c r="E186" s="202" t="s">
        <v>19</v>
      </c>
      <c r="F186" s="203" t="s">
        <v>791</v>
      </c>
      <c r="G186" s="200"/>
      <c r="H186" s="202" t="s">
        <v>19</v>
      </c>
      <c r="I186" s="204"/>
      <c r="J186" s="200"/>
      <c r="K186" s="200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177</v>
      </c>
      <c r="AU186" s="209" t="s">
        <v>81</v>
      </c>
      <c r="AV186" s="13" t="s">
        <v>79</v>
      </c>
      <c r="AW186" s="13" t="s">
        <v>33</v>
      </c>
      <c r="AX186" s="13" t="s">
        <v>71</v>
      </c>
      <c r="AY186" s="209" t="s">
        <v>166</v>
      </c>
    </row>
    <row r="187" spans="1:65" s="14" customFormat="1" ht="11.25" x14ac:dyDescent="0.2">
      <c r="B187" s="210"/>
      <c r="C187" s="211"/>
      <c r="D187" s="201" t="s">
        <v>177</v>
      </c>
      <c r="E187" s="212" t="s">
        <v>19</v>
      </c>
      <c r="F187" s="213" t="s">
        <v>816</v>
      </c>
      <c r="G187" s="211"/>
      <c r="H187" s="214">
        <v>5.7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177</v>
      </c>
      <c r="AU187" s="220" t="s">
        <v>81</v>
      </c>
      <c r="AV187" s="14" t="s">
        <v>81</v>
      </c>
      <c r="AW187" s="14" t="s">
        <v>33</v>
      </c>
      <c r="AX187" s="14" t="s">
        <v>71</v>
      </c>
      <c r="AY187" s="220" t="s">
        <v>166</v>
      </c>
    </row>
    <row r="188" spans="1:65" s="14" customFormat="1" ht="11.25" x14ac:dyDescent="0.2">
      <c r="B188" s="210"/>
      <c r="C188" s="211"/>
      <c r="D188" s="201" t="s">
        <v>177</v>
      </c>
      <c r="E188" s="212" t="s">
        <v>19</v>
      </c>
      <c r="F188" s="213" t="s">
        <v>817</v>
      </c>
      <c r="G188" s="211"/>
      <c r="H188" s="214">
        <v>1.0860000000000001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177</v>
      </c>
      <c r="AU188" s="220" t="s">
        <v>81</v>
      </c>
      <c r="AV188" s="14" t="s">
        <v>81</v>
      </c>
      <c r="AW188" s="14" t="s">
        <v>33</v>
      </c>
      <c r="AX188" s="14" t="s">
        <v>71</v>
      </c>
      <c r="AY188" s="220" t="s">
        <v>166</v>
      </c>
    </row>
    <row r="189" spans="1:65" s="14" customFormat="1" ht="11.25" x14ac:dyDescent="0.2">
      <c r="B189" s="210"/>
      <c r="C189" s="211"/>
      <c r="D189" s="201" t="s">
        <v>177</v>
      </c>
      <c r="E189" s="212" t="s">
        <v>19</v>
      </c>
      <c r="F189" s="213" t="s">
        <v>817</v>
      </c>
      <c r="G189" s="211"/>
      <c r="H189" s="214">
        <v>1.0860000000000001</v>
      </c>
      <c r="I189" s="215"/>
      <c r="J189" s="211"/>
      <c r="K189" s="211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177</v>
      </c>
      <c r="AU189" s="220" t="s">
        <v>81</v>
      </c>
      <c r="AV189" s="14" t="s">
        <v>81</v>
      </c>
      <c r="AW189" s="14" t="s">
        <v>33</v>
      </c>
      <c r="AX189" s="14" t="s">
        <v>71</v>
      </c>
      <c r="AY189" s="220" t="s">
        <v>166</v>
      </c>
    </row>
    <row r="190" spans="1:65" s="15" customFormat="1" ht="11.25" x14ac:dyDescent="0.2">
      <c r="B190" s="221"/>
      <c r="C190" s="222"/>
      <c r="D190" s="201" t="s">
        <v>177</v>
      </c>
      <c r="E190" s="223" t="s">
        <v>19</v>
      </c>
      <c r="F190" s="224" t="s">
        <v>180</v>
      </c>
      <c r="G190" s="222"/>
      <c r="H190" s="225">
        <v>7.8720000000000008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177</v>
      </c>
      <c r="AU190" s="231" t="s">
        <v>81</v>
      </c>
      <c r="AV190" s="15" t="s">
        <v>173</v>
      </c>
      <c r="AW190" s="15" t="s">
        <v>33</v>
      </c>
      <c r="AX190" s="15" t="s">
        <v>79</v>
      </c>
      <c r="AY190" s="231" t="s">
        <v>166</v>
      </c>
    </row>
    <row r="191" spans="1:65" s="2" customFormat="1" ht="16.5" customHeight="1" x14ac:dyDescent="0.2">
      <c r="A191" s="37"/>
      <c r="B191" s="38"/>
      <c r="C191" s="181" t="s">
        <v>8</v>
      </c>
      <c r="D191" s="181" t="s">
        <v>168</v>
      </c>
      <c r="E191" s="182" t="s">
        <v>822</v>
      </c>
      <c r="F191" s="183" t="s">
        <v>823</v>
      </c>
      <c r="G191" s="184" t="s">
        <v>188</v>
      </c>
      <c r="H191" s="185">
        <v>7.8719999999999999</v>
      </c>
      <c r="I191" s="186"/>
      <c r="J191" s="187">
        <f>ROUND(I191*H191,2)</f>
        <v>0</v>
      </c>
      <c r="K191" s="183" t="s">
        <v>172</v>
      </c>
      <c r="L191" s="42"/>
      <c r="M191" s="188" t="s">
        <v>19</v>
      </c>
      <c r="N191" s="189" t="s">
        <v>42</v>
      </c>
      <c r="O191" s="67"/>
      <c r="P191" s="190">
        <f>O191*H191</f>
        <v>0</v>
      </c>
      <c r="Q191" s="190">
        <v>3.3999999999999998E-3</v>
      </c>
      <c r="R191" s="190">
        <f>Q191*H191</f>
        <v>2.6764799999999998E-2</v>
      </c>
      <c r="S191" s="190">
        <v>0</v>
      </c>
      <c r="T191" s="19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2" t="s">
        <v>173</v>
      </c>
      <c r="AT191" s="192" t="s">
        <v>168</v>
      </c>
      <c r="AU191" s="192" t="s">
        <v>81</v>
      </c>
      <c r="AY191" s="20" t="s">
        <v>166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20" t="s">
        <v>79</v>
      </c>
      <c r="BK191" s="193">
        <f>ROUND(I191*H191,2)</f>
        <v>0</v>
      </c>
      <c r="BL191" s="20" t="s">
        <v>173</v>
      </c>
      <c r="BM191" s="192" t="s">
        <v>824</v>
      </c>
    </row>
    <row r="192" spans="1:65" s="2" customFormat="1" ht="11.25" x14ac:dyDescent="0.2">
      <c r="A192" s="37"/>
      <c r="B192" s="38"/>
      <c r="C192" s="39"/>
      <c r="D192" s="194" t="s">
        <v>175</v>
      </c>
      <c r="E192" s="39"/>
      <c r="F192" s="195" t="s">
        <v>825</v>
      </c>
      <c r="G192" s="39"/>
      <c r="H192" s="39"/>
      <c r="I192" s="196"/>
      <c r="J192" s="39"/>
      <c r="K192" s="39"/>
      <c r="L192" s="42"/>
      <c r="M192" s="197"/>
      <c r="N192" s="198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175</v>
      </c>
      <c r="AU192" s="20" t="s">
        <v>81</v>
      </c>
    </row>
    <row r="193" spans="1:65" s="13" customFormat="1" ht="11.25" x14ac:dyDescent="0.2">
      <c r="B193" s="199"/>
      <c r="C193" s="200"/>
      <c r="D193" s="201" t="s">
        <v>177</v>
      </c>
      <c r="E193" s="202" t="s">
        <v>19</v>
      </c>
      <c r="F193" s="203" t="s">
        <v>784</v>
      </c>
      <c r="G193" s="200"/>
      <c r="H193" s="202" t="s">
        <v>19</v>
      </c>
      <c r="I193" s="204"/>
      <c r="J193" s="200"/>
      <c r="K193" s="200"/>
      <c r="L193" s="205"/>
      <c r="M193" s="206"/>
      <c r="N193" s="207"/>
      <c r="O193" s="207"/>
      <c r="P193" s="207"/>
      <c r="Q193" s="207"/>
      <c r="R193" s="207"/>
      <c r="S193" s="207"/>
      <c r="T193" s="208"/>
      <c r="AT193" s="209" t="s">
        <v>177</v>
      </c>
      <c r="AU193" s="209" t="s">
        <v>81</v>
      </c>
      <c r="AV193" s="13" t="s">
        <v>79</v>
      </c>
      <c r="AW193" s="13" t="s">
        <v>33</v>
      </c>
      <c r="AX193" s="13" t="s">
        <v>71</v>
      </c>
      <c r="AY193" s="209" t="s">
        <v>166</v>
      </c>
    </row>
    <row r="194" spans="1:65" s="13" customFormat="1" ht="11.25" x14ac:dyDescent="0.2">
      <c r="B194" s="199"/>
      <c r="C194" s="200"/>
      <c r="D194" s="201" t="s">
        <v>177</v>
      </c>
      <c r="E194" s="202" t="s">
        <v>19</v>
      </c>
      <c r="F194" s="203" t="s">
        <v>436</v>
      </c>
      <c r="G194" s="200"/>
      <c r="H194" s="202" t="s">
        <v>19</v>
      </c>
      <c r="I194" s="204"/>
      <c r="J194" s="200"/>
      <c r="K194" s="200"/>
      <c r="L194" s="205"/>
      <c r="M194" s="206"/>
      <c r="N194" s="207"/>
      <c r="O194" s="207"/>
      <c r="P194" s="207"/>
      <c r="Q194" s="207"/>
      <c r="R194" s="207"/>
      <c r="S194" s="207"/>
      <c r="T194" s="208"/>
      <c r="AT194" s="209" t="s">
        <v>177</v>
      </c>
      <c r="AU194" s="209" t="s">
        <v>81</v>
      </c>
      <c r="AV194" s="13" t="s">
        <v>79</v>
      </c>
      <c r="AW194" s="13" t="s">
        <v>33</v>
      </c>
      <c r="AX194" s="13" t="s">
        <v>71</v>
      </c>
      <c r="AY194" s="209" t="s">
        <v>166</v>
      </c>
    </row>
    <row r="195" spans="1:65" s="13" customFormat="1" ht="11.25" x14ac:dyDescent="0.2">
      <c r="B195" s="199"/>
      <c r="C195" s="200"/>
      <c r="D195" s="201" t="s">
        <v>177</v>
      </c>
      <c r="E195" s="202" t="s">
        <v>19</v>
      </c>
      <c r="F195" s="203" t="s">
        <v>791</v>
      </c>
      <c r="G195" s="200"/>
      <c r="H195" s="202" t="s">
        <v>19</v>
      </c>
      <c r="I195" s="204"/>
      <c r="J195" s="200"/>
      <c r="K195" s="200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177</v>
      </c>
      <c r="AU195" s="209" t="s">
        <v>81</v>
      </c>
      <c r="AV195" s="13" t="s">
        <v>79</v>
      </c>
      <c r="AW195" s="13" t="s">
        <v>33</v>
      </c>
      <c r="AX195" s="13" t="s">
        <v>71</v>
      </c>
      <c r="AY195" s="209" t="s">
        <v>166</v>
      </c>
    </row>
    <row r="196" spans="1:65" s="14" customFormat="1" ht="11.25" x14ac:dyDescent="0.2">
      <c r="B196" s="210"/>
      <c r="C196" s="211"/>
      <c r="D196" s="201" t="s">
        <v>177</v>
      </c>
      <c r="E196" s="212" t="s">
        <v>19</v>
      </c>
      <c r="F196" s="213" t="s">
        <v>816</v>
      </c>
      <c r="G196" s="211"/>
      <c r="H196" s="214">
        <v>5.7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177</v>
      </c>
      <c r="AU196" s="220" t="s">
        <v>81</v>
      </c>
      <c r="AV196" s="14" t="s">
        <v>81</v>
      </c>
      <c r="AW196" s="14" t="s">
        <v>33</v>
      </c>
      <c r="AX196" s="14" t="s">
        <v>71</v>
      </c>
      <c r="AY196" s="220" t="s">
        <v>166</v>
      </c>
    </row>
    <row r="197" spans="1:65" s="14" customFormat="1" ht="11.25" x14ac:dyDescent="0.2">
      <c r="B197" s="210"/>
      <c r="C197" s="211"/>
      <c r="D197" s="201" t="s">
        <v>177</v>
      </c>
      <c r="E197" s="212" t="s">
        <v>19</v>
      </c>
      <c r="F197" s="213" t="s">
        <v>817</v>
      </c>
      <c r="G197" s="211"/>
      <c r="H197" s="214">
        <v>1.0860000000000001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177</v>
      </c>
      <c r="AU197" s="220" t="s">
        <v>81</v>
      </c>
      <c r="AV197" s="14" t="s">
        <v>81</v>
      </c>
      <c r="AW197" s="14" t="s">
        <v>33</v>
      </c>
      <c r="AX197" s="14" t="s">
        <v>71</v>
      </c>
      <c r="AY197" s="220" t="s">
        <v>166</v>
      </c>
    </row>
    <row r="198" spans="1:65" s="14" customFormat="1" ht="11.25" x14ac:dyDescent="0.2">
      <c r="B198" s="210"/>
      <c r="C198" s="211"/>
      <c r="D198" s="201" t="s">
        <v>177</v>
      </c>
      <c r="E198" s="212" t="s">
        <v>19</v>
      </c>
      <c r="F198" s="213" t="s">
        <v>817</v>
      </c>
      <c r="G198" s="211"/>
      <c r="H198" s="214">
        <v>1.0860000000000001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177</v>
      </c>
      <c r="AU198" s="220" t="s">
        <v>81</v>
      </c>
      <c r="AV198" s="14" t="s">
        <v>81</v>
      </c>
      <c r="AW198" s="14" t="s">
        <v>33</v>
      </c>
      <c r="AX198" s="14" t="s">
        <v>71</v>
      </c>
      <c r="AY198" s="220" t="s">
        <v>166</v>
      </c>
    </row>
    <row r="199" spans="1:65" s="15" customFormat="1" ht="11.25" x14ac:dyDescent="0.2">
      <c r="B199" s="221"/>
      <c r="C199" s="222"/>
      <c r="D199" s="201" t="s">
        <v>177</v>
      </c>
      <c r="E199" s="223" t="s">
        <v>19</v>
      </c>
      <c r="F199" s="224" t="s">
        <v>180</v>
      </c>
      <c r="G199" s="222"/>
      <c r="H199" s="225">
        <v>7.8720000000000008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177</v>
      </c>
      <c r="AU199" s="231" t="s">
        <v>81</v>
      </c>
      <c r="AV199" s="15" t="s">
        <v>173</v>
      </c>
      <c r="AW199" s="15" t="s">
        <v>33</v>
      </c>
      <c r="AX199" s="15" t="s">
        <v>79</v>
      </c>
      <c r="AY199" s="231" t="s">
        <v>166</v>
      </c>
    </row>
    <row r="200" spans="1:65" s="2" customFormat="1" ht="24.2" customHeight="1" x14ac:dyDescent="0.2">
      <c r="A200" s="37"/>
      <c r="B200" s="38"/>
      <c r="C200" s="181" t="s">
        <v>263</v>
      </c>
      <c r="D200" s="181" t="s">
        <v>168</v>
      </c>
      <c r="E200" s="182" t="s">
        <v>826</v>
      </c>
      <c r="F200" s="183" t="s">
        <v>827</v>
      </c>
      <c r="G200" s="184" t="s">
        <v>188</v>
      </c>
      <c r="H200" s="185">
        <v>2.1720000000000002</v>
      </c>
      <c r="I200" s="186"/>
      <c r="J200" s="187">
        <f>ROUND(I200*H200,2)</f>
        <v>0</v>
      </c>
      <c r="K200" s="183" t="s">
        <v>172</v>
      </c>
      <c r="L200" s="42"/>
      <c r="M200" s="188" t="s">
        <v>19</v>
      </c>
      <c r="N200" s="189" t="s">
        <v>42</v>
      </c>
      <c r="O200" s="67"/>
      <c r="P200" s="190">
        <f>O200*H200</f>
        <v>0</v>
      </c>
      <c r="Q200" s="190">
        <v>1.5E-3</v>
      </c>
      <c r="R200" s="190">
        <f>Q200*H200</f>
        <v>3.2580000000000005E-3</v>
      </c>
      <c r="S200" s="190">
        <v>0</v>
      </c>
      <c r="T200" s="19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2" t="s">
        <v>173</v>
      </c>
      <c r="AT200" s="192" t="s">
        <v>168</v>
      </c>
      <c r="AU200" s="192" t="s">
        <v>81</v>
      </c>
      <c r="AY200" s="20" t="s">
        <v>166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20" t="s">
        <v>79</v>
      </c>
      <c r="BK200" s="193">
        <f>ROUND(I200*H200,2)</f>
        <v>0</v>
      </c>
      <c r="BL200" s="20" t="s">
        <v>173</v>
      </c>
      <c r="BM200" s="192" t="s">
        <v>828</v>
      </c>
    </row>
    <row r="201" spans="1:65" s="2" customFormat="1" ht="11.25" x14ac:dyDescent="0.2">
      <c r="A201" s="37"/>
      <c r="B201" s="38"/>
      <c r="C201" s="39"/>
      <c r="D201" s="194" t="s">
        <v>175</v>
      </c>
      <c r="E201" s="39"/>
      <c r="F201" s="195" t="s">
        <v>829</v>
      </c>
      <c r="G201" s="39"/>
      <c r="H201" s="39"/>
      <c r="I201" s="196"/>
      <c r="J201" s="39"/>
      <c r="K201" s="39"/>
      <c r="L201" s="42"/>
      <c r="M201" s="197"/>
      <c r="N201" s="198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175</v>
      </c>
      <c r="AU201" s="20" t="s">
        <v>81</v>
      </c>
    </row>
    <row r="202" spans="1:65" s="13" customFormat="1" ht="11.25" x14ac:dyDescent="0.2">
      <c r="B202" s="199"/>
      <c r="C202" s="200"/>
      <c r="D202" s="201" t="s">
        <v>177</v>
      </c>
      <c r="E202" s="202" t="s">
        <v>19</v>
      </c>
      <c r="F202" s="203" t="s">
        <v>784</v>
      </c>
      <c r="G202" s="200"/>
      <c r="H202" s="202" t="s">
        <v>19</v>
      </c>
      <c r="I202" s="204"/>
      <c r="J202" s="200"/>
      <c r="K202" s="200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177</v>
      </c>
      <c r="AU202" s="209" t="s">
        <v>81</v>
      </c>
      <c r="AV202" s="13" t="s">
        <v>79</v>
      </c>
      <c r="AW202" s="13" t="s">
        <v>33</v>
      </c>
      <c r="AX202" s="13" t="s">
        <v>71</v>
      </c>
      <c r="AY202" s="209" t="s">
        <v>166</v>
      </c>
    </row>
    <row r="203" spans="1:65" s="13" customFormat="1" ht="11.25" x14ac:dyDescent="0.2">
      <c r="B203" s="199"/>
      <c r="C203" s="200"/>
      <c r="D203" s="201" t="s">
        <v>177</v>
      </c>
      <c r="E203" s="202" t="s">
        <v>19</v>
      </c>
      <c r="F203" s="203" t="s">
        <v>436</v>
      </c>
      <c r="G203" s="200"/>
      <c r="H203" s="202" t="s">
        <v>19</v>
      </c>
      <c r="I203" s="204"/>
      <c r="J203" s="200"/>
      <c r="K203" s="200"/>
      <c r="L203" s="205"/>
      <c r="M203" s="206"/>
      <c r="N203" s="207"/>
      <c r="O203" s="207"/>
      <c r="P203" s="207"/>
      <c r="Q203" s="207"/>
      <c r="R203" s="207"/>
      <c r="S203" s="207"/>
      <c r="T203" s="208"/>
      <c r="AT203" s="209" t="s">
        <v>177</v>
      </c>
      <c r="AU203" s="209" t="s">
        <v>81</v>
      </c>
      <c r="AV203" s="13" t="s">
        <v>79</v>
      </c>
      <c r="AW203" s="13" t="s">
        <v>33</v>
      </c>
      <c r="AX203" s="13" t="s">
        <v>71</v>
      </c>
      <c r="AY203" s="209" t="s">
        <v>166</v>
      </c>
    </row>
    <row r="204" spans="1:65" s="13" customFormat="1" ht="11.25" x14ac:dyDescent="0.2">
      <c r="B204" s="199"/>
      <c r="C204" s="200"/>
      <c r="D204" s="201" t="s">
        <v>177</v>
      </c>
      <c r="E204" s="202" t="s">
        <v>19</v>
      </c>
      <c r="F204" s="203" t="s">
        <v>791</v>
      </c>
      <c r="G204" s="200"/>
      <c r="H204" s="202" t="s">
        <v>19</v>
      </c>
      <c r="I204" s="204"/>
      <c r="J204" s="200"/>
      <c r="K204" s="200"/>
      <c r="L204" s="205"/>
      <c r="M204" s="206"/>
      <c r="N204" s="207"/>
      <c r="O204" s="207"/>
      <c r="P204" s="207"/>
      <c r="Q204" s="207"/>
      <c r="R204" s="207"/>
      <c r="S204" s="207"/>
      <c r="T204" s="208"/>
      <c r="AT204" s="209" t="s">
        <v>177</v>
      </c>
      <c r="AU204" s="209" t="s">
        <v>81</v>
      </c>
      <c r="AV204" s="13" t="s">
        <v>79</v>
      </c>
      <c r="AW204" s="13" t="s">
        <v>33</v>
      </c>
      <c r="AX204" s="13" t="s">
        <v>71</v>
      </c>
      <c r="AY204" s="209" t="s">
        <v>166</v>
      </c>
    </row>
    <row r="205" spans="1:65" s="14" customFormat="1" ht="11.25" x14ac:dyDescent="0.2">
      <c r="B205" s="210"/>
      <c r="C205" s="211"/>
      <c r="D205" s="201" t="s">
        <v>177</v>
      </c>
      <c r="E205" s="212" t="s">
        <v>19</v>
      </c>
      <c r="F205" s="213" t="s">
        <v>817</v>
      </c>
      <c r="G205" s="211"/>
      <c r="H205" s="214">
        <v>1.0860000000000001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177</v>
      </c>
      <c r="AU205" s="220" t="s">
        <v>81</v>
      </c>
      <c r="AV205" s="14" t="s">
        <v>81</v>
      </c>
      <c r="AW205" s="14" t="s">
        <v>33</v>
      </c>
      <c r="AX205" s="14" t="s">
        <v>71</v>
      </c>
      <c r="AY205" s="220" t="s">
        <v>166</v>
      </c>
    </row>
    <row r="206" spans="1:65" s="14" customFormat="1" ht="11.25" x14ac:dyDescent="0.2">
      <c r="B206" s="210"/>
      <c r="C206" s="211"/>
      <c r="D206" s="201" t="s">
        <v>177</v>
      </c>
      <c r="E206" s="212" t="s">
        <v>19</v>
      </c>
      <c r="F206" s="213" t="s">
        <v>817</v>
      </c>
      <c r="G206" s="211"/>
      <c r="H206" s="214">
        <v>1.0860000000000001</v>
      </c>
      <c r="I206" s="215"/>
      <c r="J206" s="211"/>
      <c r="K206" s="211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177</v>
      </c>
      <c r="AU206" s="220" t="s">
        <v>81</v>
      </c>
      <c r="AV206" s="14" t="s">
        <v>81</v>
      </c>
      <c r="AW206" s="14" t="s">
        <v>33</v>
      </c>
      <c r="AX206" s="14" t="s">
        <v>71</v>
      </c>
      <c r="AY206" s="220" t="s">
        <v>166</v>
      </c>
    </row>
    <row r="207" spans="1:65" s="15" customFormat="1" ht="11.25" x14ac:dyDescent="0.2">
      <c r="B207" s="221"/>
      <c r="C207" s="222"/>
      <c r="D207" s="201" t="s">
        <v>177</v>
      </c>
      <c r="E207" s="223" t="s">
        <v>19</v>
      </c>
      <c r="F207" s="224" t="s">
        <v>180</v>
      </c>
      <c r="G207" s="222"/>
      <c r="H207" s="225">
        <v>2.1720000000000002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177</v>
      </c>
      <c r="AU207" s="231" t="s">
        <v>81</v>
      </c>
      <c r="AV207" s="15" t="s">
        <v>173</v>
      </c>
      <c r="AW207" s="15" t="s">
        <v>33</v>
      </c>
      <c r="AX207" s="15" t="s">
        <v>79</v>
      </c>
      <c r="AY207" s="231" t="s">
        <v>166</v>
      </c>
    </row>
    <row r="208" spans="1:65" s="2" customFormat="1" ht="24.2" customHeight="1" x14ac:dyDescent="0.2">
      <c r="A208" s="37"/>
      <c r="B208" s="38"/>
      <c r="C208" s="181" t="s">
        <v>274</v>
      </c>
      <c r="D208" s="181" t="s">
        <v>168</v>
      </c>
      <c r="E208" s="182" t="s">
        <v>830</v>
      </c>
      <c r="F208" s="183" t="s">
        <v>831</v>
      </c>
      <c r="G208" s="184" t="s">
        <v>188</v>
      </c>
      <c r="H208" s="185">
        <v>2.1720000000000002</v>
      </c>
      <c r="I208" s="186"/>
      <c r="J208" s="187">
        <f>ROUND(I208*H208,2)</f>
        <v>0</v>
      </c>
      <c r="K208" s="183" t="s">
        <v>172</v>
      </c>
      <c r="L208" s="42"/>
      <c r="M208" s="188" t="s">
        <v>19</v>
      </c>
      <c r="N208" s="189" t="s">
        <v>42</v>
      </c>
      <c r="O208" s="67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2" t="s">
        <v>173</v>
      </c>
      <c r="AT208" s="192" t="s">
        <v>168</v>
      </c>
      <c r="AU208" s="192" t="s">
        <v>81</v>
      </c>
      <c r="AY208" s="20" t="s">
        <v>166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20" t="s">
        <v>79</v>
      </c>
      <c r="BK208" s="193">
        <f>ROUND(I208*H208,2)</f>
        <v>0</v>
      </c>
      <c r="BL208" s="20" t="s">
        <v>173</v>
      </c>
      <c r="BM208" s="192" t="s">
        <v>832</v>
      </c>
    </row>
    <row r="209" spans="1:65" s="2" customFormat="1" ht="11.25" x14ac:dyDescent="0.2">
      <c r="A209" s="37"/>
      <c r="B209" s="38"/>
      <c r="C209" s="39"/>
      <c r="D209" s="194" t="s">
        <v>175</v>
      </c>
      <c r="E209" s="39"/>
      <c r="F209" s="195" t="s">
        <v>833</v>
      </c>
      <c r="G209" s="39"/>
      <c r="H209" s="39"/>
      <c r="I209" s="196"/>
      <c r="J209" s="39"/>
      <c r="K209" s="39"/>
      <c r="L209" s="42"/>
      <c r="M209" s="197"/>
      <c r="N209" s="19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175</v>
      </c>
      <c r="AU209" s="20" t="s">
        <v>81</v>
      </c>
    </row>
    <row r="210" spans="1:65" s="13" customFormat="1" ht="11.25" x14ac:dyDescent="0.2">
      <c r="B210" s="199"/>
      <c r="C210" s="200"/>
      <c r="D210" s="201" t="s">
        <v>177</v>
      </c>
      <c r="E210" s="202" t="s">
        <v>19</v>
      </c>
      <c r="F210" s="203" t="s">
        <v>784</v>
      </c>
      <c r="G210" s="200"/>
      <c r="H210" s="202" t="s">
        <v>19</v>
      </c>
      <c r="I210" s="204"/>
      <c r="J210" s="200"/>
      <c r="K210" s="200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177</v>
      </c>
      <c r="AU210" s="209" t="s">
        <v>81</v>
      </c>
      <c r="AV210" s="13" t="s">
        <v>79</v>
      </c>
      <c r="AW210" s="13" t="s">
        <v>33</v>
      </c>
      <c r="AX210" s="13" t="s">
        <v>71</v>
      </c>
      <c r="AY210" s="209" t="s">
        <v>166</v>
      </c>
    </row>
    <row r="211" spans="1:65" s="13" customFormat="1" ht="11.25" x14ac:dyDescent="0.2">
      <c r="B211" s="199"/>
      <c r="C211" s="200"/>
      <c r="D211" s="201" t="s">
        <v>177</v>
      </c>
      <c r="E211" s="202" t="s">
        <v>19</v>
      </c>
      <c r="F211" s="203" t="s">
        <v>436</v>
      </c>
      <c r="G211" s="200"/>
      <c r="H211" s="202" t="s">
        <v>19</v>
      </c>
      <c r="I211" s="204"/>
      <c r="J211" s="200"/>
      <c r="K211" s="200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177</v>
      </c>
      <c r="AU211" s="209" t="s">
        <v>81</v>
      </c>
      <c r="AV211" s="13" t="s">
        <v>79</v>
      </c>
      <c r="AW211" s="13" t="s">
        <v>33</v>
      </c>
      <c r="AX211" s="13" t="s">
        <v>71</v>
      </c>
      <c r="AY211" s="209" t="s">
        <v>166</v>
      </c>
    </row>
    <row r="212" spans="1:65" s="13" customFormat="1" ht="11.25" x14ac:dyDescent="0.2">
      <c r="B212" s="199"/>
      <c r="C212" s="200"/>
      <c r="D212" s="201" t="s">
        <v>177</v>
      </c>
      <c r="E212" s="202" t="s">
        <v>19</v>
      </c>
      <c r="F212" s="203" t="s">
        <v>791</v>
      </c>
      <c r="G212" s="200"/>
      <c r="H212" s="202" t="s">
        <v>19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177</v>
      </c>
      <c r="AU212" s="209" t="s">
        <v>81</v>
      </c>
      <c r="AV212" s="13" t="s">
        <v>79</v>
      </c>
      <c r="AW212" s="13" t="s">
        <v>33</v>
      </c>
      <c r="AX212" s="13" t="s">
        <v>71</v>
      </c>
      <c r="AY212" s="209" t="s">
        <v>166</v>
      </c>
    </row>
    <row r="213" spans="1:65" s="14" customFormat="1" ht="11.25" x14ac:dyDescent="0.2">
      <c r="B213" s="210"/>
      <c r="C213" s="211"/>
      <c r="D213" s="201" t="s">
        <v>177</v>
      </c>
      <c r="E213" s="212" t="s">
        <v>19</v>
      </c>
      <c r="F213" s="213" t="s">
        <v>817</v>
      </c>
      <c r="G213" s="211"/>
      <c r="H213" s="214">
        <v>1.0860000000000001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177</v>
      </c>
      <c r="AU213" s="220" t="s">
        <v>81</v>
      </c>
      <c r="AV213" s="14" t="s">
        <v>81</v>
      </c>
      <c r="AW213" s="14" t="s">
        <v>33</v>
      </c>
      <c r="AX213" s="14" t="s">
        <v>71</v>
      </c>
      <c r="AY213" s="220" t="s">
        <v>166</v>
      </c>
    </row>
    <row r="214" spans="1:65" s="14" customFormat="1" ht="11.25" x14ac:dyDescent="0.2">
      <c r="B214" s="210"/>
      <c r="C214" s="211"/>
      <c r="D214" s="201" t="s">
        <v>177</v>
      </c>
      <c r="E214" s="212" t="s">
        <v>19</v>
      </c>
      <c r="F214" s="213" t="s">
        <v>817</v>
      </c>
      <c r="G214" s="211"/>
      <c r="H214" s="214">
        <v>1.0860000000000001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177</v>
      </c>
      <c r="AU214" s="220" t="s">
        <v>81</v>
      </c>
      <c r="AV214" s="14" t="s">
        <v>81</v>
      </c>
      <c r="AW214" s="14" t="s">
        <v>33</v>
      </c>
      <c r="AX214" s="14" t="s">
        <v>71</v>
      </c>
      <c r="AY214" s="220" t="s">
        <v>166</v>
      </c>
    </row>
    <row r="215" spans="1:65" s="15" customFormat="1" ht="11.25" x14ac:dyDescent="0.2">
      <c r="B215" s="221"/>
      <c r="C215" s="222"/>
      <c r="D215" s="201" t="s">
        <v>177</v>
      </c>
      <c r="E215" s="223" t="s">
        <v>19</v>
      </c>
      <c r="F215" s="224" t="s">
        <v>180</v>
      </c>
      <c r="G215" s="222"/>
      <c r="H215" s="225">
        <v>2.1720000000000002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177</v>
      </c>
      <c r="AU215" s="231" t="s">
        <v>81</v>
      </c>
      <c r="AV215" s="15" t="s">
        <v>173</v>
      </c>
      <c r="AW215" s="15" t="s">
        <v>33</v>
      </c>
      <c r="AX215" s="15" t="s">
        <v>79</v>
      </c>
      <c r="AY215" s="231" t="s">
        <v>166</v>
      </c>
    </row>
    <row r="216" spans="1:65" s="2" customFormat="1" ht="37.9" customHeight="1" x14ac:dyDescent="0.2">
      <c r="A216" s="37"/>
      <c r="B216" s="38"/>
      <c r="C216" s="181" t="s">
        <v>299</v>
      </c>
      <c r="D216" s="181" t="s">
        <v>168</v>
      </c>
      <c r="E216" s="182" t="s">
        <v>834</v>
      </c>
      <c r="F216" s="183" t="s">
        <v>835</v>
      </c>
      <c r="G216" s="184" t="s">
        <v>234</v>
      </c>
      <c r="H216" s="185">
        <v>0.32400000000000001</v>
      </c>
      <c r="I216" s="186"/>
      <c r="J216" s="187">
        <f>ROUND(I216*H216,2)</f>
        <v>0</v>
      </c>
      <c r="K216" s="183" t="s">
        <v>172</v>
      </c>
      <c r="L216" s="42"/>
      <c r="M216" s="188" t="s">
        <v>19</v>
      </c>
      <c r="N216" s="189" t="s">
        <v>42</v>
      </c>
      <c r="O216" s="67"/>
      <c r="P216" s="190">
        <f>O216*H216</f>
        <v>0</v>
      </c>
      <c r="Q216" s="190">
        <v>1.0551200000000001</v>
      </c>
      <c r="R216" s="190">
        <f>Q216*H216</f>
        <v>0.34185888000000003</v>
      </c>
      <c r="S216" s="190">
        <v>0</v>
      </c>
      <c r="T216" s="19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2" t="s">
        <v>173</v>
      </c>
      <c r="AT216" s="192" t="s">
        <v>168</v>
      </c>
      <c r="AU216" s="192" t="s">
        <v>81</v>
      </c>
      <c r="AY216" s="20" t="s">
        <v>166</v>
      </c>
      <c r="BE216" s="193">
        <f>IF(N216="základní",J216,0)</f>
        <v>0</v>
      </c>
      <c r="BF216" s="193">
        <f>IF(N216="snížená",J216,0)</f>
        <v>0</v>
      </c>
      <c r="BG216" s="193">
        <f>IF(N216="zákl. přenesená",J216,0)</f>
        <v>0</v>
      </c>
      <c r="BH216" s="193">
        <f>IF(N216="sníž. přenesená",J216,0)</f>
        <v>0</v>
      </c>
      <c r="BI216" s="193">
        <f>IF(N216="nulová",J216,0)</f>
        <v>0</v>
      </c>
      <c r="BJ216" s="20" t="s">
        <v>79</v>
      </c>
      <c r="BK216" s="193">
        <f>ROUND(I216*H216,2)</f>
        <v>0</v>
      </c>
      <c r="BL216" s="20" t="s">
        <v>173</v>
      </c>
      <c r="BM216" s="192" t="s">
        <v>836</v>
      </c>
    </row>
    <row r="217" spans="1:65" s="2" customFormat="1" ht="11.25" x14ac:dyDescent="0.2">
      <c r="A217" s="37"/>
      <c r="B217" s="38"/>
      <c r="C217" s="39"/>
      <c r="D217" s="194" t="s">
        <v>175</v>
      </c>
      <c r="E217" s="39"/>
      <c r="F217" s="195" t="s">
        <v>837</v>
      </c>
      <c r="G217" s="39"/>
      <c r="H217" s="39"/>
      <c r="I217" s="196"/>
      <c r="J217" s="39"/>
      <c r="K217" s="39"/>
      <c r="L217" s="42"/>
      <c r="M217" s="197"/>
      <c r="N217" s="19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175</v>
      </c>
      <c r="AU217" s="20" t="s">
        <v>81</v>
      </c>
    </row>
    <row r="218" spans="1:65" s="13" customFormat="1" ht="11.25" x14ac:dyDescent="0.2">
      <c r="B218" s="199"/>
      <c r="C218" s="200"/>
      <c r="D218" s="201" t="s">
        <v>177</v>
      </c>
      <c r="E218" s="202" t="s">
        <v>19</v>
      </c>
      <c r="F218" s="203" t="s">
        <v>784</v>
      </c>
      <c r="G218" s="200"/>
      <c r="H218" s="202" t="s">
        <v>19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177</v>
      </c>
      <c r="AU218" s="209" t="s">
        <v>81</v>
      </c>
      <c r="AV218" s="13" t="s">
        <v>79</v>
      </c>
      <c r="AW218" s="13" t="s">
        <v>33</v>
      </c>
      <c r="AX218" s="13" t="s">
        <v>71</v>
      </c>
      <c r="AY218" s="209" t="s">
        <v>166</v>
      </c>
    </row>
    <row r="219" spans="1:65" s="13" customFormat="1" ht="11.25" x14ac:dyDescent="0.2">
      <c r="B219" s="199"/>
      <c r="C219" s="200"/>
      <c r="D219" s="201" t="s">
        <v>177</v>
      </c>
      <c r="E219" s="202" t="s">
        <v>19</v>
      </c>
      <c r="F219" s="203" t="s">
        <v>436</v>
      </c>
      <c r="G219" s="200"/>
      <c r="H219" s="202" t="s">
        <v>19</v>
      </c>
      <c r="I219" s="204"/>
      <c r="J219" s="200"/>
      <c r="K219" s="200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177</v>
      </c>
      <c r="AU219" s="209" t="s">
        <v>81</v>
      </c>
      <c r="AV219" s="13" t="s">
        <v>79</v>
      </c>
      <c r="AW219" s="13" t="s">
        <v>33</v>
      </c>
      <c r="AX219" s="13" t="s">
        <v>71</v>
      </c>
      <c r="AY219" s="209" t="s">
        <v>166</v>
      </c>
    </row>
    <row r="220" spans="1:65" s="13" customFormat="1" ht="11.25" x14ac:dyDescent="0.2">
      <c r="B220" s="199"/>
      <c r="C220" s="200"/>
      <c r="D220" s="201" t="s">
        <v>177</v>
      </c>
      <c r="E220" s="202" t="s">
        <v>19</v>
      </c>
      <c r="F220" s="203" t="s">
        <v>791</v>
      </c>
      <c r="G220" s="200"/>
      <c r="H220" s="202" t="s">
        <v>19</v>
      </c>
      <c r="I220" s="204"/>
      <c r="J220" s="200"/>
      <c r="K220" s="200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177</v>
      </c>
      <c r="AU220" s="209" t="s">
        <v>81</v>
      </c>
      <c r="AV220" s="13" t="s">
        <v>79</v>
      </c>
      <c r="AW220" s="13" t="s">
        <v>33</v>
      </c>
      <c r="AX220" s="13" t="s">
        <v>71</v>
      </c>
      <c r="AY220" s="209" t="s">
        <v>166</v>
      </c>
    </row>
    <row r="221" spans="1:65" s="14" customFormat="1" ht="11.25" x14ac:dyDescent="0.2">
      <c r="B221" s="210"/>
      <c r="C221" s="211"/>
      <c r="D221" s="201" t="s">
        <v>177</v>
      </c>
      <c r="E221" s="212" t="s">
        <v>19</v>
      </c>
      <c r="F221" s="213" t="s">
        <v>838</v>
      </c>
      <c r="G221" s="211"/>
      <c r="H221" s="214">
        <v>0.32400000000000001</v>
      </c>
      <c r="I221" s="215"/>
      <c r="J221" s="211"/>
      <c r="K221" s="211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177</v>
      </c>
      <c r="AU221" s="220" t="s">
        <v>81</v>
      </c>
      <c r="AV221" s="14" t="s">
        <v>81</v>
      </c>
      <c r="AW221" s="14" t="s">
        <v>33</v>
      </c>
      <c r="AX221" s="14" t="s">
        <v>71</v>
      </c>
      <c r="AY221" s="220" t="s">
        <v>166</v>
      </c>
    </row>
    <row r="222" spans="1:65" s="15" customFormat="1" ht="11.25" x14ac:dyDescent="0.2">
      <c r="B222" s="221"/>
      <c r="C222" s="222"/>
      <c r="D222" s="201" t="s">
        <v>177</v>
      </c>
      <c r="E222" s="223" t="s">
        <v>19</v>
      </c>
      <c r="F222" s="224" t="s">
        <v>180</v>
      </c>
      <c r="G222" s="222"/>
      <c r="H222" s="225">
        <v>0.32400000000000001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177</v>
      </c>
      <c r="AU222" s="231" t="s">
        <v>81</v>
      </c>
      <c r="AV222" s="15" t="s">
        <v>173</v>
      </c>
      <c r="AW222" s="15" t="s">
        <v>33</v>
      </c>
      <c r="AX222" s="15" t="s">
        <v>79</v>
      </c>
      <c r="AY222" s="231" t="s">
        <v>166</v>
      </c>
    </row>
    <row r="223" spans="1:65" s="12" customFormat="1" ht="22.9" customHeight="1" x14ac:dyDescent="0.2">
      <c r="B223" s="165"/>
      <c r="C223" s="166"/>
      <c r="D223" s="167" t="s">
        <v>70</v>
      </c>
      <c r="E223" s="179" t="s">
        <v>213</v>
      </c>
      <c r="F223" s="179" t="s">
        <v>462</v>
      </c>
      <c r="G223" s="166"/>
      <c r="H223" s="166"/>
      <c r="I223" s="169"/>
      <c r="J223" s="180">
        <f>BK223</f>
        <v>0</v>
      </c>
      <c r="K223" s="166"/>
      <c r="L223" s="171"/>
      <c r="M223" s="172"/>
      <c r="N223" s="173"/>
      <c r="O223" s="173"/>
      <c r="P223" s="174">
        <f>SUM(P224:P279)</f>
        <v>0</v>
      </c>
      <c r="Q223" s="173"/>
      <c r="R223" s="174">
        <f>SUM(R224:R279)</f>
        <v>6.2638830099999998</v>
      </c>
      <c r="S223" s="173"/>
      <c r="T223" s="175">
        <f>SUM(T224:T279)</f>
        <v>0</v>
      </c>
      <c r="AR223" s="176" t="s">
        <v>79</v>
      </c>
      <c r="AT223" s="177" t="s">
        <v>70</v>
      </c>
      <c r="AU223" s="177" t="s">
        <v>79</v>
      </c>
      <c r="AY223" s="176" t="s">
        <v>166</v>
      </c>
      <c r="BK223" s="178">
        <f>SUM(BK224:BK279)</f>
        <v>0</v>
      </c>
    </row>
    <row r="224" spans="1:65" s="2" customFormat="1" ht="21.75" customHeight="1" x14ac:dyDescent="0.2">
      <c r="A224" s="37"/>
      <c r="B224" s="38"/>
      <c r="C224" s="181" t="s">
        <v>315</v>
      </c>
      <c r="D224" s="181" t="s">
        <v>168</v>
      </c>
      <c r="E224" s="182" t="s">
        <v>463</v>
      </c>
      <c r="F224" s="183" t="s">
        <v>464</v>
      </c>
      <c r="G224" s="184" t="s">
        <v>194</v>
      </c>
      <c r="H224" s="185">
        <v>2.39</v>
      </c>
      <c r="I224" s="186"/>
      <c r="J224" s="187">
        <f>ROUND(I224*H224,2)</f>
        <v>0</v>
      </c>
      <c r="K224" s="183" t="s">
        <v>172</v>
      </c>
      <c r="L224" s="42"/>
      <c r="M224" s="188" t="s">
        <v>19</v>
      </c>
      <c r="N224" s="189" t="s">
        <v>42</v>
      </c>
      <c r="O224" s="67"/>
      <c r="P224" s="190">
        <f>O224*H224</f>
        <v>0</v>
      </c>
      <c r="Q224" s="190">
        <v>2.5018699999999998</v>
      </c>
      <c r="R224" s="190">
        <f>Q224*H224</f>
        <v>5.9794692999999999</v>
      </c>
      <c r="S224" s="190">
        <v>0</v>
      </c>
      <c r="T224" s="19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2" t="s">
        <v>173</v>
      </c>
      <c r="AT224" s="192" t="s">
        <v>168</v>
      </c>
      <c r="AU224" s="192" t="s">
        <v>81</v>
      </c>
      <c r="AY224" s="20" t="s">
        <v>166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20" t="s">
        <v>79</v>
      </c>
      <c r="BK224" s="193">
        <f>ROUND(I224*H224,2)</f>
        <v>0</v>
      </c>
      <c r="BL224" s="20" t="s">
        <v>173</v>
      </c>
      <c r="BM224" s="192" t="s">
        <v>465</v>
      </c>
    </row>
    <row r="225" spans="1:65" s="2" customFormat="1" ht="11.25" x14ac:dyDescent="0.2">
      <c r="A225" s="37"/>
      <c r="B225" s="38"/>
      <c r="C225" s="39"/>
      <c r="D225" s="194" t="s">
        <v>175</v>
      </c>
      <c r="E225" s="39"/>
      <c r="F225" s="195" t="s">
        <v>466</v>
      </c>
      <c r="G225" s="39"/>
      <c r="H225" s="39"/>
      <c r="I225" s="196"/>
      <c r="J225" s="39"/>
      <c r="K225" s="39"/>
      <c r="L225" s="42"/>
      <c r="M225" s="197"/>
      <c r="N225" s="19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175</v>
      </c>
      <c r="AU225" s="20" t="s">
        <v>81</v>
      </c>
    </row>
    <row r="226" spans="1:65" s="13" customFormat="1" ht="11.25" x14ac:dyDescent="0.2">
      <c r="B226" s="199"/>
      <c r="C226" s="200"/>
      <c r="D226" s="201" t="s">
        <v>177</v>
      </c>
      <c r="E226" s="202" t="s">
        <v>19</v>
      </c>
      <c r="F226" s="203" t="s">
        <v>784</v>
      </c>
      <c r="G226" s="200"/>
      <c r="H226" s="202" t="s">
        <v>19</v>
      </c>
      <c r="I226" s="204"/>
      <c r="J226" s="200"/>
      <c r="K226" s="200"/>
      <c r="L226" s="205"/>
      <c r="M226" s="206"/>
      <c r="N226" s="207"/>
      <c r="O226" s="207"/>
      <c r="P226" s="207"/>
      <c r="Q226" s="207"/>
      <c r="R226" s="207"/>
      <c r="S226" s="207"/>
      <c r="T226" s="208"/>
      <c r="AT226" s="209" t="s">
        <v>177</v>
      </c>
      <c r="AU226" s="209" t="s">
        <v>81</v>
      </c>
      <c r="AV226" s="13" t="s">
        <v>79</v>
      </c>
      <c r="AW226" s="13" t="s">
        <v>33</v>
      </c>
      <c r="AX226" s="13" t="s">
        <v>71</v>
      </c>
      <c r="AY226" s="209" t="s">
        <v>166</v>
      </c>
    </row>
    <row r="227" spans="1:65" s="13" customFormat="1" ht="11.25" x14ac:dyDescent="0.2">
      <c r="B227" s="199"/>
      <c r="C227" s="200"/>
      <c r="D227" s="201" t="s">
        <v>177</v>
      </c>
      <c r="E227" s="202" t="s">
        <v>19</v>
      </c>
      <c r="F227" s="203" t="s">
        <v>446</v>
      </c>
      <c r="G227" s="200"/>
      <c r="H227" s="202" t="s">
        <v>19</v>
      </c>
      <c r="I227" s="204"/>
      <c r="J227" s="200"/>
      <c r="K227" s="200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177</v>
      </c>
      <c r="AU227" s="209" t="s">
        <v>81</v>
      </c>
      <c r="AV227" s="13" t="s">
        <v>79</v>
      </c>
      <c r="AW227" s="13" t="s">
        <v>33</v>
      </c>
      <c r="AX227" s="13" t="s">
        <v>71</v>
      </c>
      <c r="AY227" s="209" t="s">
        <v>166</v>
      </c>
    </row>
    <row r="228" spans="1:65" s="13" customFormat="1" ht="11.25" x14ac:dyDescent="0.2">
      <c r="B228" s="199"/>
      <c r="C228" s="200"/>
      <c r="D228" s="201" t="s">
        <v>177</v>
      </c>
      <c r="E228" s="202" t="s">
        <v>19</v>
      </c>
      <c r="F228" s="203" t="s">
        <v>839</v>
      </c>
      <c r="G228" s="200"/>
      <c r="H228" s="202" t="s">
        <v>19</v>
      </c>
      <c r="I228" s="204"/>
      <c r="J228" s="200"/>
      <c r="K228" s="200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177</v>
      </c>
      <c r="AU228" s="209" t="s">
        <v>81</v>
      </c>
      <c r="AV228" s="13" t="s">
        <v>79</v>
      </c>
      <c r="AW228" s="13" t="s">
        <v>33</v>
      </c>
      <c r="AX228" s="13" t="s">
        <v>71</v>
      </c>
      <c r="AY228" s="209" t="s">
        <v>166</v>
      </c>
    </row>
    <row r="229" spans="1:65" s="14" customFormat="1" ht="11.25" x14ac:dyDescent="0.2">
      <c r="B229" s="210"/>
      <c r="C229" s="211"/>
      <c r="D229" s="201" t="s">
        <v>177</v>
      </c>
      <c r="E229" s="212" t="s">
        <v>19</v>
      </c>
      <c r="F229" s="213" t="s">
        <v>840</v>
      </c>
      <c r="G229" s="211"/>
      <c r="H229" s="214">
        <v>2.39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177</v>
      </c>
      <c r="AU229" s="220" t="s">
        <v>81</v>
      </c>
      <c r="AV229" s="14" t="s">
        <v>81</v>
      </c>
      <c r="AW229" s="14" t="s">
        <v>33</v>
      </c>
      <c r="AX229" s="14" t="s">
        <v>71</v>
      </c>
      <c r="AY229" s="220" t="s">
        <v>166</v>
      </c>
    </row>
    <row r="230" spans="1:65" s="15" customFormat="1" ht="11.25" x14ac:dyDescent="0.2">
      <c r="B230" s="221"/>
      <c r="C230" s="222"/>
      <c r="D230" s="201" t="s">
        <v>177</v>
      </c>
      <c r="E230" s="223" t="s">
        <v>19</v>
      </c>
      <c r="F230" s="224" t="s">
        <v>180</v>
      </c>
      <c r="G230" s="222"/>
      <c r="H230" s="225">
        <v>2.39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177</v>
      </c>
      <c r="AU230" s="231" t="s">
        <v>81</v>
      </c>
      <c r="AV230" s="15" t="s">
        <v>173</v>
      </c>
      <c r="AW230" s="15" t="s">
        <v>33</v>
      </c>
      <c r="AX230" s="15" t="s">
        <v>79</v>
      </c>
      <c r="AY230" s="231" t="s">
        <v>166</v>
      </c>
    </row>
    <row r="231" spans="1:65" s="2" customFormat="1" ht="16.5" customHeight="1" x14ac:dyDescent="0.2">
      <c r="A231" s="37"/>
      <c r="B231" s="38"/>
      <c r="C231" s="249" t="s">
        <v>325</v>
      </c>
      <c r="D231" s="249" t="s">
        <v>392</v>
      </c>
      <c r="E231" s="250" t="s">
        <v>474</v>
      </c>
      <c r="F231" s="251" t="s">
        <v>475</v>
      </c>
      <c r="G231" s="252" t="s">
        <v>385</v>
      </c>
      <c r="H231" s="253">
        <v>100.25</v>
      </c>
      <c r="I231" s="254"/>
      <c r="J231" s="255">
        <f>ROUND(I231*H231,2)</f>
        <v>0</v>
      </c>
      <c r="K231" s="251" t="s">
        <v>476</v>
      </c>
      <c r="L231" s="256"/>
      <c r="M231" s="257" t="s">
        <v>19</v>
      </c>
      <c r="N231" s="258" t="s">
        <v>42</v>
      </c>
      <c r="O231" s="67"/>
      <c r="P231" s="190">
        <f>O231*H231</f>
        <v>0</v>
      </c>
      <c r="Q231" s="190">
        <v>1E-3</v>
      </c>
      <c r="R231" s="190">
        <f>Q231*H231</f>
        <v>0.10025000000000001</v>
      </c>
      <c r="S231" s="190">
        <v>0</v>
      </c>
      <c r="T231" s="19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2" t="s">
        <v>226</v>
      </c>
      <c r="AT231" s="192" t="s">
        <v>392</v>
      </c>
      <c r="AU231" s="192" t="s">
        <v>81</v>
      </c>
      <c r="AY231" s="20" t="s">
        <v>166</v>
      </c>
      <c r="BE231" s="193">
        <f>IF(N231="základní",J231,0)</f>
        <v>0</v>
      </c>
      <c r="BF231" s="193">
        <f>IF(N231="snížená",J231,0)</f>
        <v>0</v>
      </c>
      <c r="BG231" s="193">
        <f>IF(N231="zákl. přenesená",J231,0)</f>
        <v>0</v>
      </c>
      <c r="BH231" s="193">
        <f>IF(N231="sníž. přenesená",J231,0)</f>
        <v>0</v>
      </c>
      <c r="BI231" s="193">
        <f>IF(N231="nulová",J231,0)</f>
        <v>0</v>
      </c>
      <c r="BJ231" s="20" t="s">
        <v>79</v>
      </c>
      <c r="BK231" s="193">
        <f>ROUND(I231*H231,2)</f>
        <v>0</v>
      </c>
      <c r="BL231" s="20" t="s">
        <v>173</v>
      </c>
      <c r="BM231" s="192" t="s">
        <v>477</v>
      </c>
    </row>
    <row r="232" spans="1:65" s="13" customFormat="1" ht="11.25" x14ac:dyDescent="0.2">
      <c r="B232" s="199"/>
      <c r="C232" s="200"/>
      <c r="D232" s="201" t="s">
        <v>177</v>
      </c>
      <c r="E232" s="202" t="s">
        <v>19</v>
      </c>
      <c r="F232" s="203" t="s">
        <v>784</v>
      </c>
      <c r="G232" s="200"/>
      <c r="H232" s="202" t="s">
        <v>19</v>
      </c>
      <c r="I232" s="204"/>
      <c r="J232" s="200"/>
      <c r="K232" s="200"/>
      <c r="L232" s="205"/>
      <c r="M232" s="206"/>
      <c r="N232" s="207"/>
      <c r="O232" s="207"/>
      <c r="P232" s="207"/>
      <c r="Q232" s="207"/>
      <c r="R232" s="207"/>
      <c r="S232" s="207"/>
      <c r="T232" s="208"/>
      <c r="AT232" s="209" t="s">
        <v>177</v>
      </c>
      <c r="AU232" s="209" t="s">
        <v>81</v>
      </c>
      <c r="AV232" s="13" t="s">
        <v>79</v>
      </c>
      <c r="AW232" s="13" t="s">
        <v>33</v>
      </c>
      <c r="AX232" s="13" t="s">
        <v>71</v>
      </c>
      <c r="AY232" s="209" t="s">
        <v>166</v>
      </c>
    </row>
    <row r="233" spans="1:65" s="13" customFormat="1" ht="11.25" x14ac:dyDescent="0.2">
      <c r="B233" s="199"/>
      <c r="C233" s="200"/>
      <c r="D233" s="201" t="s">
        <v>177</v>
      </c>
      <c r="E233" s="202" t="s">
        <v>19</v>
      </c>
      <c r="F233" s="203" t="s">
        <v>446</v>
      </c>
      <c r="G233" s="200"/>
      <c r="H233" s="202" t="s">
        <v>19</v>
      </c>
      <c r="I233" s="204"/>
      <c r="J233" s="200"/>
      <c r="K233" s="200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177</v>
      </c>
      <c r="AU233" s="209" t="s">
        <v>81</v>
      </c>
      <c r="AV233" s="13" t="s">
        <v>79</v>
      </c>
      <c r="AW233" s="13" t="s">
        <v>33</v>
      </c>
      <c r="AX233" s="13" t="s">
        <v>71</v>
      </c>
      <c r="AY233" s="209" t="s">
        <v>166</v>
      </c>
    </row>
    <row r="234" spans="1:65" s="13" customFormat="1" ht="11.25" x14ac:dyDescent="0.2">
      <c r="B234" s="199"/>
      <c r="C234" s="200"/>
      <c r="D234" s="201" t="s">
        <v>177</v>
      </c>
      <c r="E234" s="202" t="s">
        <v>19</v>
      </c>
      <c r="F234" s="203" t="s">
        <v>839</v>
      </c>
      <c r="G234" s="200"/>
      <c r="H234" s="202" t="s">
        <v>19</v>
      </c>
      <c r="I234" s="204"/>
      <c r="J234" s="200"/>
      <c r="K234" s="200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177</v>
      </c>
      <c r="AU234" s="209" t="s">
        <v>81</v>
      </c>
      <c r="AV234" s="13" t="s">
        <v>79</v>
      </c>
      <c r="AW234" s="13" t="s">
        <v>33</v>
      </c>
      <c r="AX234" s="13" t="s">
        <v>71</v>
      </c>
      <c r="AY234" s="209" t="s">
        <v>166</v>
      </c>
    </row>
    <row r="235" spans="1:65" s="14" customFormat="1" ht="11.25" x14ac:dyDescent="0.2">
      <c r="B235" s="210"/>
      <c r="C235" s="211"/>
      <c r="D235" s="201" t="s">
        <v>177</v>
      </c>
      <c r="E235" s="212" t="s">
        <v>19</v>
      </c>
      <c r="F235" s="213" t="s">
        <v>840</v>
      </c>
      <c r="G235" s="211"/>
      <c r="H235" s="214">
        <v>2.39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177</v>
      </c>
      <c r="AU235" s="220" t="s">
        <v>81</v>
      </c>
      <c r="AV235" s="14" t="s">
        <v>81</v>
      </c>
      <c r="AW235" s="14" t="s">
        <v>33</v>
      </c>
      <c r="AX235" s="14" t="s">
        <v>71</v>
      </c>
      <c r="AY235" s="220" t="s">
        <v>166</v>
      </c>
    </row>
    <row r="236" spans="1:65" s="13" customFormat="1" ht="11.25" x14ac:dyDescent="0.2">
      <c r="B236" s="199"/>
      <c r="C236" s="200"/>
      <c r="D236" s="201" t="s">
        <v>177</v>
      </c>
      <c r="E236" s="202" t="s">
        <v>19</v>
      </c>
      <c r="F236" s="203" t="s">
        <v>791</v>
      </c>
      <c r="G236" s="200"/>
      <c r="H236" s="202" t="s">
        <v>19</v>
      </c>
      <c r="I236" s="204"/>
      <c r="J236" s="200"/>
      <c r="K236" s="200"/>
      <c r="L236" s="205"/>
      <c r="M236" s="206"/>
      <c r="N236" s="207"/>
      <c r="O236" s="207"/>
      <c r="P236" s="207"/>
      <c r="Q236" s="207"/>
      <c r="R236" s="207"/>
      <c r="S236" s="207"/>
      <c r="T236" s="208"/>
      <c r="AT236" s="209" t="s">
        <v>177</v>
      </c>
      <c r="AU236" s="209" t="s">
        <v>81</v>
      </c>
      <c r="AV236" s="13" t="s">
        <v>79</v>
      </c>
      <c r="AW236" s="13" t="s">
        <v>33</v>
      </c>
      <c r="AX236" s="13" t="s">
        <v>71</v>
      </c>
      <c r="AY236" s="209" t="s">
        <v>166</v>
      </c>
    </row>
    <row r="237" spans="1:65" s="14" customFormat="1" ht="11.25" x14ac:dyDescent="0.2">
      <c r="B237" s="210"/>
      <c r="C237" s="211"/>
      <c r="D237" s="201" t="s">
        <v>177</v>
      </c>
      <c r="E237" s="212" t="s">
        <v>19</v>
      </c>
      <c r="F237" s="213" t="s">
        <v>811</v>
      </c>
      <c r="G237" s="211"/>
      <c r="H237" s="214">
        <v>1.62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177</v>
      </c>
      <c r="AU237" s="220" t="s">
        <v>81</v>
      </c>
      <c r="AV237" s="14" t="s">
        <v>81</v>
      </c>
      <c r="AW237" s="14" t="s">
        <v>33</v>
      </c>
      <c r="AX237" s="14" t="s">
        <v>71</v>
      </c>
      <c r="AY237" s="220" t="s">
        <v>166</v>
      </c>
    </row>
    <row r="238" spans="1:65" s="15" customFormat="1" ht="11.25" x14ac:dyDescent="0.2">
      <c r="B238" s="221"/>
      <c r="C238" s="222"/>
      <c r="D238" s="201" t="s">
        <v>177</v>
      </c>
      <c r="E238" s="223" t="s">
        <v>19</v>
      </c>
      <c r="F238" s="224" t="s">
        <v>180</v>
      </c>
      <c r="G238" s="222"/>
      <c r="H238" s="225">
        <v>4.01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177</v>
      </c>
      <c r="AU238" s="231" t="s">
        <v>81</v>
      </c>
      <c r="AV238" s="15" t="s">
        <v>173</v>
      </c>
      <c r="AW238" s="15" t="s">
        <v>33</v>
      </c>
      <c r="AX238" s="15" t="s">
        <v>79</v>
      </c>
      <c r="AY238" s="231" t="s">
        <v>166</v>
      </c>
    </row>
    <row r="239" spans="1:65" s="14" customFormat="1" ht="11.25" x14ac:dyDescent="0.2">
      <c r="B239" s="210"/>
      <c r="C239" s="211"/>
      <c r="D239" s="201" t="s">
        <v>177</v>
      </c>
      <c r="E239" s="211"/>
      <c r="F239" s="213" t="s">
        <v>841</v>
      </c>
      <c r="G239" s="211"/>
      <c r="H239" s="214">
        <v>100.25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177</v>
      </c>
      <c r="AU239" s="220" t="s">
        <v>81</v>
      </c>
      <c r="AV239" s="14" t="s">
        <v>81</v>
      </c>
      <c r="AW239" s="14" t="s">
        <v>4</v>
      </c>
      <c r="AX239" s="14" t="s">
        <v>79</v>
      </c>
      <c r="AY239" s="220" t="s">
        <v>166</v>
      </c>
    </row>
    <row r="240" spans="1:65" s="2" customFormat="1" ht="24.2" customHeight="1" x14ac:dyDescent="0.2">
      <c r="A240" s="37"/>
      <c r="B240" s="38"/>
      <c r="C240" s="181" t="s">
        <v>332</v>
      </c>
      <c r="D240" s="181" t="s">
        <v>168</v>
      </c>
      <c r="E240" s="182" t="s">
        <v>479</v>
      </c>
      <c r="F240" s="183" t="s">
        <v>480</v>
      </c>
      <c r="G240" s="184" t="s">
        <v>194</v>
      </c>
      <c r="H240" s="185">
        <v>2.39</v>
      </c>
      <c r="I240" s="186"/>
      <c r="J240" s="187">
        <f>ROUND(I240*H240,2)</f>
        <v>0</v>
      </c>
      <c r="K240" s="183" t="s">
        <v>172</v>
      </c>
      <c r="L240" s="42"/>
      <c r="M240" s="188" t="s">
        <v>19</v>
      </c>
      <c r="N240" s="189" t="s">
        <v>42</v>
      </c>
      <c r="O240" s="67"/>
      <c r="P240" s="190">
        <f>O240*H240</f>
        <v>0</v>
      </c>
      <c r="Q240" s="190">
        <v>0</v>
      </c>
      <c r="R240" s="190">
        <f>Q240*H240</f>
        <v>0</v>
      </c>
      <c r="S240" s="190">
        <v>0</v>
      </c>
      <c r="T240" s="191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2" t="s">
        <v>173</v>
      </c>
      <c r="AT240" s="192" t="s">
        <v>168</v>
      </c>
      <c r="AU240" s="192" t="s">
        <v>81</v>
      </c>
      <c r="AY240" s="20" t="s">
        <v>166</v>
      </c>
      <c r="BE240" s="193">
        <f>IF(N240="základní",J240,0)</f>
        <v>0</v>
      </c>
      <c r="BF240" s="193">
        <f>IF(N240="snížená",J240,0)</f>
        <v>0</v>
      </c>
      <c r="BG240" s="193">
        <f>IF(N240="zákl. přenesená",J240,0)</f>
        <v>0</v>
      </c>
      <c r="BH240" s="193">
        <f>IF(N240="sníž. přenesená",J240,0)</f>
        <v>0</v>
      </c>
      <c r="BI240" s="193">
        <f>IF(N240="nulová",J240,0)</f>
        <v>0</v>
      </c>
      <c r="BJ240" s="20" t="s">
        <v>79</v>
      </c>
      <c r="BK240" s="193">
        <f>ROUND(I240*H240,2)</f>
        <v>0</v>
      </c>
      <c r="BL240" s="20" t="s">
        <v>173</v>
      </c>
      <c r="BM240" s="192" t="s">
        <v>481</v>
      </c>
    </row>
    <row r="241" spans="1:65" s="2" customFormat="1" ht="11.25" x14ac:dyDescent="0.2">
      <c r="A241" s="37"/>
      <c r="B241" s="38"/>
      <c r="C241" s="39"/>
      <c r="D241" s="194" t="s">
        <v>175</v>
      </c>
      <c r="E241" s="39"/>
      <c r="F241" s="195" t="s">
        <v>482</v>
      </c>
      <c r="G241" s="39"/>
      <c r="H241" s="39"/>
      <c r="I241" s="196"/>
      <c r="J241" s="39"/>
      <c r="K241" s="39"/>
      <c r="L241" s="42"/>
      <c r="M241" s="197"/>
      <c r="N241" s="198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175</v>
      </c>
      <c r="AU241" s="20" t="s">
        <v>81</v>
      </c>
    </row>
    <row r="242" spans="1:65" s="13" customFormat="1" ht="11.25" x14ac:dyDescent="0.2">
      <c r="B242" s="199"/>
      <c r="C242" s="200"/>
      <c r="D242" s="201" t="s">
        <v>177</v>
      </c>
      <c r="E242" s="202" t="s">
        <v>19</v>
      </c>
      <c r="F242" s="203" t="s">
        <v>784</v>
      </c>
      <c r="G242" s="200"/>
      <c r="H242" s="202" t="s">
        <v>19</v>
      </c>
      <c r="I242" s="204"/>
      <c r="J242" s="200"/>
      <c r="K242" s="200"/>
      <c r="L242" s="205"/>
      <c r="M242" s="206"/>
      <c r="N242" s="207"/>
      <c r="O242" s="207"/>
      <c r="P242" s="207"/>
      <c r="Q242" s="207"/>
      <c r="R242" s="207"/>
      <c r="S242" s="207"/>
      <c r="T242" s="208"/>
      <c r="AT242" s="209" t="s">
        <v>177</v>
      </c>
      <c r="AU242" s="209" t="s">
        <v>81</v>
      </c>
      <c r="AV242" s="13" t="s">
        <v>79</v>
      </c>
      <c r="AW242" s="13" t="s">
        <v>33</v>
      </c>
      <c r="AX242" s="13" t="s">
        <v>71</v>
      </c>
      <c r="AY242" s="209" t="s">
        <v>166</v>
      </c>
    </row>
    <row r="243" spans="1:65" s="13" customFormat="1" ht="11.25" x14ac:dyDescent="0.2">
      <c r="B243" s="199"/>
      <c r="C243" s="200"/>
      <c r="D243" s="201" t="s">
        <v>177</v>
      </c>
      <c r="E243" s="202" t="s">
        <v>19</v>
      </c>
      <c r="F243" s="203" t="s">
        <v>446</v>
      </c>
      <c r="G243" s="200"/>
      <c r="H243" s="202" t="s">
        <v>19</v>
      </c>
      <c r="I243" s="204"/>
      <c r="J243" s="200"/>
      <c r="K243" s="200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177</v>
      </c>
      <c r="AU243" s="209" t="s">
        <v>81</v>
      </c>
      <c r="AV243" s="13" t="s">
        <v>79</v>
      </c>
      <c r="AW243" s="13" t="s">
        <v>33</v>
      </c>
      <c r="AX243" s="13" t="s">
        <v>71</v>
      </c>
      <c r="AY243" s="209" t="s">
        <v>166</v>
      </c>
    </row>
    <row r="244" spans="1:65" s="13" customFormat="1" ht="11.25" x14ac:dyDescent="0.2">
      <c r="B244" s="199"/>
      <c r="C244" s="200"/>
      <c r="D244" s="201" t="s">
        <v>177</v>
      </c>
      <c r="E244" s="202" t="s">
        <v>19</v>
      </c>
      <c r="F244" s="203" t="s">
        <v>839</v>
      </c>
      <c r="G244" s="200"/>
      <c r="H244" s="202" t="s">
        <v>19</v>
      </c>
      <c r="I244" s="204"/>
      <c r="J244" s="200"/>
      <c r="K244" s="200"/>
      <c r="L244" s="205"/>
      <c r="M244" s="206"/>
      <c r="N244" s="207"/>
      <c r="O244" s="207"/>
      <c r="P244" s="207"/>
      <c r="Q244" s="207"/>
      <c r="R244" s="207"/>
      <c r="S244" s="207"/>
      <c r="T244" s="208"/>
      <c r="AT244" s="209" t="s">
        <v>177</v>
      </c>
      <c r="AU244" s="209" t="s">
        <v>81</v>
      </c>
      <c r="AV244" s="13" t="s">
        <v>79</v>
      </c>
      <c r="AW244" s="13" t="s">
        <v>33</v>
      </c>
      <c r="AX244" s="13" t="s">
        <v>71</v>
      </c>
      <c r="AY244" s="209" t="s">
        <v>166</v>
      </c>
    </row>
    <row r="245" spans="1:65" s="14" customFormat="1" ht="11.25" x14ac:dyDescent="0.2">
      <c r="B245" s="210"/>
      <c r="C245" s="211"/>
      <c r="D245" s="201" t="s">
        <v>177</v>
      </c>
      <c r="E245" s="212" t="s">
        <v>19</v>
      </c>
      <c r="F245" s="213" t="s">
        <v>840</v>
      </c>
      <c r="G245" s="211"/>
      <c r="H245" s="214">
        <v>2.39</v>
      </c>
      <c r="I245" s="215"/>
      <c r="J245" s="211"/>
      <c r="K245" s="211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177</v>
      </c>
      <c r="AU245" s="220" t="s">
        <v>81</v>
      </c>
      <c r="AV245" s="14" t="s">
        <v>81</v>
      </c>
      <c r="AW245" s="14" t="s">
        <v>33</v>
      </c>
      <c r="AX245" s="14" t="s">
        <v>71</v>
      </c>
      <c r="AY245" s="220" t="s">
        <v>166</v>
      </c>
    </row>
    <row r="246" spans="1:65" s="15" customFormat="1" ht="11.25" x14ac:dyDescent="0.2">
      <c r="B246" s="221"/>
      <c r="C246" s="222"/>
      <c r="D246" s="201" t="s">
        <v>177</v>
      </c>
      <c r="E246" s="223" t="s">
        <v>19</v>
      </c>
      <c r="F246" s="224" t="s">
        <v>180</v>
      </c>
      <c r="G246" s="222"/>
      <c r="H246" s="225">
        <v>2.39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177</v>
      </c>
      <c r="AU246" s="231" t="s">
        <v>81</v>
      </c>
      <c r="AV246" s="15" t="s">
        <v>173</v>
      </c>
      <c r="AW246" s="15" t="s">
        <v>33</v>
      </c>
      <c r="AX246" s="15" t="s">
        <v>79</v>
      </c>
      <c r="AY246" s="231" t="s">
        <v>166</v>
      </c>
    </row>
    <row r="247" spans="1:65" s="2" customFormat="1" ht="16.5" customHeight="1" x14ac:dyDescent="0.2">
      <c r="A247" s="37"/>
      <c r="B247" s="38"/>
      <c r="C247" s="181" t="s">
        <v>338</v>
      </c>
      <c r="D247" s="181" t="s">
        <v>168</v>
      </c>
      <c r="E247" s="182" t="s">
        <v>487</v>
      </c>
      <c r="F247" s="183" t="s">
        <v>488</v>
      </c>
      <c r="G247" s="184" t="s">
        <v>188</v>
      </c>
      <c r="H247" s="185">
        <v>4.9189999999999996</v>
      </c>
      <c r="I247" s="186"/>
      <c r="J247" s="187">
        <f>ROUND(I247*H247,2)</f>
        <v>0</v>
      </c>
      <c r="K247" s="183" t="s">
        <v>172</v>
      </c>
      <c r="L247" s="42"/>
      <c r="M247" s="188" t="s">
        <v>19</v>
      </c>
      <c r="N247" s="189" t="s">
        <v>42</v>
      </c>
      <c r="O247" s="67"/>
      <c r="P247" s="190">
        <f>O247*H247</f>
        <v>0</v>
      </c>
      <c r="Q247" s="190">
        <v>1.6070000000000001E-2</v>
      </c>
      <c r="R247" s="190">
        <f>Q247*H247</f>
        <v>7.904833E-2</v>
      </c>
      <c r="S247" s="190">
        <v>0</v>
      </c>
      <c r="T247" s="19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2" t="s">
        <v>173</v>
      </c>
      <c r="AT247" s="192" t="s">
        <v>168</v>
      </c>
      <c r="AU247" s="192" t="s">
        <v>81</v>
      </c>
      <c r="AY247" s="20" t="s">
        <v>166</v>
      </c>
      <c r="BE247" s="193">
        <f>IF(N247="základní",J247,0)</f>
        <v>0</v>
      </c>
      <c r="BF247" s="193">
        <f>IF(N247="snížená",J247,0)</f>
        <v>0</v>
      </c>
      <c r="BG247" s="193">
        <f>IF(N247="zákl. přenesená",J247,0)</f>
        <v>0</v>
      </c>
      <c r="BH247" s="193">
        <f>IF(N247="sníž. přenesená",J247,0)</f>
        <v>0</v>
      </c>
      <c r="BI247" s="193">
        <f>IF(N247="nulová",J247,0)</f>
        <v>0</v>
      </c>
      <c r="BJ247" s="20" t="s">
        <v>79</v>
      </c>
      <c r="BK247" s="193">
        <f>ROUND(I247*H247,2)</f>
        <v>0</v>
      </c>
      <c r="BL247" s="20" t="s">
        <v>173</v>
      </c>
      <c r="BM247" s="192" t="s">
        <v>489</v>
      </c>
    </row>
    <row r="248" spans="1:65" s="2" customFormat="1" ht="11.25" x14ac:dyDescent="0.2">
      <c r="A248" s="37"/>
      <c r="B248" s="38"/>
      <c r="C248" s="39"/>
      <c r="D248" s="194" t="s">
        <v>175</v>
      </c>
      <c r="E248" s="39"/>
      <c r="F248" s="195" t="s">
        <v>490</v>
      </c>
      <c r="G248" s="39"/>
      <c r="H248" s="39"/>
      <c r="I248" s="196"/>
      <c r="J248" s="39"/>
      <c r="K248" s="39"/>
      <c r="L248" s="42"/>
      <c r="M248" s="197"/>
      <c r="N248" s="19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175</v>
      </c>
      <c r="AU248" s="20" t="s">
        <v>81</v>
      </c>
    </row>
    <row r="249" spans="1:65" s="13" customFormat="1" ht="11.25" x14ac:dyDescent="0.2">
      <c r="B249" s="199"/>
      <c r="C249" s="200"/>
      <c r="D249" s="201" t="s">
        <v>177</v>
      </c>
      <c r="E249" s="202" t="s">
        <v>19</v>
      </c>
      <c r="F249" s="203" t="s">
        <v>784</v>
      </c>
      <c r="G249" s="200"/>
      <c r="H249" s="202" t="s">
        <v>19</v>
      </c>
      <c r="I249" s="204"/>
      <c r="J249" s="200"/>
      <c r="K249" s="200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177</v>
      </c>
      <c r="AU249" s="209" t="s">
        <v>81</v>
      </c>
      <c r="AV249" s="13" t="s">
        <v>79</v>
      </c>
      <c r="AW249" s="13" t="s">
        <v>33</v>
      </c>
      <c r="AX249" s="13" t="s">
        <v>71</v>
      </c>
      <c r="AY249" s="209" t="s">
        <v>166</v>
      </c>
    </row>
    <row r="250" spans="1:65" s="13" customFormat="1" ht="11.25" x14ac:dyDescent="0.2">
      <c r="B250" s="199"/>
      <c r="C250" s="200"/>
      <c r="D250" s="201" t="s">
        <v>177</v>
      </c>
      <c r="E250" s="202" t="s">
        <v>19</v>
      </c>
      <c r="F250" s="203" t="s">
        <v>446</v>
      </c>
      <c r="G250" s="200"/>
      <c r="H250" s="202" t="s">
        <v>19</v>
      </c>
      <c r="I250" s="204"/>
      <c r="J250" s="200"/>
      <c r="K250" s="200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177</v>
      </c>
      <c r="AU250" s="209" t="s">
        <v>81</v>
      </c>
      <c r="AV250" s="13" t="s">
        <v>79</v>
      </c>
      <c r="AW250" s="13" t="s">
        <v>33</v>
      </c>
      <c r="AX250" s="13" t="s">
        <v>71</v>
      </c>
      <c r="AY250" s="209" t="s">
        <v>166</v>
      </c>
    </row>
    <row r="251" spans="1:65" s="14" customFormat="1" ht="11.25" x14ac:dyDescent="0.2">
      <c r="B251" s="210"/>
      <c r="C251" s="211"/>
      <c r="D251" s="201" t="s">
        <v>177</v>
      </c>
      <c r="E251" s="212" t="s">
        <v>19</v>
      </c>
      <c r="F251" s="213" t="s">
        <v>842</v>
      </c>
      <c r="G251" s="211"/>
      <c r="H251" s="214">
        <v>4.9189999999999996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177</v>
      </c>
      <c r="AU251" s="220" t="s">
        <v>81</v>
      </c>
      <c r="AV251" s="14" t="s">
        <v>81</v>
      </c>
      <c r="AW251" s="14" t="s">
        <v>33</v>
      </c>
      <c r="AX251" s="14" t="s">
        <v>71</v>
      </c>
      <c r="AY251" s="220" t="s">
        <v>166</v>
      </c>
    </row>
    <row r="252" spans="1:65" s="15" customFormat="1" ht="11.25" x14ac:dyDescent="0.2">
      <c r="B252" s="221"/>
      <c r="C252" s="222"/>
      <c r="D252" s="201" t="s">
        <v>177</v>
      </c>
      <c r="E252" s="223" t="s">
        <v>19</v>
      </c>
      <c r="F252" s="224" t="s">
        <v>180</v>
      </c>
      <c r="G252" s="222"/>
      <c r="H252" s="225">
        <v>4.9189999999999996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177</v>
      </c>
      <c r="AU252" s="231" t="s">
        <v>81</v>
      </c>
      <c r="AV252" s="15" t="s">
        <v>173</v>
      </c>
      <c r="AW252" s="15" t="s">
        <v>33</v>
      </c>
      <c r="AX252" s="15" t="s">
        <v>79</v>
      </c>
      <c r="AY252" s="231" t="s">
        <v>166</v>
      </c>
    </row>
    <row r="253" spans="1:65" s="2" customFormat="1" ht="16.5" customHeight="1" x14ac:dyDescent="0.2">
      <c r="A253" s="37"/>
      <c r="B253" s="38"/>
      <c r="C253" s="181" t="s">
        <v>344</v>
      </c>
      <c r="D253" s="181" t="s">
        <v>168</v>
      </c>
      <c r="E253" s="182" t="s">
        <v>492</v>
      </c>
      <c r="F253" s="183" t="s">
        <v>493</v>
      </c>
      <c r="G253" s="184" t="s">
        <v>188</v>
      </c>
      <c r="H253" s="185">
        <v>4.9189999999999996</v>
      </c>
      <c r="I253" s="186"/>
      <c r="J253" s="187">
        <f>ROUND(I253*H253,2)</f>
        <v>0</v>
      </c>
      <c r="K253" s="183" t="s">
        <v>172</v>
      </c>
      <c r="L253" s="42"/>
      <c r="M253" s="188" t="s">
        <v>19</v>
      </c>
      <c r="N253" s="189" t="s">
        <v>42</v>
      </c>
      <c r="O253" s="67"/>
      <c r="P253" s="190">
        <f>O253*H253</f>
        <v>0</v>
      </c>
      <c r="Q253" s="190">
        <v>0</v>
      </c>
      <c r="R253" s="190">
        <f>Q253*H253</f>
        <v>0</v>
      </c>
      <c r="S253" s="190">
        <v>0</v>
      </c>
      <c r="T253" s="19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2" t="s">
        <v>173</v>
      </c>
      <c r="AT253" s="192" t="s">
        <v>168</v>
      </c>
      <c r="AU253" s="192" t="s">
        <v>81</v>
      </c>
      <c r="AY253" s="20" t="s">
        <v>166</v>
      </c>
      <c r="BE253" s="193">
        <f>IF(N253="základní",J253,0)</f>
        <v>0</v>
      </c>
      <c r="BF253" s="193">
        <f>IF(N253="snížená",J253,0)</f>
        <v>0</v>
      </c>
      <c r="BG253" s="193">
        <f>IF(N253="zákl. přenesená",J253,0)</f>
        <v>0</v>
      </c>
      <c r="BH253" s="193">
        <f>IF(N253="sníž. přenesená",J253,0)</f>
        <v>0</v>
      </c>
      <c r="BI253" s="193">
        <f>IF(N253="nulová",J253,0)</f>
        <v>0</v>
      </c>
      <c r="BJ253" s="20" t="s">
        <v>79</v>
      </c>
      <c r="BK253" s="193">
        <f>ROUND(I253*H253,2)</f>
        <v>0</v>
      </c>
      <c r="BL253" s="20" t="s">
        <v>173</v>
      </c>
      <c r="BM253" s="192" t="s">
        <v>494</v>
      </c>
    </row>
    <row r="254" spans="1:65" s="2" customFormat="1" ht="11.25" x14ac:dyDescent="0.2">
      <c r="A254" s="37"/>
      <c r="B254" s="38"/>
      <c r="C254" s="39"/>
      <c r="D254" s="194" t="s">
        <v>175</v>
      </c>
      <c r="E254" s="39"/>
      <c r="F254" s="195" t="s">
        <v>495</v>
      </c>
      <c r="G254" s="39"/>
      <c r="H254" s="39"/>
      <c r="I254" s="196"/>
      <c r="J254" s="39"/>
      <c r="K254" s="39"/>
      <c r="L254" s="42"/>
      <c r="M254" s="197"/>
      <c r="N254" s="198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175</v>
      </c>
      <c r="AU254" s="20" t="s">
        <v>81</v>
      </c>
    </row>
    <row r="255" spans="1:65" s="13" customFormat="1" ht="11.25" x14ac:dyDescent="0.2">
      <c r="B255" s="199"/>
      <c r="C255" s="200"/>
      <c r="D255" s="201" t="s">
        <v>177</v>
      </c>
      <c r="E255" s="202" t="s">
        <v>19</v>
      </c>
      <c r="F255" s="203" t="s">
        <v>784</v>
      </c>
      <c r="G255" s="200"/>
      <c r="H255" s="202" t="s">
        <v>19</v>
      </c>
      <c r="I255" s="204"/>
      <c r="J255" s="200"/>
      <c r="K255" s="200"/>
      <c r="L255" s="205"/>
      <c r="M255" s="206"/>
      <c r="N255" s="207"/>
      <c r="O255" s="207"/>
      <c r="P255" s="207"/>
      <c r="Q255" s="207"/>
      <c r="R255" s="207"/>
      <c r="S255" s="207"/>
      <c r="T255" s="208"/>
      <c r="AT255" s="209" t="s">
        <v>177</v>
      </c>
      <c r="AU255" s="209" t="s">
        <v>81</v>
      </c>
      <c r="AV255" s="13" t="s">
        <v>79</v>
      </c>
      <c r="AW255" s="13" t="s">
        <v>33</v>
      </c>
      <c r="AX255" s="13" t="s">
        <v>71</v>
      </c>
      <c r="AY255" s="209" t="s">
        <v>166</v>
      </c>
    </row>
    <row r="256" spans="1:65" s="13" customFormat="1" ht="11.25" x14ac:dyDescent="0.2">
      <c r="B256" s="199"/>
      <c r="C256" s="200"/>
      <c r="D256" s="201" t="s">
        <v>177</v>
      </c>
      <c r="E256" s="202" t="s">
        <v>19</v>
      </c>
      <c r="F256" s="203" t="s">
        <v>446</v>
      </c>
      <c r="G256" s="200"/>
      <c r="H256" s="202" t="s">
        <v>19</v>
      </c>
      <c r="I256" s="204"/>
      <c r="J256" s="200"/>
      <c r="K256" s="200"/>
      <c r="L256" s="205"/>
      <c r="M256" s="206"/>
      <c r="N256" s="207"/>
      <c r="O256" s="207"/>
      <c r="P256" s="207"/>
      <c r="Q256" s="207"/>
      <c r="R256" s="207"/>
      <c r="S256" s="207"/>
      <c r="T256" s="208"/>
      <c r="AT256" s="209" t="s">
        <v>177</v>
      </c>
      <c r="AU256" s="209" t="s">
        <v>81</v>
      </c>
      <c r="AV256" s="13" t="s">
        <v>79</v>
      </c>
      <c r="AW256" s="13" t="s">
        <v>33</v>
      </c>
      <c r="AX256" s="13" t="s">
        <v>71</v>
      </c>
      <c r="AY256" s="209" t="s">
        <v>166</v>
      </c>
    </row>
    <row r="257" spans="1:65" s="14" customFormat="1" ht="11.25" x14ac:dyDescent="0.2">
      <c r="B257" s="210"/>
      <c r="C257" s="211"/>
      <c r="D257" s="201" t="s">
        <v>177</v>
      </c>
      <c r="E257" s="212" t="s">
        <v>19</v>
      </c>
      <c r="F257" s="213" t="s">
        <v>842</v>
      </c>
      <c r="G257" s="211"/>
      <c r="H257" s="214">
        <v>4.9189999999999996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177</v>
      </c>
      <c r="AU257" s="220" t="s">
        <v>81</v>
      </c>
      <c r="AV257" s="14" t="s">
        <v>81</v>
      </c>
      <c r="AW257" s="14" t="s">
        <v>33</v>
      </c>
      <c r="AX257" s="14" t="s">
        <v>71</v>
      </c>
      <c r="AY257" s="220" t="s">
        <v>166</v>
      </c>
    </row>
    <row r="258" spans="1:65" s="15" customFormat="1" ht="11.25" x14ac:dyDescent="0.2">
      <c r="B258" s="221"/>
      <c r="C258" s="222"/>
      <c r="D258" s="201" t="s">
        <v>177</v>
      </c>
      <c r="E258" s="223" t="s">
        <v>19</v>
      </c>
      <c r="F258" s="224" t="s">
        <v>180</v>
      </c>
      <c r="G258" s="222"/>
      <c r="H258" s="225">
        <v>4.9189999999999996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177</v>
      </c>
      <c r="AU258" s="231" t="s">
        <v>81</v>
      </c>
      <c r="AV258" s="15" t="s">
        <v>173</v>
      </c>
      <c r="AW258" s="15" t="s">
        <v>33</v>
      </c>
      <c r="AX258" s="15" t="s">
        <v>79</v>
      </c>
      <c r="AY258" s="231" t="s">
        <v>166</v>
      </c>
    </row>
    <row r="259" spans="1:65" s="2" customFormat="1" ht="16.5" customHeight="1" x14ac:dyDescent="0.2">
      <c r="A259" s="37"/>
      <c r="B259" s="38"/>
      <c r="C259" s="181" t="s">
        <v>7</v>
      </c>
      <c r="D259" s="181" t="s">
        <v>168</v>
      </c>
      <c r="E259" s="182" t="s">
        <v>496</v>
      </c>
      <c r="F259" s="183" t="s">
        <v>497</v>
      </c>
      <c r="G259" s="184" t="s">
        <v>234</v>
      </c>
      <c r="H259" s="185">
        <v>9.4E-2</v>
      </c>
      <c r="I259" s="186"/>
      <c r="J259" s="187">
        <f>ROUND(I259*H259,2)</f>
        <v>0</v>
      </c>
      <c r="K259" s="183" t="s">
        <v>172</v>
      </c>
      <c r="L259" s="42"/>
      <c r="M259" s="188" t="s">
        <v>19</v>
      </c>
      <c r="N259" s="189" t="s">
        <v>42</v>
      </c>
      <c r="O259" s="67"/>
      <c r="P259" s="190">
        <f>O259*H259</f>
        <v>0</v>
      </c>
      <c r="Q259" s="190">
        <v>1.06277</v>
      </c>
      <c r="R259" s="190">
        <f>Q259*H259</f>
        <v>9.9900379999999997E-2</v>
      </c>
      <c r="S259" s="190">
        <v>0</v>
      </c>
      <c r="T259" s="19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2" t="s">
        <v>173</v>
      </c>
      <c r="AT259" s="192" t="s">
        <v>168</v>
      </c>
      <c r="AU259" s="192" t="s">
        <v>81</v>
      </c>
      <c r="AY259" s="20" t="s">
        <v>166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20" t="s">
        <v>79</v>
      </c>
      <c r="BK259" s="193">
        <f>ROUND(I259*H259,2)</f>
        <v>0</v>
      </c>
      <c r="BL259" s="20" t="s">
        <v>173</v>
      </c>
      <c r="BM259" s="192" t="s">
        <v>498</v>
      </c>
    </row>
    <row r="260" spans="1:65" s="2" customFormat="1" ht="11.25" x14ac:dyDescent="0.2">
      <c r="A260" s="37"/>
      <c r="B260" s="38"/>
      <c r="C260" s="39"/>
      <c r="D260" s="194" t="s">
        <v>175</v>
      </c>
      <c r="E260" s="39"/>
      <c r="F260" s="195" t="s">
        <v>499</v>
      </c>
      <c r="G260" s="39"/>
      <c r="H260" s="39"/>
      <c r="I260" s="196"/>
      <c r="J260" s="39"/>
      <c r="K260" s="39"/>
      <c r="L260" s="42"/>
      <c r="M260" s="197"/>
      <c r="N260" s="19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175</v>
      </c>
      <c r="AU260" s="20" t="s">
        <v>81</v>
      </c>
    </row>
    <row r="261" spans="1:65" s="13" customFormat="1" ht="11.25" x14ac:dyDescent="0.2">
      <c r="B261" s="199"/>
      <c r="C261" s="200"/>
      <c r="D261" s="201" t="s">
        <v>177</v>
      </c>
      <c r="E261" s="202" t="s">
        <v>19</v>
      </c>
      <c r="F261" s="203" t="s">
        <v>784</v>
      </c>
      <c r="G261" s="200"/>
      <c r="H261" s="202" t="s">
        <v>19</v>
      </c>
      <c r="I261" s="204"/>
      <c r="J261" s="200"/>
      <c r="K261" s="200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177</v>
      </c>
      <c r="AU261" s="209" t="s">
        <v>81</v>
      </c>
      <c r="AV261" s="13" t="s">
        <v>79</v>
      </c>
      <c r="AW261" s="13" t="s">
        <v>33</v>
      </c>
      <c r="AX261" s="13" t="s">
        <v>71</v>
      </c>
      <c r="AY261" s="209" t="s">
        <v>166</v>
      </c>
    </row>
    <row r="262" spans="1:65" s="13" customFormat="1" ht="11.25" x14ac:dyDescent="0.2">
      <c r="B262" s="199"/>
      <c r="C262" s="200"/>
      <c r="D262" s="201" t="s">
        <v>177</v>
      </c>
      <c r="E262" s="202" t="s">
        <v>19</v>
      </c>
      <c r="F262" s="203" t="s">
        <v>446</v>
      </c>
      <c r="G262" s="200"/>
      <c r="H262" s="202" t="s">
        <v>19</v>
      </c>
      <c r="I262" s="204"/>
      <c r="J262" s="200"/>
      <c r="K262" s="200"/>
      <c r="L262" s="205"/>
      <c r="M262" s="206"/>
      <c r="N262" s="207"/>
      <c r="O262" s="207"/>
      <c r="P262" s="207"/>
      <c r="Q262" s="207"/>
      <c r="R262" s="207"/>
      <c r="S262" s="207"/>
      <c r="T262" s="208"/>
      <c r="AT262" s="209" t="s">
        <v>177</v>
      </c>
      <c r="AU262" s="209" t="s">
        <v>81</v>
      </c>
      <c r="AV262" s="13" t="s">
        <v>79</v>
      </c>
      <c r="AW262" s="13" t="s">
        <v>33</v>
      </c>
      <c r="AX262" s="13" t="s">
        <v>71</v>
      </c>
      <c r="AY262" s="209" t="s">
        <v>166</v>
      </c>
    </row>
    <row r="263" spans="1:65" s="13" customFormat="1" ht="11.25" x14ac:dyDescent="0.2">
      <c r="B263" s="199"/>
      <c r="C263" s="200"/>
      <c r="D263" s="201" t="s">
        <v>177</v>
      </c>
      <c r="E263" s="202" t="s">
        <v>19</v>
      </c>
      <c r="F263" s="203" t="s">
        <v>839</v>
      </c>
      <c r="G263" s="200"/>
      <c r="H263" s="202" t="s">
        <v>19</v>
      </c>
      <c r="I263" s="204"/>
      <c r="J263" s="200"/>
      <c r="K263" s="200"/>
      <c r="L263" s="205"/>
      <c r="M263" s="206"/>
      <c r="N263" s="207"/>
      <c r="O263" s="207"/>
      <c r="P263" s="207"/>
      <c r="Q263" s="207"/>
      <c r="R263" s="207"/>
      <c r="S263" s="207"/>
      <c r="T263" s="208"/>
      <c r="AT263" s="209" t="s">
        <v>177</v>
      </c>
      <c r="AU263" s="209" t="s">
        <v>81</v>
      </c>
      <c r="AV263" s="13" t="s">
        <v>79</v>
      </c>
      <c r="AW263" s="13" t="s">
        <v>33</v>
      </c>
      <c r="AX263" s="13" t="s">
        <v>71</v>
      </c>
      <c r="AY263" s="209" t="s">
        <v>166</v>
      </c>
    </row>
    <row r="264" spans="1:65" s="14" customFormat="1" ht="11.25" x14ac:dyDescent="0.2">
      <c r="B264" s="210"/>
      <c r="C264" s="211"/>
      <c r="D264" s="201" t="s">
        <v>177</v>
      </c>
      <c r="E264" s="212" t="s">
        <v>19</v>
      </c>
      <c r="F264" s="213" t="s">
        <v>843</v>
      </c>
      <c r="G264" s="211"/>
      <c r="H264" s="214">
        <v>9.4E-2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177</v>
      </c>
      <c r="AU264" s="220" t="s">
        <v>81</v>
      </c>
      <c r="AV264" s="14" t="s">
        <v>81</v>
      </c>
      <c r="AW264" s="14" t="s">
        <v>33</v>
      </c>
      <c r="AX264" s="14" t="s">
        <v>71</v>
      </c>
      <c r="AY264" s="220" t="s">
        <v>166</v>
      </c>
    </row>
    <row r="265" spans="1:65" s="15" customFormat="1" ht="11.25" x14ac:dyDescent="0.2">
      <c r="B265" s="221"/>
      <c r="C265" s="222"/>
      <c r="D265" s="201" t="s">
        <v>177</v>
      </c>
      <c r="E265" s="223" t="s">
        <v>19</v>
      </c>
      <c r="F265" s="224" t="s">
        <v>180</v>
      </c>
      <c r="G265" s="222"/>
      <c r="H265" s="225">
        <v>9.4E-2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177</v>
      </c>
      <c r="AU265" s="231" t="s">
        <v>81</v>
      </c>
      <c r="AV265" s="15" t="s">
        <v>173</v>
      </c>
      <c r="AW265" s="15" t="s">
        <v>33</v>
      </c>
      <c r="AX265" s="15" t="s">
        <v>79</v>
      </c>
      <c r="AY265" s="231" t="s">
        <v>166</v>
      </c>
    </row>
    <row r="266" spans="1:65" s="2" customFormat="1" ht="16.5" customHeight="1" x14ac:dyDescent="0.2">
      <c r="A266" s="37"/>
      <c r="B266" s="38"/>
      <c r="C266" s="181" t="s">
        <v>600</v>
      </c>
      <c r="D266" s="181" t="s">
        <v>168</v>
      </c>
      <c r="E266" s="182" t="s">
        <v>503</v>
      </c>
      <c r="F266" s="183" t="s">
        <v>504</v>
      </c>
      <c r="G266" s="184" t="s">
        <v>188</v>
      </c>
      <c r="H266" s="185">
        <v>14.9</v>
      </c>
      <c r="I266" s="186"/>
      <c r="J266" s="187">
        <f>ROUND(I266*H266,2)</f>
        <v>0</v>
      </c>
      <c r="K266" s="183" t="s">
        <v>172</v>
      </c>
      <c r="L266" s="42"/>
      <c r="M266" s="188" t="s">
        <v>19</v>
      </c>
      <c r="N266" s="189" t="s">
        <v>42</v>
      </c>
      <c r="O266" s="67"/>
      <c r="P266" s="190">
        <f>O266*H266</f>
        <v>0</v>
      </c>
      <c r="Q266" s="190">
        <v>1.2999999999999999E-4</v>
      </c>
      <c r="R266" s="190">
        <f>Q266*H266</f>
        <v>1.9369999999999999E-3</v>
      </c>
      <c r="S266" s="190">
        <v>0</v>
      </c>
      <c r="T266" s="19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92" t="s">
        <v>173</v>
      </c>
      <c r="AT266" s="192" t="s">
        <v>168</v>
      </c>
      <c r="AU266" s="192" t="s">
        <v>81</v>
      </c>
      <c r="AY266" s="20" t="s">
        <v>166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20" t="s">
        <v>79</v>
      </c>
      <c r="BK266" s="193">
        <f>ROUND(I266*H266,2)</f>
        <v>0</v>
      </c>
      <c r="BL266" s="20" t="s">
        <v>173</v>
      </c>
      <c r="BM266" s="192" t="s">
        <v>505</v>
      </c>
    </row>
    <row r="267" spans="1:65" s="2" customFormat="1" ht="11.25" x14ac:dyDescent="0.2">
      <c r="A267" s="37"/>
      <c r="B267" s="38"/>
      <c r="C267" s="39"/>
      <c r="D267" s="194" t="s">
        <v>175</v>
      </c>
      <c r="E267" s="39"/>
      <c r="F267" s="195" t="s">
        <v>506</v>
      </c>
      <c r="G267" s="39"/>
      <c r="H267" s="39"/>
      <c r="I267" s="196"/>
      <c r="J267" s="39"/>
      <c r="K267" s="39"/>
      <c r="L267" s="42"/>
      <c r="M267" s="197"/>
      <c r="N267" s="19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175</v>
      </c>
      <c r="AU267" s="20" t="s">
        <v>81</v>
      </c>
    </row>
    <row r="268" spans="1:65" s="13" customFormat="1" ht="11.25" x14ac:dyDescent="0.2">
      <c r="B268" s="199"/>
      <c r="C268" s="200"/>
      <c r="D268" s="201" t="s">
        <v>177</v>
      </c>
      <c r="E268" s="202" t="s">
        <v>19</v>
      </c>
      <c r="F268" s="203" t="s">
        <v>784</v>
      </c>
      <c r="G268" s="200"/>
      <c r="H268" s="202" t="s">
        <v>19</v>
      </c>
      <c r="I268" s="204"/>
      <c r="J268" s="200"/>
      <c r="K268" s="200"/>
      <c r="L268" s="205"/>
      <c r="M268" s="206"/>
      <c r="N268" s="207"/>
      <c r="O268" s="207"/>
      <c r="P268" s="207"/>
      <c r="Q268" s="207"/>
      <c r="R268" s="207"/>
      <c r="S268" s="207"/>
      <c r="T268" s="208"/>
      <c r="AT268" s="209" t="s">
        <v>177</v>
      </c>
      <c r="AU268" s="209" t="s">
        <v>81</v>
      </c>
      <c r="AV268" s="13" t="s">
        <v>79</v>
      </c>
      <c r="AW268" s="13" t="s">
        <v>33</v>
      </c>
      <c r="AX268" s="13" t="s">
        <v>71</v>
      </c>
      <c r="AY268" s="209" t="s">
        <v>166</v>
      </c>
    </row>
    <row r="269" spans="1:65" s="13" customFormat="1" ht="11.25" x14ac:dyDescent="0.2">
      <c r="B269" s="199"/>
      <c r="C269" s="200"/>
      <c r="D269" s="201" t="s">
        <v>177</v>
      </c>
      <c r="E269" s="202" t="s">
        <v>19</v>
      </c>
      <c r="F269" s="203" t="s">
        <v>446</v>
      </c>
      <c r="G269" s="200"/>
      <c r="H269" s="202" t="s">
        <v>19</v>
      </c>
      <c r="I269" s="204"/>
      <c r="J269" s="200"/>
      <c r="K269" s="200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177</v>
      </c>
      <c r="AU269" s="209" t="s">
        <v>81</v>
      </c>
      <c r="AV269" s="13" t="s">
        <v>79</v>
      </c>
      <c r="AW269" s="13" t="s">
        <v>33</v>
      </c>
      <c r="AX269" s="13" t="s">
        <v>71</v>
      </c>
      <c r="AY269" s="209" t="s">
        <v>166</v>
      </c>
    </row>
    <row r="270" spans="1:65" s="13" customFormat="1" ht="11.25" x14ac:dyDescent="0.2">
      <c r="B270" s="199"/>
      <c r="C270" s="200"/>
      <c r="D270" s="201" t="s">
        <v>177</v>
      </c>
      <c r="E270" s="202" t="s">
        <v>19</v>
      </c>
      <c r="F270" s="203" t="s">
        <v>839</v>
      </c>
      <c r="G270" s="200"/>
      <c r="H270" s="202" t="s">
        <v>19</v>
      </c>
      <c r="I270" s="204"/>
      <c r="J270" s="200"/>
      <c r="K270" s="200"/>
      <c r="L270" s="205"/>
      <c r="M270" s="206"/>
      <c r="N270" s="207"/>
      <c r="O270" s="207"/>
      <c r="P270" s="207"/>
      <c r="Q270" s="207"/>
      <c r="R270" s="207"/>
      <c r="S270" s="207"/>
      <c r="T270" s="208"/>
      <c r="AT270" s="209" t="s">
        <v>177</v>
      </c>
      <c r="AU270" s="209" t="s">
        <v>81</v>
      </c>
      <c r="AV270" s="13" t="s">
        <v>79</v>
      </c>
      <c r="AW270" s="13" t="s">
        <v>33</v>
      </c>
      <c r="AX270" s="13" t="s">
        <v>71</v>
      </c>
      <c r="AY270" s="209" t="s">
        <v>166</v>
      </c>
    </row>
    <row r="271" spans="1:65" s="14" customFormat="1" ht="11.25" x14ac:dyDescent="0.2">
      <c r="B271" s="210"/>
      <c r="C271" s="211"/>
      <c r="D271" s="201" t="s">
        <v>177</v>
      </c>
      <c r="E271" s="212" t="s">
        <v>19</v>
      </c>
      <c r="F271" s="213" t="s">
        <v>844</v>
      </c>
      <c r="G271" s="211"/>
      <c r="H271" s="214">
        <v>14.9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177</v>
      </c>
      <c r="AU271" s="220" t="s">
        <v>81</v>
      </c>
      <c r="AV271" s="14" t="s">
        <v>81</v>
      </c>
      <c r="AW271" s="14" t="s">
        <v>33</v>
      </c>
      <c r="AX271" s="14" t="s">
        <v>71</v>
      </c>
      <c r="AY271" s="220" t="s">
        <v>166</v>
      </c>
    </row>
    <row r="272" spans="1:65" s="15" customFormat="1" ht="11.25" x14ac:dyDescent="0.2">
      <c r="B272" s="221"/>
      <c r="C272" s="222"/>
      <c r="D272" s="201" t="s">
        <v>177</v>
      </c>
      <c r="E272" s="223" t="s">
        <v>19</v>
      </c>
      <c r="F272" s="224" t="s">
        <v>180</v>
      </c>
      <c r="G272" s="222"/>
      <c r="H272" s="225">
        <v>14.9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177</v>
      </c>
      <c r="AU272" s="231" t="s">
        <v>81</v>
      </c>
      <c r="AV272" s="15" t="s">
        <v>173</v>
      </c>
      <c r="AW272" s="15" t="s">
        <v>33</v>
      </c>
      <c r="AX272" s="15" t="s">
        <v>79</v>
      </c>
      <c r="AY272" s="231" t="s">
        <v>166</v>
      </c>
    </row>
    <row r="273" spans="1:65" s="2" customFormat="1" ht="16.5" customHeight="1" x14ac:dyDescent="0.2">
      <c r="A273" s="37"/>
      <c r="B273" s="38"/>
      <c r="C273" s="181" t="s">
        <v>605</v>
      </c>
      <c r="D273" s="181" t="s">
        <v>168</v>
      </c>
      <c r="E273" s="182" t="s">
        <v>510</v>
      </c>
      <c r="F273" s="183" t="s">
        <v>511</v>
      </c>
      <c r="G273" s="184" t="s">
        <v>188</v>
      </c>
      <c r="H273" s="185">
        <v>14.9</v>
      </c>
      <c r="I273" s="186"/>
      <c r="J273" s="187">
        <f>ROUND(I273*H273,2)</f>
        <v>0</v>
      </c>
      <c r="K273" s="183" t="s">
        <v>172</v>
      </c>
      <c r="L273" s="42"/>
      <c r="M273" s="188" t="s">
        <v>19</v>
      </c>
      <c r="N273" s="189" t="s">
        <v>42</v>
      </c>
      <c r="O273" s="67"/>
      <c r="P273" s="190">
        <f>O273*H273</f>
        <v>0</v>
      </c>
      <c r="Q273" s="190">
        <v>2.2000000000000001E-4</v>
      </c>
      <c r="R273" s="190">
        <f>Q273*H273</f>
        <v>3.2780000000000001E-3</v>
      </c>
      <c r="S273" s="190">
        <v>0</v>
      </c>
      <c r="T273" s="19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92" t="s">
        <v>173</v>
      </c>
      <c r="AT273" s="192" t="s">
        <v>168</v>
      </c>
      <c r="AU273" s="192" t="s">
        <v>81</v>
      </c>
      <c r="AY273" s="20" t="s">
        <v>166</v>
      </c>
      <c r="BE273" s="193">
        <f>IF(N273="základní",J273,0)</f>
        <v>0</v>
      </c>
      <c r="BF273" s="193">
        <f>IF(N273="snížená",J273,0)</f>
        <v>0</v>
      </c>
      <c r="BG273" s="193">
        <f>IF(N273="zákl. přenesená",J273,0)</f>
        <v>0</v>
      </c>
      <c r="BH273" s="193">
        <f>IF(N273="sníž. přenesená",J273,0)</f>
        <v>0</v>
      </c>
      <c r="BI273" s="193">
        <f>IF(N273="nulová",J273,0)</f>
        <v>0</v>
      </c>
      <c r="BJ273" s="20" t="s">
        <v>79</v>
      </c>
      <c r="BK273" s="193">
        <f>ROUND(I273*H273,2)</f>
        <v>0</v>
      </c>
      <c r="BL273" s="20" t="s">
        <v>173</v>
      </c>
      <c r="BM273" s="192" t="s">
        <v>512</v>
      </c>
    </row>
    <row r="274" spans="1:65" s="2" customFormat="1" ht="11.25" x14ac:dyDescent="0.2">
      <c r="A274" s="37"/>
      <c r="B274" s="38"/>
      <c r="C274" s="39"/>
      <c r="D274" s="194" t="s">
        <v>175</v>
      </c>
      <c r="E274" s="39"/>
      <c r="F274" s="195" t="s">
        <v>513</v>
      </c>
      <c r="G274" s="39"/>
      <c r="H274" s="39"/>
      <c r="I274" s="196"/>
      <c r="J274" s="39"/>
      <c r="K274" s="39"/>
      <c r="L274" s="42"/>
      <c r="M274" s="197"/>
      <c r="N274" s="19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175</v>
      </c>
      <c r="AU274" s="20" t="s">
        <v>81</v>
      </c>
    </row>
    <row r="275" spans="1:65" s="13" customFormat="1" ht="11.25" x14ac:dyDescent="0.2">
      <c r="B275" s="199"/>
      <c r="C275" s="200"/>
      <c r="D275" s="201" t="s">
        <v>177</v>
      </c>
      <c r="E275" s="202" t="s">
        <v>19</v>
      </c>
      <c r="F275" s="203" t="s">
        <v>784</v>
      </c>
      <c r="G275" s="200"/>
      <c r="H275" s="202" t="s">
        <v>19</v>
      </c>
      <c r="I275" s="204"/>
      <c r="J275" s="200"/>
      <c r="K275" s="200"/>
      <c r="L275" s="205"/>
      <c r="M275" s="206"/>
      <c r="N275" s="207"/>
      <c r="O275" s="207"/>
      <c r="P275" s="207"/>
      <c r="Q275" s="207"/>
      <c r="R275" s="207"/>
      <c r="S275" s="207"/>
      <c r="T275" s="208"/>
      <c r="AT275" s="209" t="s">
        <v>177</v>
      </c>
      <c r="AU275" s="209" t="s">
        <v>81</v>
      </c>
      <c r="AV275" s="13" t="s">
        <v>79</v>
      </c>
      <c r="AW275" s="13" t="s">
        <v>33</v>
      </c>
      <c r="AX275" s="13" t="s">
        <v>71</v>
      </c>
      <c r="AY275" s="209" t="s">
        <v>166</v>
      </c>
    </row>
    <row r="276" spans="1:65" s="13" customFormat="1" ht="11.25" x14ac:dyDescent="0.2">
      <c r="B276" s="199"/>
      <c r="C276" s="200"/>
      <c r="D276" s="201" t="s">
        <v>177</v>
      </c>
      <c r="E276" s="202" t="s">
        <v>19</v>
      </c>
      <c r="F276" s="203" t="s">
        <v>446</v>
      </c>
      <c r="G276" s="200"/>
      <c r="H276" s="202" t="s">
        <v>19</v>
      </c>
      <c r="I276" s="204"/>
      <c r="J276" s="200"/>
      <c r="K276" s="200"/>
      <c r="L276" s="205"/>
      <c r="M276" s="206"/>
      <c r="N276" s="207"/>
      <c r="O276" s="207"/>
      <c r="P276" s="207"/>
      <c r="Q276" s="207"/>
      <c r="R276" s="207"/>
      <c r="S276" s="207"/>
      <c r="T276" s="208"/>
      <c r="AT276" s="209" t="s">
        <v>177</v>
      </c>
      <c r="AU276" s="209" t="s">
        <v>81</v>
      </c>
      <c r="AV276" s="13" t="s">
        <v>79</v>
      </c>
      <c r="AW276" s="13" t="s">
        <v>33</v>
      </c>
      <c r="AX276" s="13" t="s">
        <v>71</v>
      </c>
      <c r="AY276" s="209" t="s">
        <v>166</v>
      </c>
    </row>
    <row r="277" spans="1:65" s="13" customFormat="1" ht="11.25" x14ac:dyDescent="0.2">
      <c r="B277" s="199"/>
      <c r="C277" s="200"/>
      <c r="D277" s="201" t="s">
        <v>177</v>
      </c>
      <c r="E277" s="202" t="s">
        <v>19</v>
      </c>
      <c r="F277" s="203" t="s">
        <v>839</v>
      </c>
      <c r="G277" s="200"/>
      <c r="H277" s="202" t="s">
        <v>19</v>
      </c>
      <c r="I277" s="204"/>
      <c r="J277" s="200"/>
      <c r="K277" s="200"/>
      <c r="L277" s="205"/>
      <c r="M277" s="206"/>
      <c r="N277" s="207"/>
      <c r="O277" s="207"/>
      <c r="P277" s="207"/>
      <c r="Q277" s="207"/>
      <c r="R277" s="207"/>
      <c r="S277" s="207"/>
      <c r="T277" s="208"/>
      <c r="AT277" s="209" t="s">
        <v>177</v>
      </c>
      <c r="AU277" s="209" t="s">
        <v>81</v>
      </c>
      <c r="AV277" s="13" t="s">
        <v>79</v>
      </c>
      <c r="AW277" s="13" t="s">
        <v>33</v>
      </c>
      <c r="AX277" s="13" t="s">
        <v>71</v>
      </c>
      <c r="AY277" s="209" t="s">
        <v>166</v>
      </c>
    </row>
    <row r="278" spans="1:65" s="14" customFormat="1" ht="11.25" x14ac:dyDescent="0.2">
      <c r="B278" s="210"/>
      <c r="C278" s="211"/>
      <c r="D278" s="201" t="s">
        <v>177</v>
      </c>
      <c r="E278" s="212" t="s">
        <v>19</v>
      </c>
      <c r="F278" s="213" t="s">
        <v>844</v>
      </c>
      <c r="G278" s="211"/>
      <c r="H278" s="214">
        <v>14.9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177</v>
      </c>
      <c r="AU278" s="220" t="s">
        <v>81</v>
      </c>
      <c r="AV278" s="14" t="s">
        <v>81</v>
      </c>
      <c r="AW278" s="14" t="s">
        <v>33</v>
      </c>
      <c r="AX278" s="14" t="s">
        <v>71</v>
      </c>
      <c r="AY278" s="220" t="s">
        <v>166</v>
      </c>
    </row>
    <row r="279" spans="1:65" s="15" customFormat="1" ht="11.25" x14ac:dyDescent="0.2">
      <c r="B279" s="221"/>
      <c r="C279" s="222"/>
      <c r="D279" s="201" t="s">
        <v>177</v>
      </c>
      <c r="E279" s="223" t="s">
        <v>19</v>
      </c>
      <c r="F279" s="224" t="s">
        <v>180</v>
      </c>
      <c r="G279" s="222"/>
      <c r="H279" s="225">
        <v>14.9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177</v>
      </c>
      <c r="AU279" s="231" t="s">
        <v>81</v>
      </c>
      <c r="AV279" s="15" t="s">
        <v>173</v>
      </c>
      <c r="AW279" s="15" t="s">
        <v>33</v>
      </c>
      <c r="AX279" s="15" t="s">
        <v>79</v>
      </c>
      <c r="AY279" s="231" t="s">
        <v>166</v>
      </c>
    </row>
    <row r="280" spans="1:65" s="12" customFormat="1" ht="22.9" customHeight="1" x14ac:dyDescent="0.2">
      <c r="B280" s="165"/>
      <c r="C280" s="166"/>
      <c r="D280" s="167" t="s">
        <v>70</v>
      </c>
      <c r="E280" s="179" t="s">
        <v>231</v>
      </c>
      <c r="F280" s="179" t="s">
        <v>314</v>
      </c>
      <c r="G280" s="166"/>
      <c r="H280" s="166"/>
      <c r="I280" s="169"/>
      <c r="J280" s="180">
        <f>BK280</f>
        <v>0</v>
      </c>
      <c r="K280" s="166"/>
      <c r="L280" s="171"/>
      <c r="M280" s="172"/>
      <c r="N280" s="173"/>
      <c r="O280" s="173"/>
      <c r="P280" s="174">
        <f>SUM(P281:P294)</f>
        <v>0</v>
      </c>
      <c r="Q280" s="173"/>
      <c r="R280" s="174">
        <f>SUM(R281:R294)</f>
        <v>8.9400000000000015E-4</v>
      </c>
      <c r="S280" s="173"/>
      <c r="T280" s="175">
        <f>SUM(T281:T294)</f>
        <v>0</v>
      </c>
      <c r="AR280" s="176" t="s">
        <v>79</v>
      </c>
      <c r="AT280" s="177" t="s">
        <v>70</v>
      </c>
      <c r="AU280" s="177" t="s">
        <v>79</v>
      </c>
      <c r="AY280" s="176" t="s">
        <v>166</v>
      </c>
      <c r="BK280" s="178">
        <f>SUM(BK281:BK294)</f>
        <v>0</v>
      </c>
    </row>
    <row r="281" spans="1:65" s="2" customFormat="1" ht="24.2" customHeight="1" x14ac:dyDescent="0.2">
      <c r="A281" s="37"/>
      <c r="B281" s="38"/>
      <c r="C281" s="181" t="s">
        <v>610</v>
      </c>
      <c r="D281" s="181" t="s">
        <v>168</v>
      </c>
      <c r="E281" s="182" t="s">
        <v>514</v>
      </c>
      <c r="F281" s="183" t="s">
        <v>515</v>
      </c>
      <c r="G281" s="184" t="s">
        <v>171</v>
      </c>
      <c r="H281" s="185">
        <v>11.175000000000001</v>
      </c>
      <c r="I281" s="186"/>
      <c r="J281" s="187">
        <f>ROUND(I281*H281,2)</f>
        <v>0</v>
      </c>
      <c r="K281" s="183" t="s">
        <v>172</v>
      </c>
      <c r="L281" s="42"/>
      <c r="M281" s="188" t="s">
        <v>19</v>
      </c>
      <c r="N281" s="189" t="s">
        <v>42</v>
      </c>
      <c r="O281" s="67"/>
      <c r="P281" s="190">
        <f>O281*H281</f>
        <v>0</v>
      </c>
      <c r="Q281" s="190">
        <v>8.0000000000000007E-5</v>
      </c>
      <c r="R281" s="190">
        <f>Q281*H281</f>
        <v>8.9400000000000015E-4</v>
      </c>
      <c r="S281" s="190">
        <v>0</v>
      </c>
      <c r="T281" s="19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2" t="s">
        <v>173</v>
      </c>
      <c r="AT281" s="192" t="s">
        <v>168</v>
      </c>
      <c r="AU281" s="192" t="s">
        <v>81</v>
      </c>
      <c r="AY281" s="20" t="s">
        <v>166</v>
      </c>
      <c r="BE281" s="193">
        <f>IF(N281="základní",J281,0)</f>
        <v>0</v>
      </c>
      <c r="BF281" s="193">
        <f>IF(N281="snížená",J281,0)</f>
        <v>0</v>
      </c>
      <c r="BG281" s="193">
        <f>IF(N281="zákl. přenesená",J281,0)</f>
        <v>0</v>
      </c>
      <c r="BH281" s="193">
        <f>IF(N281="sníž. přenesená",J281,0)</f>
        <v>0</v>
      </c>
      <c r="BI281" s="193">
        <f>IF(N281="nulová",J281,0)</f>
        <v>0</v>
      </c>
      <c r="BJ281" s="20" t="s">
        <v>79</v>
      </c>
      <c r="BK281" s="193">
        <f>ROUND(I281*H281,2)</f>
        <v>0</v>
      </c>
      <c r="BL281" s="20" t="s">
        <v>173</v>
      </c>
      <c r="BM281" s="192" t="s">
        <v>516</v>
      </c>
    </row>
    <row r="282" spans="1:65" s="2" customFormat="1" ht="11.25" x14ac:dyDescent="0.2">
      <c r="A282" s="37"/>
      <c r="B282" s="38"/>
      <c r="C282" s="39"/>
      <c r="D282" s="194" t="s">
        <v>175</v>
      </c>
      <c r="E282" s="39"/>
      <c r="F282" s="195" t="s">
        <v>517</v>
      </c>
      <c r="G282" s="39"/>
      <c r="H282" s="39"/>
      <c r="I282" s="196"/>
      <c r="J282" s="39"/>
      <c r="K282" s="39"/>
      <c r="L282" s="42"/>
      <c r="M282" s="197"/>
      <c r="N282" s="19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175</v>
      </c>
      <c r="AU282" s="20" t="s">
        <v>81</v>
      </c>
    </row>
    <row r="283" spans="1:65" s="13" customFormat="1" ht="11.25" x14ac:dyDescent="0.2">
      <c r="B283" s="199"/>
      <c r="C283" s="200"/>
      <c r="D283" s="201" t="s">
        <v>177</v>
      </c>
      <c r="E283" s="202" t="s">
        <v>19</v>
      </c>
      <c r="F283" s="203" t="s">
        <v>784</v>
      </c>
      <c r="G283" s="200"/>
      <c r="H283" s="202" t="s">
        <v>19</v>
      </c>
      <c r="I283" s="204"/>
      <c r="J283" s="200"/>
      <c r="K283" s="200"/>
      <c r="L283" s="205"/>
      <c r="M283" s="206"/>
      <c r="N283" s="207"/>
      <c r="O283" s="207"/>
      <c r="P283" s="207"/>
      <c r="Q283" s="207"/>
      <c r="R283" s="207"/>
      <c r="S283" s="207"/>
      <c r="T283" s="208"/>
      <c r="AT283" s="209" t="s">
        <v>177</v>
      </c>
      <c r="AU283" s="209" t="s">
        <v>81</v>
      </c>
      <c r="AV283" s="13" t="s">
        <v>79</v>
      </c>
      <c r="AW283" s="13" t="s">
        <v>33</v>
      </c>
      <c r="AX283" s="13" t="s">
        <v>71</v>
      </c>
      <c r="AY283" s="209" t="s">
        <v>166</v>
      </c>
    </row>
    <row r="284" spans="1:65" s="13" customFormat="1" ht="11.25" x14ac:dyDescent="0.2">
      <c r="B284" s="199"/>
      <c r="C284" s="200"/>
      <c r="D284" s="201" t="s">
        <v>177</v>
      </c>
      <c r="E284" s="202" t="s">
        <v>19</v>
      </c>
      <c r="F284" s="203" t="s">
        <v>446</v>
      </c>
      <c r="G284" s="200"/>
      <c r="H284" s="202" t="s">
        <v>19</v>
      </c>
      <c r="I284" s="204"/>
      <c r="J284" s="200"/>
      <c r="K284" s="200"/>
      <c r="L284" s="205"/>
      <c r="M284" s="206"/>
      <c r="N284" s="207"/>
      <c r="O284" s="207"/>
      <c r="P284" s="207"/>
      <c r="Q284" s="207"/>
      <c r="R284" s="207"/>
      <c r="S284" s="207"/>
      <c r="T284" s="208"/>
      <c r="AT284" s="209" t="s">
        <v>177</v>
      </c>
      <c r="AU284" s="209" t="s">
        <v>81</v>
      </c>
      <c r="AV284" s="13" t="s">
        <v>79</v>
      </c>
      <c r="AW284" s="13" t="s">
        <v>33</v>
      </c>
      <c r="AX284" s="13" t="s">
        <v>71</v>
      </c>
      <c r="AY284" s="209" t="s">
        <v>166</v>
      </c>
    </row>
    <row r="285" spans="1:65" s="13" customFormat="1" ht="11.25" x14ac:dyDescent="0.2">
      <c r="B285" s="199"/>
      <c r="C285" s="200"/>
      <c r="D285" s="201" t="s">
        <v>177</v>
      </c>
      <c r="E285" s="202" t="s">
        <v>19</v>
      </c>
      <c r="F285" s="203" t="s">
        <v>839</v>
      </c>
      <c r="G285" s="200"/>
      <c r="H285" s="202" t="s">
        <v>19</v>
      </c>
      <c r="I285" s="204"/>
      <c r="J285" s="200"/>
      <c r="K285" s="200"/>
      <c r="L285" s="205"/>
      <c r="M285" s="206"/>
      <c r="N285" s="207"/>
      <c r="O285" s="207"/>
      <c r="P285" s="207"/>
      <c r="Q285" s="207"/>
      <c r="R285" s="207"/>
      <c r="S285" s="207"/>
      <c r="T285" s="208"/>
      <c r="AT285" s="209" t="s">
        <v>177</v>
      </c>
      <c r="AU285" s="209" t="s">
        <v>81</v>
      </c>
      <c r="AV285" s="13" t="s">
        <v>79</v>
      </c>
      <c r="AW285" s="13" t="s">
        <v>33</v>
      </c>
      <c r="AX285" s="13" t="s">
        <v>71</v>
      </c>
      <c r="AY285" s="209" t="s">
        <v>166</v>
      </c>
    </row>
    <row r="286" spans="1:65" s="14" customFormat="1" ht="11.25" x14ac:dyDescent="0.2">
      <c r="B286" s="210"/>
      <c r="C286" s="211"/>
      <c r="D286" s="201" t="s">
        <v>177</v>
      </c>
      <c r="E286" s="212" t="s">
        <v>19</v>
      </c>
      <c r="F286" s="213" t="s">
        <v>845</v>
      </c>
      <c r="G286" s="211"/>
      <c r="H286" s="214">
        <v>11.175000000000001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177</v>
      </c>
      <c r="AU286" s="220" t="s">
        <v>81</v>
      </c>
      <c r="AV286" s="14" t="s">
        <v>81</v>
      </c>
      <c r="AW286" s="14" t="s">
        <v>33</v>
      </c>
      <c r="AX286" s="14" t="s">
        <v>71</v>
      </c>
      <c r="AY286" s="220" t="s">
        <v>166</v>
      </c>
    </row>
    <row r="287" spans="1:65" s="15" customFormat="1" ht="11.25" x14ac:dyDescent="0.2">
      <c r="B287" s="221"/>
      <c r="C287" s="222"/>
      <c r="D287" s="201" t="s">
        <v>177</v>
      </c>
      <c r="E287" s="223" t="s">
        <v>19</v>
      </c>
      <c r="F287" s="224" t="s">
        <v>180</v>
      </c>
      <c r="G287" s="222"/>
      <c r="H287" s="225">
        <v>11.175000000000001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177</v>
      </c>
      <c r="AU287" s="231" t="s">
        <v>81</v>
      </c>
      <c r="AV287" s="15" t="s">
        <v>173</v>
      </c>
      <c r="AW287" s="15" t="s">
        <v>33</v>
      </c>
      <c r="AX287" s="15" t="s">
        <v>79</v>
      </c>
      <c r="AY287" s="231" t="s">
        <v>166</v>
      </c>
    </row>
    <row r="288" spans="1:65" s="2" customFormat="1" ht="16.5" customHeight="1" x14ac:dyDescent="0.2">
      <c r="A288" s="37"/>
      <c r="B288" s="38"/>
      <c r="C288" s="249" t="s">
        <v>616</v>
      </c>
      <c r="D288" s="249" t="s">
        <v>392</v>
      </c>
      <c r="E288" s="250" t="s">
        <v>522</v>
      </c>
      <c r="F288" s="251" t="s">
        <v>523</v>
      </c>
      <c r="G288" s="252" t="s">
        <v>524</v>
      </c>
      <c r="H288" s="253">
        <v>24.585000000000001</v>
      </c>
      <c r="I288" s="254"/>
      <c r="J288" s="255">
        <f>ROUND(I288*H288,2)</f>
        <v>0</v>
      </c>
      <c r="K288" s="251" t="s">
        <v>476</v>
      </c>
      <c r="L288" s="256"/>
      <c r="M288" s="257" t="s">
        <v>19</v>
      </c>
      <c r="N288" s="258" t="s">
        <v>42</v>
      </c>
      <c r="O288" s="67"/>
      <c r="P288" s="190">
        <f>O288*H288</f>
        <v>0</v>
      </c>
      <c r="Q288" s="190">
        <v>0</v>
      </c>
      <c r="R288" s="190">
        <f>Q288*H288</f>
        <v>0</v>
      </c>
      <c r="S288" s="190">
        <v>0</v>
      </c>
      <c r="T288" s="19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92" t="s">
        <v>226</v>
      </c>
      <c r="AT288" s="192" t="s">
        <v>392</v>
      </c>
      <c r="AU288" s="192" t="s">
        <v>81</v>
      </c>
      <c r="AY288" s="20" t="s">
        <v>166</v>
      </c>
      <c r="BE288" s="193">
        <f>IF(N288="základní",J288,0)</f>
        <v>0</v>
      </c>
      <c r="BF288" s="193">
        <f>IF(N288="snížená",J288,0)</f>
        <v>0</v>
      </c>
      <c r="BG288" s="193">
        <f>IF(N288="zákl. přenesená",J288,0)</f>
        <v>0</v>
      </c>
      <c r="BH288" s="193">
        <f>IF(N288="sníž. přenesená",J288,0)</f>
        <v>0</v>
      </c>
      <c r="BI288" s="193">
        <f>IF(N288="nulová",J288,0)</f>
        <v>0</v>
      </c>
      <c r="BJ288" s="20" t="s">
        <v>79</v>
      </c>
      <c r="BK288" s="193">
        <f>ROUND(I288*H288,2)</f>
        <v>0</v>
      </c>
      <c r="BL288" s="20" t="s">
        <v>173</v>
      </c>
      <c r="BM288" s="192" t="s">
        <v>525</v>
      </c>
    </row>
    <row r="289" spans="1:65" s="13" customFormat="1" ht="11.25" x14ac:dyDescent="0.2">
      <c r="B289" s="199"/>
      <c r="C289" s="200"/>
      <c r="D289" s="201" t="s">
        <v>177</v>
      </c>
      <c r="E289" s="202" t="s">
        <v>19</v>
      </c>
      <c r="F289" s="203" t="s">
        <v>784</v>
      </c>
      <c r="G289" s="200"/>
      <c r="H289" s="202" t="s">
        <v>19</v>
      </c>
      <c r="I289" s="204"/>
      <c r="J289" s="200"/>
      <c r="K289" s="200"/>
      <c r="L289" s="205"/>
      <c r="M289" s="206"/>
      <c r="N289" s="207"/>
      <c r="O289" s="207"/>
      <c r="P289" s="207"/>
      <c r="Q289" s="207"/>
      <c r="R289" s="207"/>
      <c r="S289" s="207"/>
      <c r="T289" s="208"/>
      <c r="AT289" s="209" t="s">
        <v>177</v>
      </c>
      <c r="AU289" s="209" t="s">
        <v>81</v>
      </c>
      <c r="AV289" s="13" t="s">
        <v>79</v>
      </c>
      <c r="AW289" s="13" t="s">
        <v>33</v>
      </c>
      <c r="AX289" s="13" t="s">
        <v>71</v>
      </c>
      <c r="AY289" s="209" t="s">
        <v>166</v>
      </c>
    </row>
    <row r="290" spans="1:65" s="13" customFormat="1" ht="11.25" x14ac:dyDescent="0.2">
      <c r="B290" s="199"/>
      <c r="C290" s="200"/>
      <c r="D290" s="201" t="s">
        <v>177</v>
      </c>
      <c r="E290" s="202" t="s">
        <v>19</v>
      </c>
      <c r="F290" s="203" t="s">
        <v>446</v>
      </c>
      <c r="G290" s="200"/>
      <c r="H290" s="202" t="s">
        <v>19</v>
      </c>
      <c r="I290" s="204"/>
      <c r="J290" s="200"/>
      <c r="K290" s="200"/>
      <c r="L290" s="205"/>
      <c r="M290" s="206"/>
      <c r="N290" s="207"/>
      <c r="O290" s="207"/>
      <c r="P290" s="207"/>
      <c r="Q290" s="207"/>
      <c r="R290" s="207"/>
      <c r="S290" s="207"/>
      <c r="T290" s="208"/>
      <c r="AT290" s="209" t="s">
        <v>177</v>
      </c>
      <c r="AU290" s="209" t="s">
        <v>81</v>
      </c>
      <c r="AV290" s="13" t="s">
        <v>79</v>
      </c>
      <c r="AW290" s="13" t="s">
        <v>33</v>
      </c>
      <c r="AX290" s="13" t="s">
        <v>71</v>
      </c>
      <c r="AY290" s="209" t="s">
        <v>166</v>
      </c>
    </row>
    <row r="291" spans="1:65" s="13" customFormat="1" ht="11.25" x14ac:dyDescent="0.2">
      <c r="B291" s="199"/>
      <c r="C291" s="200"/>
      <c r="D291" s="201" t="s">
        <v>177</v>
      </c>
      <c r="E291" s="202" t="s">
        <v>19</v>
      </c>
      <c r="F291" s="203" t="s">
        <v>839</v>
      </c>
      <c r="G291" s="200"/>
      <c r="H291" s="202" t="s">
        <v>19</v>
      </c>
      <c r="I291" s="204"/>
      <c r="J291" s="200"/>
      <c r="K291" s="200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177</v>
      </c>
      <c r="AU291" s="209" t="s">
        <v>81</v>
      </c>
      <c r="AV291" s="13" t="s">
        <v>79</v>
      </c>
      <c r="AW291" s="13" t="s">
        <v>33</v>
      </c>
      <c r="AX291" s="13" t="s">
        <v>71</v>
      </c>
      <c r="AY291" s="209" t="s">
        <v>166</v>
      </c>
    </row>
    <row r="292" spans="1:65" s="14" customFormat="1" ht="11.25" x14ac:dyDescent="0.2">
      <c r="B292" s="210"/>
      <c r="C292" s="211"/>
      <c r="D292" s="201" t="s">
        <v>177</v>
      </c>
      <c r="E292" s="212" t="s">
        <v>19</v>
      </c>
      <c r="F292" s="213" t="s">
        <v>846</v>
      </c>
      <c r="G292" s="211"/>
      <c r="H292" s="214">
        <v>22.35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177</v>
      </c>
      <c r="AU292" s="220" t="s">
        <v>81</v>
      </c>
      <c r="AV292" s="14" t="s">
        <v>81</v>
      </c>
      <c r="AW292" s="14" t="s">
        <v>33</v>
      </c>
      <c r="AX292" s="14" t="s">
        <v>71</v>
      </c>
      <c r="AY292" s="220" t="s">
        <v>166</v>
      </c>
    </row>
    <row r="293" spans="1:65" s="15" customFormat="1" ht="11.25" x14ac:dyDescent="0.2">
      <c r="B293" s="221"/>
      <c r="C293" s="222"/>
      <c r="D293" s="201" t="s">
        <v>177</v>
      </c>
      <c r="E293" s="223" t="s">
        <v>19</v>
      </c>
      <c r="F293" s="224" t="s">
        <v>180</v>
      </c>
      <c r="G293" s="222"/>
      <c r="H293" s="225">
        <v>22.35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177</v>
      </c>
      <c r="AU293" s="231" t="s">
        <v>81</v>
      </c>
      <c r="AV293" s="15" t="s">
        <v>173</v>
      </c>
      <c r="AW293" s="15" t="s">
        <v>33</v>
      </c>
      <c r="AX293" s="15" t="s">
        <v>79</v>
      </c>
      <c r="AY293" s="231" t="s">
        <v>166</v>
      </c>
    </row>
    <row r="294" spans="1:65" s="14" customFormat="1" ht="11.25" x14ac:dyDescent="0.2">
      <c r="B294" s="210"/>
      <c r="C294" s="211"/>
      <c r="D294" s="201" t="s">
        <v>177</v>
      </c>
      <c r="E294" s="211"/>
      <c r="F294" s="213" t="s">
        <v>847</v>
      </c>
      <c r="G294" s="211"/>
      <c r="H294" s="214">
        <v>24.585000000000001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177</v>
      </c>
      <c r="AU294" s="220" t="s">
        <v>81</v>
      </c>
      <c r="AV294" s="14" t="s">
        <v>81</v>
      </c>
      <c r="AW294" s="14" t="s">
        <v>4</v>
      </c>
      <c r="AX294" s="14" t="s">
        <v>79</v>
      </c>
      <c r="AY294" s="220" t="s">
        <v>166</v>
      </c>
    </row>
    <row r="295" spans="1:65" s="12" customFormat="1" ht="22.9" customHeight="1" x14ac:dyDescent="0.2">
      <c r="B295" s="165"/>
      <c r="C295" s="166"/>
      <c r="D295" s="167" t="s">
        <v>70</v>
      </c>
      <c r="E295" s="179" t="s">
        <v>323</v>
      </c>
      <c r="F295" s="179" t="s">
        <v>324</v>
      </c>
      <c r="G295" s="166"/>
      <c r="H295" s="166"/>
      <c r="I295" s="169"/>
      <c r="J295" s="180">
        <f>BK295</f>
        <v>0</v>
      </c>
      <c r="K295" s="166"/>
      <c r="L295" s="171"/>
      <c r="M295" s="172"/>
      <c r="N295" s="173"/>
      <c r="O295" s="173"/>
      <c r="P295" s="174">
        <f>SUM(P296:P297)</f>
        <v>0</v>
      </c>
      <c r="Q295" s="173"/>
      <c r="R295" s="174">
        <f>SUM(R296:R297)</f>
        <v>0</v>
      </c>
      <c r="S295" s="173"/>
      <c r="T295" s="175">
        <f>SUM(T296:T297)</f>
        <v>0</v>
      </c>
      <c r="AR295" s="176" t="s">
        <v>79</v>
      </c>
      <c r="AT295" s="177" t="s">
        <v>70</v>
      </c>
      <c r="AU295" s="177" t="s">
        <v>79</v>
      </c>
      <c r="AY295" s="176" t="s">
        <v>166</v>
      </c>
      <c r="BK295" s="178">
        <f>SUM(BK296:BK297)</f>
        <v>0</v>
      </c>
    </row>
    <row r="296" spans="1:65" s="2" customFormat="1" ht="37.9" customHeight="1" x14ac:dyDescent="0.2">
      <c r="A296" s="37"/>
      <c r="B296" s="38"/>
      <c r="C296" s="181" t="s">
        <v>620</v>
      </c>
      <c r="D296" s="181" t="s">
        <v>168</v>
      </c>
      <c r="E296" s="182" t="s">
        <v>326</v>
      </c>
      <c r="F296" s="183" t="s">
        <v>327</v>
      </c>
      <c r="G296" s="184" t="s">
        <v>234</v>
      </c>
      <c r="H296" s="185">
        <v>28.584</v>
      </c>
      <c r="I296" s="186"/>
      <c r="J296" s="187">
        <f>ROUND(I296*H296,2)</f>
        <v>0</v>
      </c>
      <c r="K296" s="183" t="s">
        <v>172</v>
      </c>
      <c r="L296" s="42"/>
      <c r="M296" s="188" t="s">
        <v>19</v>
      </c>
      <c r="N296" s="189" t="s">
        <v>42</v>
      </c>
      <c r="O296" s="67"/>
      <c r="P296" s="190">
        <f>O296*H296</f>
        <v>0</v>
      </c>
      <c r="Q296" s="190">
        <v>0</v>
      </c>
      <c r="R296" s="190">
        <f>Q296*H296</f>
        <v>0</v>
      </c>
      <c r="S296" s="190">
        <v>0</v>
      </c>
      <c r="T296" s="19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2" t="s">
        <v>173</v>
      </c>
      <c r="AT296" s="192" t="s">
        <v>168</v>
      </c>
      <c r="AU296" s="192" t="s">
        <v>81</v>
      </c>
      <c r="AY296" s="20" t="s">
        <v>166</v>
      </c>
      <c r="BE296" s="193">
        <f>IF(N296="základní",J296,0)</f>
        <v>0</v>
      </c>
      <c r="BF296" s="193">
        <f>IF(N296="snížená",J296,0)</f>
        <v>0</v>
      </c>
      <c r="BG296" s="193">
        <f>IF(N296="zákl. přenesená",J296,0)</f>
        <v>0</v>
      </c>
      <c r="BH296" s="193">
        <f>IF(N296="sníž. přenesená",J296,0)</f>
        <v>0</v>
      </c>
      <c r="BI296" s="193">
        <f>IF(N296="nulová",J296,0)</f>
        <v>0</v>
      </c>
      <c r="BJ296" s="20" t="s">
        <v>79</v>
      </c>
      <c r="BK296" s="193">
        <f>ROUND(I296*H296,2)</f>
        <v>0</v>
      </c>
      <c r="BL296" s="20" t="s">
        <v>173</v>
      </c>
      <c r="BM296" s="192" t="s">
        <v>531</v>
      </c>
    </row>
    <row r="297" spans="1:65" s="2" customFormat="1" ht="11.25" x14ac:dyDescent="0.2">
      <c r="A297" s="37"/>
      <c r="B297" s="38"/>
      <c r="C297" s="39"/>
      <c r="D297" s="194" t="s">
        <v>175</v>
      </c>
      <c r="E297" s="39"/>
      <c r="F297" s="195" t="s">
        <v>329</v>
      </c>
      <c r="G297" s="39"/>
      <c r="H297" s="39"/>
      <c r="I297" s="196"/>
      <c r="J297" s="39"/>
      <c r="K297" s="39"/>
      <c r="L297" s="42"/>
      <c r="M297" s="197"/>
      <c r="N297" s="198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175</v>
      </c>
      <c r="AU297" s="20" t="s">
        <v>81</v>
      </c>
    </row>
    <row r="298" spans="1:65" s="12" customFormat="1" ht="25.9" customHeight="1" x14ac:dyDescent="0.2">
      <c r="B298" s="165"/>
      <c r="C298" s="166"/>
      <c r="D298" s="167" t="s">
        <v>70</v>
      </c>
      <c r="E298" s="168" t="s">
        <v>379</v>
      </c>
      <c r="F298" s="168" t="s">
        <v>380</v>
      </c>
      <c r="G298" s="166"/>
      <c r="H298" s="166"/>
      <c r="I298" s="169"/>
      <c r="J298" s="170">
        <f>BK298</f>
        <v>0</v>
      </c>
      <c r="K298" s="166"/>
      <c r="L298" s="171"/>
      <c r="M298" s="172"/>
      <c r="N298" s="173"/>
      <c r="O298" s="173"/>
      <c r="P298" s="174">
        <f>P299+P323+P331</f>
        <v>0</v>
      </c>
      <c r="Q298" s="173"/>
      <c r="R298" s="174">
        <f>R299+R323+R331</f>
        <v>0.32985861999999999</v>
      </c>
      <c r="S298" s="173"/>
      <c r="T298" s="175">
        <f>T299+T323+T331</f>
        <v>0</v>
      </c>
      <c r="AR298" s="176" t="s">
        <v>81</v>
      </c>
      <c r="AT298" s="177" t="s">
        <v>70</v>
      </c>
      <c r="AU298" s="177" t="s">
        <v>71</v>
      </c>
      <c r="AY298" s="176" t="s">
        <v>166</v>
      </c>
      <c r="BK298" s="178">
        <f>BK299+BK323+BK331</f>
        <v>0</v>
      </c>
    </row>
    <row r="299" spans="1:65" s="12" customFormat="1" ht="22.9" customHeight="1" x14ac:dyDescent="0.2">
      <c r="B299" s="165"/>
      <c r="C299" s="166"/>
      <c r="D299" s="167" t="s">
        <v>70</v>
      </c>
      <c r="E299" s="179" t="s">
        <v>381</v>
      </c>
      <c r="F299" s="179" t="s">
        <v>382</v>
      </c>
      <c r="G299" s="166"/>
      <c r="H299" s="166"/>
      <c r="I299" s="169"/>
      <c r="J299" s="180">
        <f>BK299</f>
        <v>0</v>
      </c>
      <c r="K299" s="166"/>
      <c r="L299" s="171"/>
      <c r="M299" s="172"/>
      <c r="N299" s="173"/>
      <c r="O299" s="173"/>
      <c r="P299" s="174">
        <f>SUM(P300:P322)</f>
        <v>0</v>
      </c>
      <c r="Q299" s="173"/>
      <c r="R299" s="174">
        <f>SUM(R300:R322)</f>
        <v>0.31376611999999998</v>
      </c>
      <c r="S299" s="173"/>
      <c r="T299" s="175">
        <f>SUM(T300:T322)</f>
        <v>0</v>
      </c>
      <c r="AR299" s="176" t="s">
        <v>81</v>
      </c>
      <c r="AT299" s="177" t="s">
        <v>70</v>
      </c>
      <c r="AU299" s="177" t="s">
        <v>79</v>
      </c>
      <c r="AY299" s="176" t="s">
        <v>166</v>
      </c>
      <c r="BK299" s="178">
        <f>SUM(BK300:BK322)</f>
        <v>0</v>
      </c>
    </row>
    <row r="300" spans="1:65" s="2" customFormat="1" ht="16.5" customHeight="1" x14ac:dyDescent="0.2">
      <c r="A300" s="37"/>
      <c r="B300" s="38"/>
      <c r="C300" s="181" t="s">
        <v>621</v>
      </c>
      <c r="D300" s="181" t="s">
        <v>168</v>
      </c>
      <c r="E300" s="182" t="s">
        <v>383</v>
      </c>
      <c r="F300" s="183" t="s">
        <v>384</v>
      </c>
      <c r="G300" s="184" t="s">
        <v>385</v>
      </c>
      <c r="H300" s="185">
        <v>296.10199999999998</v>
      </c>
      <c r="I300" s="186"/>
      <c r="J300" s="187">
        <f>ROUND(I300*H300,2)</f>
        <v>0</v>
      </c>
      <c r="K300" s="183" t="s">
        <v>172</v>
      </c>
      <c r="L300" s="42"/>
      <c r="M300" s="188" t="s">
        <v>19</v>
      </c>
      <c r="N300" s="189" t="s">
        <v>42</v>
      </c>
      <c r="O300" s="67"/>
      <c r="P300" s="190">
        <f>O300*H300</f>
        <v>0</v>
      </c>
      <c r="Q300" s="190">
        <v>6.0000000000000002E-5</v>
      </c>
      <c r="R300" s="190">
        <f>Q300*H300</f>
        <v>1.776612E-2</v>
      </c>
      <c r="S300" s="190">
        <v>0</v>
      </c>
      <c r="T300" s="19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92" t="s">
        <v>315</v>
      </c>
      <c r="AT300" s="192" t="s">
        <v>168</v>
      </c>
      <c r="AU300" s="192" t="s">
        <v>81</v>
      </c>
      <c r="AY300" s="20" t="s">
        <v>166</v>
      </c>
      <c r="BE300" s="193">
        <f>IF(N300="základní",J300,0)</f>
        <v>0</v>
      </c>
      <c r="BF300" s="193">
        <f>IF(N300="snížená",J300,0)</f>
        <v>0</v>
      </c>
      <c r="BG300" s="193">
        <f>IF(N300="zákl. přenesená",J300,0)</f>
        <v>0</v>
      </c>
      <c r="BH300" s="193">
        <f>IF(N300="sníž. přenesená",J300,0)</f>
        <v>0</v>
      </c>
      <c r="BI300" s="193">
        <f>IF(N300="nulová",J300,0)</f>
        <v>0</v>
      </c>
      <c r="BJ300" s="20" t="s">
        <v>79</v>
      </c>
      <c r="BK300" s="193">
        <f>ROUND(I300*H300,2)</f>
        <v>0</v>
      </c>
      <c r="BL300" s="20" t="s">
        <v>315</v>
      </c>
      <c r="BM300" s="192" t="s">
        <v>848</v>
      </c>
    </row>
    <row r="301" spans="1:65" s="2" customFormat="1" ht="11.25" x14ac:dyDescent="0.2">
      <c r="A301" s="37"/>
      <c r="B301" s="38"/>
      <c r="C301" s="39"/>
      <c r="D301" s="194" t="s">
        <v>175</v>
      </c>
      <c r="E301" s="39"/>
      <c r="F301" s="195" t="s">
        <v>387</v>
      </c>
      <c r="G301" s="39"/>
      <c r="H301" s="39"/>
      <c r="I301" s="196"/>
      <c r="J301" s="39"/>
      <c r="K301" s="39"/>
      <c r="L301" s="42"/>
      <c r="M301" s="197"/>
      <c r="N301" s="19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175</v>
      </c>
      <c r="AU301" s="20" t="s">
        <v>81</v>
      </c>
    </row>
    <row r="302" spans="1:65" s="13" customFormat="1" ht="11.25" x14ac:dyDescent="0.2">
      <c r="B302" s="199"/>
      <c r="C302" s="200"/>
      <c r="D302" s="201" t="s">
        <v>177</v>
      </c>
      <c r="E302" s="202" t="s">
        <v>19</v>
      </c>
      <c r="F302" s="203" t="s">
        <v>784</v>
      </c>
      <c r="G302" s="200"/>
      <c r="H302" s="202" t="s">
        <v>19</v>
      </c>
      <c r="I302" s="204"/>
      <c r="J302" s="200"/>
      <c r="K302" s="200"/>
      <c r="L302" s="205"/>
      <c r="M302" s="206"/>
      <c r="N302" s="207"/>
      <c r="O302" s="207"/>
      <c r="P302" s="207"/>
      <c r="Q302" s="207"/>
      <c r="R302" s="207"/>
      <c r="S302" s="207"/>
      <c r="T302" s="208"/>
      <c r="AT302" s="209" t="s">
        <v>177</v>
      </c>
      <c r="AU302" s="209" t="s">
        <v>81</v>
      </c>
      <c r="AV302" s="13" t="s">
        <v>79</v>
      </c>
      <c r="AW302" s="13" t="s">
        <v>33</v>
      </c>
      <c r="AX302" s="13" t="s">
        <v>71</v>
      </c>
      <c r="AY302" s="209" t="s">
        <v>166</v>
      </c>
    </row>
    <row r="303" spans="1:65" s="13" customFormat="1" ht="11.25" x14ac:dyDescent="0.2">
      <c r="B303" s="199"/>
      <c r="C303" s="200"/>
      <c r="D303" s="201" t="s">
        <v>177</v>
      </c>
      <c r="E303" s="202" t="s">
        <v>19</v>
      </c>
      <c r="F303" s="203" t="s">
        <v>709</v>
      </c>
      <c r="G303" s="200"/>
      <c r="H303" s="202" t="s">
        <v>19</v>
      </c>
      <c r="I303" s="204"/>
      <c r="J303" s="200"/>
      <c r="K303" s="200"/>
      <c r="L303" s="205"/>
      <c r="M303" s="206"/>
      <c r="N303" s="207"/>
      <c r="O303" s="207"/>
      <c r="P303" s="207"/>
      <c r="Q303" s="207"/>
      <c r="R303" s="207"/>
      <c r="S303" s="207"/>
      <c r="T303" s="208"/>
      <c r="AT303" s="209" t="s">
        <v>177</v>
      </c>
      <c r="AU303" s="209" t="s">
        <v>81</v>
      </c>
      <c r="AV303" s="13" t="s">
        <v>79</v>
      </c>
      <c r="AW303" s="13" t="s">
        <v>33</v>
      </c>
      <c r="AX303" s="13" t="s">
        <v>71</v>
      </c>
      <c r="AY303" s="209" t="s">
        <v>166</v>
      </c>
    </row>
    <row r="304" spans="1:65" s="13" customFormat="1" ht="11.25" x14ac:dyDescent="0.2">
      <c r="B304" s="199"/>
      <c r="C304" s="200"/>
      <c r="D304" s="201" t="s">
        <v>177</v>
      </c>
      <c r="E304" s="202" t="s">
        <v>19</v>
      </c>
      <c r="F304" s="203" t="s">
        <v>710</v>
      </c>
      <c r="G304" s="200"/>
      <c r="H304" s="202" t="s">
        <v>19</v>
      </c>
      <c r="I304" s="204"/>
      <c r="J304" s="200"/>
      <c r="K304" s="200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177</v>
      </c>
      <c r="AU304" s="209" t="s">
        <v>81</v>
      </c>
      <c r="AV304" s="13" t="s">
        <v>79</v>
      </c>
      <c r="AW304" s="13" t="s">
        <v>33</v>
      </c>
      <c r="AX304" s="13" t="s">
        <v>71</v>
      </c>
      <c r="AY304" s="209" t="s">
        <v>166</v>
      </c>
    </row>
    <row r="305" spans="1:65" s="14" customFormat="1" ht="11.25" x14ac:dyDescent="0.2">
      <c r="B305" s="210"/>
      <c r="C305" s="211"/>
      <c r="D305" s="201" t="s">
        <v>177</v>
      </c>
      <c r="E305" s="212" t="s">
        <v>19</v>
      </c>
      <c r="F305" s="213" t="s">
        <v>849</v>
      </c>
      <c r="G305" s="211"/>
      <c r="H305" s="214">
        <v>249.94399999999999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177</v>
      </c>
      <c r="AU305" s="220" t="s">
        <v>81</v>
      </c>
      <c r="AV305" s="14" t="s">
        <v>81</v>
      </c>
      <c r="AW305" s="14" t="s">
        <v>33</v>
      </c>
      <c r="AX305" s="14" t="s">
        <v>71</v>
      </c>
      <c r="AY305" s="220" t="s">
        <v>166</v>
      </c>
    </row>
    <row r="306" spans="1:65" s="13" customFormat="1" ht="11.25" x14ac:dyDescent="0.2">
      <c r="B306" s="199"/>
      <c r="C306" s="200"/>
      <c r="D306" s="201" t="s">
        <v>177</v>
      </c>
      <c r="E306" s="202" t="s">
        <v>19</v>
      </c>
      <c r="F306" s="203" t="s">
        <v>714</v>
      </c>
      <c r="G306" s="200"/>
      <c r="H306" s="202" t="s">
        <v>19</v>
      </c>
      <c r="I306" s="204"/>
      <c r="J306" s="200"/>
      <c r="K306" s="200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177</v>
      </c>
      <c r="AU306" s="209" t="s">
        <v>81</v>
      </c>
      <c r="AV306" s="13" t="s">
        <v>79</v>
      </c>
      <c r="AW306" s="13" t="s">
        <v>33</v>
      </c>
      <c r="AX306" s="13" t="s">
        <v>71</v>
      </c>
      <c r="AY306" s="209" t="s">
        <v>166</v>
      </c>
    </row>
    <row r="307" spans="1:65" s="14" customFormat="1" ht="11.25" x14ac:dyDescent="0.2">
      <c r="B307" s="210"/>
      <c r="C307" s="211"/>
      <c r="D307" s="201" t="s">
        <v>177</v>
      </c>
      <c r="E307" s="212" t="s">
        <v>19</v>
      </c>
      <c r="F307" s="213" t="s">
        <v>850</v>
      </c>
      <c r="G307" s="211"/>
      <c r="H307" s="214">
        <v>46.158000000000001</v>
      </c>
      <c r="I307" s="215"/>
      <c r="J307" s="211"/>
      <c r="K307" s="211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177</v>
      </c>
      <c r="AU307" s="220" t="s">
        <v>81</v>
      </c>
      <c r="AV307" s="14" t="s">
        <v>81</v>
      </c>
      <c r="AW307" s="14" t="s">
        <v>33</v>
      </c>
      <c r="AX307" s="14" t="s">
        <v>71</v>
      </c>
      <c r="AY307" s="220" t="s">
        <v>166</v>
      </c>
    </row>
    <row r="308" spans="1:65" s="15" customFormat="1" ht="11.25" x14ac:dyDescent="0.2">
      <c r="B308" s="221"/>
      <c r="C308" s="222"/>
      <c r="D308" s="201" t="s">
        <v>177</v>
      </c>
      <c r="E308" s="223" t="s">
        <v>19</v>
      </c>
      <c r="F308" s="224" t="s">
        <v>180</v>
      </c>
      <c r="G308" s="222"/>
      <c r="H308" s="225">
        <v>296.10199999999998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177</v>
      </c>
      <c r="AU308" s="231" t="s">
        <v>81</v>
      </c>
      <c r="AV308" s="15" t="s">
        <v>173</v>
      </c>
      <c r="AW308" s="15" t="s">
        <v>33</v>
      </c>
      <c r="AX308" s="15" t="s">
        <v>79</v>
      </c>
      <c r="AY308" s="231" t="s">
        <v>166</v>
      </c>
    </row>
    <row r="309" spans="1:65" s="2" customFormat="1" ht="16.5" customHeight="1" x14ac:dyDescent="0.2">
      <c r="A309" s="37"/>
      <c r="B309" s="38"/>
      <c r="C309" s="249" t="s">
        <v>627</v>
      </c>
      <c r="D309" s="249" t="s">
        <v>392</v>
      </c>
      <c r="E309" s="250" t="s">
        <v>716</v>
      </c>
      <c r="F309" s="251" t="s">
        <v>717</v>
      </c>
      <c r="G309" s="252" t="s">
        <v>234</v>
      </c>
      <c r="H309" s="253">
        <v>0.25</v>
      </c>
      <c r="I309" s="254"/>
      <c r="J309" s="255">
        <f>ROUND(I309*H309,2)</f>
        <v>0</v>
      </c>
      <c r="K309" s="251" t="s">
        <v>172</v>
      </c>
      <c r="L309" s="256"/>
      <c r="M309" s="257" t="s">
        <v>19</v>
      </c>
      <c r="N309" s="258" t="s">
        <v>42</v>
      </c>
      <c r="O309" s="67"/>
      <c r="P309" s="190">
        <f>O309*H309</f>
        <v>0</v>
      </c>
      <c r="Q309" s="190">
        <v>1</v>
      </c>
      <c r="R309" s="190">
        <f>Q309*H309</f>
        <v>0.25</v>
      </c>
      <c r="S309" s="190">
        <v>0</v>
      </c>
      <c r="T309" s="19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92" t="s">
        <v>395</v>
      </c>
      <c r="AT309" s="192" t="s">
        <v>392</v>
      </c>
      <c r="AU309" s="192" t="s">
        <v>81</v>
      </c>
      <c r="AY309" s="20" t="s">
        <v>166</v>
      </c>
      <c r="BE309" s="193">
        <f>IF(N309="základní",J309,0)</f>
        <v>0</v>
      </c>
      <c r="BF309" s="193">
        <f>IF(N309="snížená",J309,0)</f>
        <v>0</v>
      </c>
      <c r="BG309" s="193">
        <f>IF(N309="zákl. přenesená",J309,0)</f>
        <v>0</v>
      </c>
      <c r="BH309" s="193">
        <f>IF(N309="sníž. přenesená",J309,0)</f>
        <v>0</v>
      </c>
      <c r="BI309" s="193">
        <f>IF(N309="nulová",J309,0)</f>
        <v>0</v>
      </c>
      <c r="BJ309" s="20" t="s">
        <v>79</v>
      </c>
      <c r="BK309" s="193">
        <f>ROUND(I309*H309,2)</f>
        <v>0</v>
      </c>
      <c r="BL309" s="20" t="s">
        <v>315</v>
      </c>
      <c r="BM309" s="192" t="s">
        <v>851</v>
      </c>
    </row>
    <row r="310" spans="1:65" s="13" customFormat="1" ht="11.25" x14ac:dyDescent="0.2">
      <c r="B310" s="199"/>
      <c r="C310" s="200"/>
      <c r="D310" s="201" t="s">
        <v>177</v>
      </c>
      <c r="E310" s="202" t="s">
        <v>19</v>
      </c>
      <c r="F310" s="203" t="s">
        <v>784</v>
      </c>
      <c r="G310" s="200"/>
      <c r="H310" s="202" t="s">
        <v>19</v>
      </c>
      <c r="I310" s="204"/>
      <c r="J310" s="200"/>
      <c r="K310" s="200"/>
      <c r="L310" s="205"/>
      <c r="M310" s="206"/>
      <c r="N310" s="207"/>
      <c r="O310" s="207"/>
      <c r="P310" s="207"/>
      <c r="Q310" s="207"/>
      <c r="R310" s="207"/>
      <c r="S310" s="207"/>
      <c r="T310" s="208"/>
      <c r="AT310" s="209" t="s">
        <v>177</v>
      </c>
      <c r="AU310" s="209" t="s">
        <v>81</v>
      </c>
      <c r="AV310" s="13" t="s">
        <v>79</v>
      </c>
      <c r="AW310" s="13" t="s">
        <v>33</v>
      </c>
      <c r="AX310" s="13" t="s">
        <v>71</v>
      </c>
      <c r="AY310" s="209" t="s">
        <v>166</v>
      </c>
    </row>
    <row r="311" spans="1:65" s="13" customFormat="1" ht="11.25" x14ac:dyDescent="0.2">
      <c r="B311" s="199"/>
      <c r="C311" s="200"/>
      <c r="D311" s="201" t="s">
        <v>177</v>
      </c>
      <c r="E311" s="202" t="s">
        <v>19</v>
      </c>
      <c r="F311" s="203" t="s">
        <v>709</v>
      </c>
      <c r="G311" s="200"/>
      <c r="H311" s="202" t="s">
        <v>19</v>
      </c>
      <c r="I311" s="204"/>
      <c r="J311" s="200"/>
      <c r="K311" s="200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177</v>
      </c>
      <c r="AU311" s="209" t="s">
        <v>81</v>
      </c>
      <c r="AV311" s="13" t="s">
        <v>79</v>
      </c>
      <c r="AW311" s="13" t="s">
        <v>33</v>
      </c>
      <c r="AX311" s="13" t="s">
        <v>71</v>
      </c>
      <c r="AY311" s="209" t="s">
        <v>166</v>
      </c>
    </row>
    <row r="312" spans="1:65" s="13" customFormat="1" ht="11.25" x14ac:dyDescent="0.2">
      <c r="B312" s="199"/>
      <c r="C312" s="200"/>
      <c r="D312" s="201" t="s">
        <v>177</v>
      </c>
      <c r="E312" s="202" t="s">
        <v>19</v>
      </c>
      <c r="F312" s="203" t="s">
        <v>710</v>
      </c>
      <c r="G312" s="200"/>
      <c r="H312" s="202" t="s">
        <v>19</v>
      </c>
      <c r="I312" s="204"/>
      <c r="J312" s="200"/>
      <c r="K312" s="200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177</v>
      </c>
      <c r="AU312" s="209" t="s">
        <v>81</v>
      </c>
      <c r="AV312" s="13" t="s">
        <v>79</v>
      </c>
      <c r="AW312" s="13" t="s">
        <v>33</v>
      </c>
      <c r="AX312" s="13" t="s">
        <v>71</v>
      </c>
      <c r="AY312" s="209" t="s">
        <v>166</v>
      </c>
    </row>
    <row r="313" spans="1:65" s="14" customFormat="1" ht="11.25" x14ac:dyDescent="0.2">
      <c r="B313" s="210"/>
      <c r="C313" s="211"/>
      <c r="D313" s="201" t="s">
        <v>177</v>
      </c>
      <c r="E313" s="212" t="s">
        <v>19</v>
      </c>
      <c r="F313" s="213" t="s">
        <v>852</v>
      </c>
      <c r="G313" s="211"/>
      <c r="H313" s="214">
        <v>0.25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177</v>
      </c>
      <c r="AU313" s="220" t="s">
        <v>81</v>
      </c>
      <c r="AV313" s="14" t="s">
        <v>81</v>
      </c>
      <c r="AW313" s="14" t="s">
        <v>33</v>
      </c>
      <c r="AX313" s="14" t="s">
        <v>71</v>
      </c>
      <c r="AY313" s="220" t="s">
        <v>166</v>
      </c>
    </row>
    <row r="314" spans="1:65" s="15" customFormat="1" ht="11.25" x14ac:dyDescent="0.2">
      <c r="B314" s="221"/>
      <c r="C314" s="222"/>
      <c r="D314" s="201" t="s">
        <v>177</v>
      </c>
      <c r="E314" s="223" t="s">
        <v>19</v>
      </c>
      <c r="F314" s="224" t="s">
        <v>180</v>
      </c>
      <c r="G314" s="222"/>
      <c r="H314" s="225">
        <v>0.25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177</v>
      </c>
      <c r="AU314" s="231" t="s">
        <v>81</v>
      </c>
      <c r="AV314" s="15" t="s">
        <v>173</v>
      </c>
      <c r="AW314" s="15" t="s">
        <v>33</v>
      </c>
      <c r="AX314" s="15" t="s">
        <v>79</v>
      </c>
      <c r="AY314" s="231" t="s">
        <v>166</v>
      </c>
    </row>
    <row r="315" spans="1:65" s="2" customFormat="1" ht="16.5" customHeight="1" x14ac:dyDescent="0.2">
      <c r="A315" s="37"/>
      <c r="B315" s="38"/>
      <c r="C315" s="249" t="s">
        <v>633</v>
      </c>
      <c r="D315" s="249" t="s">
        <v>392</v>
      </c>
      <c r="E315" s="250" t="s">
        <v>724</v>
      </c>
      <c r="F315" s="251" t="s">
        <v>725</v>
      </c>
      <c r="G315" s="252" t="s">
        <v>234</v>
      </c>
      <c r="H315" s="253">
        <v>4.5999999999999999E-2</v>
      </c>
      <c r="I315" s="254"/>
      <c r="J315" s="255">
        <f>ROUND(I315*H315,2)</f>
        <v>0</v>
      </c>
      <c r="K315" s="251" t="s">
        <v>172</v>
      </c>
      <c r="L315" s="256"/>
      <c r="M315" s="257" t="s">
        <v>19</v>
      </c>
      <c r="N315" s="258" t="s">
        <v>42</v>
      </c>
      <c r="O315" s="67"/>
      <c r="P315" s="190">
        <f>O315*H315</f>
        <v>0</v>
      </c>
      <c r="Q315" s="190">
        <v>1</v>
      </c>
      <c r="R315" s="190">
        <f>Q315*H315</f>
        <v>4.5999999999999999E-2</v>
      </c>
      <c r="S315" s="190">
        <v>0</v>
      </c>
      <c r="T315" s="19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2" t="s">
        <v>395</v>
      </c>
      <c r="AT315" s="192" t="s">
        <v>392</v>
      </c>
      <c r="AU315" s="192" t="s">
        <v>81</v>
      </c>
      <c r="AY315" s="20" t="s">
        <v>166</v>
      </c>
      <c r="BE315" s="193">
        <f>IF(N315="základní",J315,0)</f>
        <v>0</v>
      </c>
      <c r="BF315" s="193">
        <f>IF(N315="snížená",J315,0)</f>
        <v>0</v>
      </c>
      <c r="BG315" s="193">
        <f>IF(N315="zákl. přenesená",J315,0)</f>
        <v>0</v>
      </c>
      <c r="BH315" s="193">
        <f>IF(N315="sníž. přenesená",J315,0)</f>
        <v>0</v>
      </c>
      <c r="BI315" s="193">
        <f>IF(N315="nulová",J315,0)</f>
        <v>0</v>
      </c>
      <c r="BJ315" s="20" t="s">
        <v>79</v>
      </c>
      <c r="BK315" s="193">
        <f>ROUND(I315*H315,2)</f>
        <v>0</v>
      </c>
      <c r="BL315" s="20" t="s">
        <v>315</v>
      </c>
      <c r="BM315" s="192" t="s">
        <v>853</v>
      </c>
    </row>
    <row r="316" spans="1:65" s="13" customFormat="1" ht="11.25" x14ac:dyDescent="0.2">
      <c r="B316" s="199"/>
      <c r="C316" s="200"/>
      <c r="D316" s="201" t="s">
        <v>177</v>
      </c>
      <c r="E316" s="202" t="s">
        <v>19</v>
      </c>
      <c r="F316" s="203" t="s">
        <v>784</v>
      </c>
      <c r="G316" s="200"/>
      <c r="H316" s="202" t="s">
        <v>19</v>
      </c>
      <c r="I316" s="204"/>
      <c r="J316" s="200"/>
      <c r="K316" s="200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177</v>
      </c>
      <c r="AU316" s="209" t="s">
        <v>81</v>
      </c>
      <c r="AV316" s="13" t="s">
        <v>79</v>
      </c>
      <c r="AW316" s="13" t="s">
        <v>33</v>
      </c>
      <c r="AX316" s="13" t="s">
        <v>71</v>
      </c>
      <c r="AY316" s="209" t="s">
        <v>166</v>
      </c>
    </row>
    <row r="317" spans="1:65" s="13" customFormat="1" ht="11.25" x14ac:dyDescent="0.2">
      <c r="B317" s="199"/>
      <c r="C317" s="200"/>
      <c r="D317" s="201" t="s">
        <v>177</v>
      </c>
      <c r="E317" s="202" t="s">
        <v>19</v>
      </c>
      <c r="F317" s="203" t="s">
        <v>709</v>
      </c>
      <c r="G317" s="200"/>
      <c r="H317" s="202" t="s">
        <v>19</v>
      </c>
      <c r="I317" s="204"/>
      <c r="J317" s="200"/>
      <c r="K317" s="200"/>
      <c r="L317" s="205"/>
      <c r="M317" s="206"/>
      <c r="N317" s="207"/>
      <c r="O317" s="207"/>
      <c r="P317" s="207"/>
      <c r="Q317" s="207"/>
      <c r="R317" s="207"/>
      <c r="S317" s="207"/>
      <c r="T317" s="208"/>
      <c r="AT317" s="209" t="s">
        <v>177</v>
      </c>
      <c r="AU317" s="209" t="s">
        <v>81</v>
      </c>
      <c r="AV317" s="13" t="s">
        <v>79</v>
      </c>
      <c r="AW317" s="13" t="s">
        <v>33</v>
      </c>
      <c r="AX317" s="13" t="s">
        <v>71</v>
      </c>
      <c r="AY317" s="209" t="s">
        <v>166</v>
      </c>
    </row>
    <row r="318" spans="1:65" s="13" customFormat="1" ht="11.25" x14ac:dyDescent="0.2">
      <c r="B318" s="199"/>
      <c r="C318" s="200"/>
      <c r="D318" s="201" t="s">
        <v>177</v>
      </c>
      <c r="E318" s="202" t="s">
        <v>19</v>
      </c>
      <c r="F318" s="203" t="s">
        <v>714</v>
      </c>
      <c r="G318" s="200"/>
      <c r="H318" s="202" t="s">
        <v>19</v>
      </c>
      <c r="I318" s="204"/>
      <c r="J318" s="200"/>
      <c r="K318" s="200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177</v>
      </c>
      <c r="AU318" s="209" t="s">
        <v>81</v>
      </c>
      <c r="AV318" s="13" t="s">
        <v>79</v>
      </c>
      <c r="AW318" s="13" t="s">
        <v>33</v>
      </c>
      <c r="AX318" s="13" t="s">
        <v>71</v>
      </c>
      <c r="AY318" s="209" t="s">
        <v>166</v>
      </c>
    </row>
    <row r="319" spans="1:65" s="14" customFormat="1" ht="11.25" x14ac:dyDescent="0.2">
      <c r="B319" s="210"/>
      <c r="C319" s="211"/>
      <c r="D319" s="201" t="s">
        <v>177</v>
      </c>
      <c r="E319" s="212" t="s">
        <v>19</v>
      </c>
      <c r="F319" s="213" t="s">
        <v>854</v>
      </c>
      <c r="G319" s="211"/>
      <c r="H319" s="214">
        <v>4.5999999999999999E-2</v>
      </c>
      <c r="I319" s="215"/>
      <c r="J319" s="211"/>
      <c r="K319" s="211"/>
      <c r="L319" s="216"/>
      <c r="M319" s="217"/>
      <c r="N319" s="218"/>
      <c r="O319" s="218"/>
      <c r="P319" s="218"/>
      <c r="Q319" s="218"/>
      <c r="R319" s="218"/>
      <c r="S319" s="218"/>
      <c r="T319" s="219"/>
      <c r="AT319" s="220" t="s">
        <v>177</v>
      </c>
      <c r="AU319" s="220" t="s">
        <v>81</v>
      </c>
      <c r="AV319" s="14" t="s">
        <v>81</v>
      </c>
      <c r="AW319" s="14" t="s">
        <v>33</v>
      </c>
      <c r="AX319" s="14" t="s">
        <v>71</v>
      </c>
      <c r="AY319" s="220" t="s">
        <v>166</v>
      </c>
    </row>
    <row r="320" spans="1:65" s="15" customFormat="1" ht="11.25" x14ac:dyDescent="0.2">
      <c r="B320" s="221"/>
      <c r="C320" s="222"/>
      <c r="D320" s="201" t="s">
        <v>177</v>
      </c>
      <c r="E320" s="223" t="s">
        <v>19</v>
      </c>
      <c r="F320" s="224" t="s">
        <v>180</v>
      </c>
      <c r="G320" s="222"/>
      <c r="H320" s="225">
        <v>4.5999999999999999E-2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177</v>
      </c>
      <c r="AU320" s="231" t="s">
        <v>81</v>
      </c>
      <c r="AV320" s="15" t="s">
        <v>173</v>
      </c>
      <c r="AW320" s="15" t="s">
        <v>33</v>
      </c>
      <c r="AX320" s="15" t="s">
        <v>79</v>
      </c>
      <c r="AY320" s="231" t="s">
        <v>166</v>
      </c>
    </row>
    <row r="321" spans="1:65" s="2" customFormat="1" ht="24.2" customHeight="1" x14ac:dyDescent="0.2">
      <c r="A321" s="37"/>
      <c r="B321" s="38"/>
      <c r="C321" s="181" t="s">
        <v>639</v>
      </c>
      <c r="D321" s="181" t="s">
        <v>168</v>
      </c>
      <c r="E321" s="182" t="s">
        <v>402</v>
      </c>
      <c r="F321" s="183" t="s">
        <v>403</v>
      </c>
      <c r="G321" s="184" t="s">
        <v>234</v>
      </c>
      <c r="H321" s="185">
        <v>0.314</v>
      </c>
      <c r="I321" s="186"/>
      <c r="J321" s="187">
        <f>ROUND(I321*H321,2)</f>
        <v>0</v>
      </c>
      <c r="K321" s="183" t="s">
        <v>172</v>
      </c>
      <c r="L321" s="42"/>
      <c r="M321" s="188" t="s">
        <v>19</v>
      </c>
      <c r="N321" s="189" t="s">
        <v>42</v>
      </c>
      <c r="O321" s="67"/>
      <c r="P321" s="190">
        <f>O321*H321</f>
        <v>0</v>
      </c>
      <c r="Q321" s="190">
        <v>0</v>
      </c>
      <c r="R321" s="190">
        <f>Q321*H321</f>
        <v>0</v>
      </c>
      <c r="S321" s="190">
        <v>0</v>
      </c>
      <c r="T321" s="191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92" t="s">
        <v>315</v>
      </c>
      <c r="AT321" s="192" t="s">
        <v>168</v>
      </c>
      <c r="AU321" s="192" t="s">
        <v>81</v>
      </c>
      <c r="AY321" s="20" t="s">
        <v>166</v>
      </c>
      <c r="BE321" s="193">
        <f>IF(N321="základní",J321,0)</f>
        <v>0</v>
      </c>
      <c r="BF321" s="193">
        <f>IF(N321="snížená",J321,0)</f>
        <v>0</v>
      </c>
      <c r="BG321" s="193">
        <f>IF(N321="zákl. přenesená",J321,0)</f>
        <v>0</v>
      </c>
      <c r="BH321" s="193">
        <f>IF(N321="sníž. přenesená",J321,0)</f>
        <v>0</v>
      </c>
      <c r="BI321" s="193">
        <f>IF(N321="nulová",J321,0)</f>
        <v>0</v>
      </c>
      <c r="BJ321" s="20" t="s">
        <v>79</v>
      </c>
      <c r="BK321" s="193">
        <f>ROUND(I321*H321,2)</f>
        <v>0</v>
      </c>
      <c r="BL321" s="20" t="s">
        <v>315</v>
      </c>
      <c r="BM321" s="192" t="s">
        <v>855</v>
      </c>
    </row>
    <row r="322" spans="1:65" s="2" customFormat="1" ht="11.25" x14ac:dyDescent="0.2">
      <c r="A322" s="37"/>
      <c r="B322" s="38"/>
      <c r="C322" s="39"/>
      <c r="D322" s="194" t="s">
        <v>175</v>
      </c>
      <c r="E322" s="39"/>
      <c r="F322" s="195" t="s">
        <v>405</v>
      </c>
      <c r="G322" s="39"/>
      <c r="H322" s="39"/>
      <c r="I322" s="196"/>
      <c r="J322" s="39"/>
      <c r="K322" s="39"/>
      <c r="L322" s="42"/>
      <c r="M322" s="197"/>
      <c r="N322" s="198"/>
      <c r="O322" s="67"/>
      <c r="P322" s="67"/>
      <c r="Q322" s="67"/>
      <c r="R322" s="67"/>
      <c r="S322" s="67"/>
      <c r="T322" s="68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20" t="s">
        <v>175</v>
      </c>
      <c r="AU322" s="20" t="s">
        <v>81</v>
      </c>
    </row>
    <row r="323" spans="1:65" s="12" customFormat="1" ht="22.9" customHeight="1" x14ac:dyDescent="0.2">
      <c r="B323" s="165"/>
      <c r="C323" s="166"/>
      <c r="D323" s="167" t="s">
        <v>70</v>
      </c>
      <c r="E323" s="179" t="s">
        <v>406</v>
      </c>
      <c r="F323" s="179" t="s">
        <v>407</v>
      </c>
      <c r="G323" s="166"/>
      <c r="H323" s="166"/>
      <c r="I323" s="169"/>
      <c r="J323" s="180">
        <f>BK323</f>
        <v>0</v>
      </c>
      <c r="K323" s="166"/>
      <c r="L323" s="171"/>
      <c r="M323" s="172"/>
      <c r="N323" s="173"/>
      <c r="O323" s="173"/>
      <c r="P323" s="174">
        <f>SUM(P324:P330)</f>
        <v>0</v>
      </c>
      <c r="Q323" s="173"/>
      <c r="R323" s="174">
        <f>SUM(R324:R330)</f>
        <v>9.4200000000000002E-4</v>
      </c>
      <c r="S323" s="173"/>
      <c r="T323" s="175">
        <f>SUM(T324:T330)</f>
        <v>0</v>
      </c>
      <c r="AR323" s="176" t="s">
        <v>81</v>
      </c>
      <c r="AT323" s="177" t="s">
        <v>70</v>
      </c>
      <c r="AU323" s="177" t="s">
        <v>79</v>
      </c>
      <c r="AY323" s="176" t="s">
        <v>166</v>
      </c>
      <c r="BK323" s="178">
        <f>SUM(BK324:BK330)</f>
        <v>0</v>
      </c>
    </row>
    <row r="324" spans="1:65" s="2" customFormat="1" ht="16.5" customHeight="1" x14ac:dyDescent="0.2">
      <c r="A324" s="37"/>
      <c r="B324" s="38"/>
      <c r="C324" s="181" t="s">
        <v>645</v>
      </c>
      <c r="D324" s="181" t="s">
        <v>168</v>
      </c>
      <c r="E324" s="182" t="s">
        <v>408</v>
      </c>
      <c r="F324" s="183" t="s">
        <v>409</v>
      </c>
      <c r="G324" s="184" t="s">
        <v>188</v>
      </c>
      <c r="H324" s="185">
        <v>7.85</v>
      </c>
      <c r="I324" s="186"/>
      <c r="J324" s="187">
        <f>ROUND(I324*H324,2)</f>
        <v>0</v>
      </c>
      <c r="K324" s="183" t="s">
        <v>172</v>
      </c>
      <c r="L324" s="42"/>
      <c r="M324" s="188" t="s">
        <v>19</v>
      </c>
      <c r="N324" s="189" t="s">
        <v>42</v>
      </c>
      <c r="O324" s="67"/>
      <c r="P324" s="190">
        <f>O324*H324</f>
        <v>0</v>
      </c>
      <c r="Q324" s="190">
        <v>1.2E-4</v>
      </c>
      <c r="R324" s="190">
        <f>Q324*H324</f>
        <v>9.4200000000000002E-4</v>
      </c>
      <c r="S324" s="190">
        <v>0</v>
      </c>
      <c r="T324" s="19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2" t="s">
        <v>315</v>
      </c>
      <c r="AT324" s="192" t="s">
        <v>168</v>
      </c>
      <c r="AU324" s="192" t="s">
        <v>81</v>
      </c>
      <c r="AY324" s="20" t="s">
        <v>166</v>
      </c>
      <c r="BE324" s="193">
        <f>IF(N324="základní",J324,0)</f>
        <v>0</v>
      </c>
      <c r="BF324" s="193">
        <f>IF(N324="snížená",J324,0)</f>
        <v>0</v>
      </c>
      <c r="BG324" s="193">
        <f>IF(N324="zákl. přenesená",J324,0)</f>
        <v>0</v>
      </c>
      <c r="BH324" s="193">
        <f>IF(N324="sníž. přenesená",J324,0)</f>
        <v>0</v>
      </c>
      <c r="BI324" s="193">
        <f>IF(N324="nulová",J324,0)</f>
        <v>0</v>
      </c>
      <c r="BJ324" s="20" t="s">
        <v>79</v>
      </c>
      <c r="BK324" s="193">
        <f>ROUND(I324*H324,2)</f>
        <v>0</v>
      </c>
      <c r="BL324" s="20" t="s">
        <v>315</v>
      </c>
      <c r="BM324" s="192" t="s">
        <v>856</v>
      </c>
    </row>
    <row r="325" spans="1:65" s="2" customFormat="1" ht="11.25" x14ac:dyDescent="0.2">
      <c r="A325" s="37"/>
      <c r="B325" s="38"/>
      <c r="C325" s="39"/>
      <c r="D325" s="194" t="s">
        <v>175</v>
      </c>
      <c r="E325" s="39"/>
      <c r="F325" s="195" t="s">
        <v>411</v>
      </c>
      <c r="G325" s="39"/>
      <c r="H325" s="39"/>
      <c r="I325" s="196"/>
      <c r="J325" s="39"/>
      <c r="K325" s="39"/>
      <c r="L325" s="42"/>
      <c r="M325" s="197"/>
      <c r="N325" s="19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175</v>
      </c>
      <c r="AU325" s="20" t="s">
        <v>81</v>
      </c>
    </row>
    <row r="326" spans="1:65" s="13" customFormat="1" ht="11.25" x14ac:dyDescent="0.2">
      <c r="B326" s="199"/>
      <c r="C326" s="200"/>
      <c r="D326" s="201" t="s">
        <v>177</v>
      </c>
      <c r="E326" s="202" t="s">
        <v>19</v>
      </c>
      <c r="F326" s="203" t="s">
        <v>784</v>
      </c>
      <c r="G326" s="200"/>
      <c r="H326" s="202" t="s">
        <v>19</v>
      </c>
      <c r="I326" s="204"/>
      <c r="J326" s="200"/>
      <c r="K326" s="200"/>
      <c r="L326" s="205"/>
      <c r="M326" s="206"/>
      <c r="N326" s="207"/>
      <c r="O326" s="207"/>
      <c r="P326" s="207"/>
      <c r="Q326" s="207"/>
      <c r="R326" s="207"/>
      <c r="S326" s="207"/>
      <c r="T326" s="208"/>
      <c r="AT326" s="209" t="s">
        <v>177</v>
      </c>
      <c r="AU326" s="209" t="s">
        <v>81</v>
      </c>
      <c r="AV326" s="13" t="s">
        <v>79</v>
      </c>
      <c r="AW326" s="13" t="s">
        <v>33</v>
      </c>
      <c r="AX326" s="13" t="s">
        <v>71</v>
      </c>
      <c r="AY326" s="209" t="s">
        <v>166</v>
      </c>
    </row>
    <row r="327" spans="1:65" s="13" customFormat="1" ht="11.25" x14ac:dyDescent="0.2">
      <c r="B327" s="199"/>
      <c r="C327" s="200"/>
      <c r="D327" s="201" t="s">
        <v>177</v>
      </c>
      <c r="E327" s="202" t="s">
        <v>19</v>
      </c>
      <c r="F327" s="203" t="s">
        <v>709</v>
      </c>
      <c r="G327" s="200"/>
      <c r="H327" s="202" t="s">
        <v>19</v>
      </c>
      <c r="I327" s="204"/>
      <c r="J327" s="200"/>
      <c r="K327" s="200"/>
      <c r="L327" s="205"/>
      <c r="M327" s="206"/>
      <c r="N327" s="207"/>
      <c r="O327" s="207"/>
      <c r="P327" s="207"/>
      <c r="Q327" s="207"/>
      <c r="R327" s="207"/>
      <c r="S327" s="207"/>
      <c r="T327" s="208"/>
      <c r="AT327" s="209" t="s">
        <v>177</v>
      </c>
      <c r="AU327" s="209" t="s">
        <v>81</v>
      </c>
      <c r="AV327" s="13" t="s">
        <v>79</v>
      </c>
      <c r="AW327" s="13" t="s">
        <v>33</v>
      </c>
      <c r="AX327" s="13" t="s">
        <v>71</v>
      </c>
      <c r="AY327" s="209" t="s">
        <v>166</v>
      </c>
    </row>
    <row r="328" spans="1:65" s="13" customFormat="1" ht="11.25" x14ac:dyDescent="0.2">
      <c r="B328" s="199"/>
      <c r="C328" s="200"/>
      <c r="D328" s="201" t="s">
        <v>177</v>
      </c>
      <c r="E328" s="202" t="s">
        <v>19</v>
      </c>
      <c r="F328" s="203" t="s">
        <v>710</v>
      </c>
      <c r="G328" s="200"/>
      <c r="H328" s="202" t="s">
        <v>19</v>
      </c>
      <c r="I328" s="204"/>
      <c r="J328" s="200"/>
      <c r="K328" s="200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177</v>
      </c>
      <c r="AU328" s="209" t="s">
        <v>81</v>
      </c>
      <c r="AV328" s="13" t="s">
        <v>79</v>
      </c>
      <c r="AW328" s="13" t="s">
        <v>33</v>
      </c>
      <c r="AX328" s="13" t="s">
        <v>71</v>
      </c>
      <c r="AY328" s="209" t="s">
        <v>166</v>
      </c>
    </row>
    <row r="329" spans="1:65" s="14" customFormat="1" ht="11.25" x14ac:dyDescent="0.2">
      <c r="B329" s="210"/>
      <c r="C329" s="211"/>
      <c r="D329" s="201" t="s">
        <v>177</v>
      </c>
      <c r="E329" s="212" t="s">
        <v>19</v>
      </c>
      <c r="F329" s="213" t="s">
        <v>857</v>
      </c>
      <c r="G329" s="211"/>
      <c r="H329" s="214">
        <v>7.85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177</v>
      </c>
      <c r="AU329" s="220" t="s">
        <v>81</v>
      </c>
      <c r="AV329" s="14" t="s">
        <v>81</v>
      </c>
      <c r="AW329" s="14" t="s">
        <v>33</v>
      </c>
      <c r="AX329" s="14" t="s">
        <v>71</v>
      </c>
      <c r="AY329" s="220" t="s">
        <v>166</v>
      </c>
    </row>
    <row r="330" spans="1:65" s="15" customFormat="1" ht="11.25" x14ac:dyDescent="0.2">
      <c r="B330" s="221"/>
      <c r="C330" s="222"/>
      <c r="D330" s="201" t="s">
        <v>177</v>
      </c>
      <c r="E330" s="223" t="s">
        <v>19</v>
      </c>
      <c r="F330" s="224" t="s">
        <v>180</v>
      </c>
      <c r="G330" s="222"/>
      <c r="H330" s="225">
        <v>7.85</v>
      </c>
      <c r="I330" s="226"/>
      <c r="J330" s="222"/>
      <c r="K330" s="222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177</v>
      </c>
      <c r="AU330" s="231" t="s">
        <v>81</v>
      </c>
      <c r="AV330" s="15" t="s">
        <v>173</v>
      </c>
      <c r="AW330" s="15" t="s">
        <v>33</v>
      </c>
      <c r="AX330" s="15" t="s">
        <v>79</v>
      </c>
      <c r="AY330" s="231" t="s">
        <v>166</v>
      </c>
    </row>
    <row r="331" spans="1:65" s="12" customFormat="1" ht="22.9" customHeight="1" x14ac:dyDescent="0.2">
      <c r="B331" s="165"/>
      <c r="C331" s="166"/>
      <c r="D331" s="167" t="s">
        <v>70</v>
      </c>
      <c r="E331" s="179" t="s">
        <v>413</v>
      </c>
      <c r="F331" s="179" t="s">
        <v>414</v>
      </c>
      <c r="G331" s="166"/>
      <c r="H331" s="166"/>
      <c r="I331" s="169"/>
      <c r="J331" s="180">
        <f>BK331</f>
        <v>0</v>
      </c>
      <c r="K331" s="166"/>
      <c r="L331" s="171"/>
      <c r="M331" s="172"/>
      <c r="N331" s="173"/>
      <c r="O331" s="173"/>
      <c r="P331" s="174">
        <f>SUM(P332:P352)</f>
        <v>0</v>
      </c>
      <c r="Q331" s="173"/>
      <c r="R331" s="174">
        <f>SUM(R332:R352)</f>
        <v>1.5150499999999999E-2</v>
      </c>
      <c r="S331" s="173"/>
      <c r="T331" s="175">
        <f>SUM(T332:T352)</f>
        <v>0</v>
      </c>
      <c r="AR331" s="176" t="s">
        <v>81</v>
      </c>
      <c r="AT331" s="177" t="s">
        <v>70</v>
      </c>
      <c r="AU331" s="177" t="s">
        <v>79</v>
      </c>
      <c r="AY331" s="176" t="s">
        <v>166</v>
      </c>
      <c r="BK331" s="178">
        <f>SUM(BK332:BK352)</f>
        <v>0</v>
      </c>
    </row>
    <row r="332" spans="1:65" s="2" customFormat="1" ht="24.2" customHeight="1" x14ac:dyDescent="0.2">
      <c r="A332" s="37"/>
      <c r="B332" s="38"/>
      <c r="C332" s="181" t="s">
        <v>395</v>
      </c>
      <c r="D332" s="181" t="s">
        <v>168</v>
      </c>
      <c r="E332" s="182" t="s">
        <v>415</v>
      </c>
      <c r="F332" s="183" t="s">
        <v>416</v>
      </c>
      <c r="G332" s="184" t="s">
        <v>188</v>
      </c>
      <c r="H332" s="185">
        <v>7.85</v>
      </c>
      <c r="I332" s="186"/>
      <c r="J332" s="187">
        <f>ROUND(I332*H332,2)</f>
        <v>0</v>
      </c>
      <c r="K332" s="183" t="s">
        <v>172</v>
      </c>
      <c r="L332" s="42"/>
      <c r="M332" s="188" t="s">
        <v>19</v>
      </c>
      <c r="N332" s="189" t="s">
        <v>42</v>
      </c>
      <c r="O332" s="67"/>
      <c r="P332" s="190">
        <f>O332*H332</f>
        <v>0</v>
      </c>
      <c r="Q332" s="190">
        <v>0</v>
      </c>
      <c r="R332" s="190">
        <f>Q332*H332</f>
        <v>0</v>
      </c>
      <c r="S332" s="190">
        <v>0</v>
      </c>
      <c r="T332" s="19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92" t="s">
        <v>315</v>
      </c>
      <c r="AT332" s="192" t="s">
        <v>168</v>
      </c>
      <c r="AU332" s="192" t="s">
        <v>81</v>
      </c>
      <c r="AY332" s="20" t="s">
        <v>166</v>
      </c>
      <c r="BE332" s="193">
        <f>IF(N332="základní",J332,0)</f>
        <v>0</v>
      </c>
      <c r="BF332" s="193">
        <f>IF(N332="snížená",J332,0)</f>
        <v>0</v>
      </c>
      <c r="BG332" s="193">
        <f>IF(N332="zákl. přenesená",J332,0)</f>
        <v>0</v>
      </c>
      <c r="BH332" s="193">
        <f>IF(N332="sníž. přenesená",J332,0)</f>
        <v>0</v>
      </c>
      <c r="BI332" s="193">
        <f>IF(N332="nulová",J332,0)</f>
        <v>0</v>
      </c>
      <c r="BJ332" s="20" t="s">
        <v>79</v>
      </c>
      <c r="BK332" s="193">
        <f>ROUND(I332*H332,2)</f>
        <v>0</v>
      </c>
      <c r="BL332" s="20" t="s">
        <v>315</v>
      </c>
      <c r="BM332" s="192" t="s">
        <v>858</v>
      </c>
    </row>
    <row r="333" spans="1:65" s="2" customFormat="1" ht="11.25" x14ac:dyDescent="0.2">
      <c r="A333" s="37"/>
      <c r="B333" s="38"/>
      <c r="C333" s="39"/>
      <c r="D333" s="194" t="s">
        <v>175</v>
      </c>
      <c r="E333" s="39"/>
      <c r="F333" s="195" t="s">
        <v>418</v>
      </c>
      <c r="G333" s="39"/>
      <c r="H333" s="39"/>
      <c r="I333" s="196"/>
      <c r="J333" s="39"/>
      <c r="K333" s="39"/>
      <c r="L333" s="42"/>
      <c r="M333" s="197"/>
      <c r="N333" s="198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175</v>
      </c>
      <c r="AU333" s="20" t="s">
        <v>81</v>
      </c>
    </row>
    <row r="334" spans="1:65" s="13" customFormat="1" ht="11.25" x14ac:dyDescent="0.2">
      <c r="B334" s="199"/>
      <c r="C334" s="200"/>
      <c r="D334" s="201" t="s">
        <v>177</v>
      </c>
      <c r="E334" s="202" t="s">
        <v>19</v>
      </c>
      <c r="F334" s="203" t="s">
        <v>784</v>
      </c>
      <c r="G334" s="200"/>
      <c r="H334" s="202" t="s">
        <v>19</v>
      </c>
      <c r="I334" s="204"/>
      <c r="J334" s="200"/>
      <c r="K334" s="200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177</v>
      </c>
      <c r="AU334" s="209" t="s">
        <v>81</v>
      </c>
      <c r="AV334" s="13" t="s">
        <v>79</v>
      </c>
      <c r="AW334" s="13" t="s">
        <v>33</v>
      </c>
      <c r="AX334" s="13" t="s">
        <v>71</v>
      </c>
      <c r="AY334" s="209" t="s">
        <v>166</v>
      </c>
    </row>
    <row r="335" spans="1:65" s="13" customFormat="1" ht="11.25" x14ac:dyDescent="0.2">
      <c r="B335" s="199"/>
      <c r="C335" s="200"/>
      <c r="D335" s="201" t="s">
        <v>177</v>
      </c>
      <c r="E335" s="202" t="s">
        <v>19</v>
      </c>
      <c r="F335" s="203" t="s">
        <v>709</v>
      </c>
      <c r="G335" s="200"/>
      <c r="H335" s="202" t="s">
        <v>19</v>
      </c>
      <c r="I335" s="204"/>
      <c r="J335" s="200"/>
      <c r="K335" s="200"/>
      <c r="L335" s="205"/>
      <c r="M335" s="206"/>
      <c r="N335" s="207"/>
      <c r="O335" s="207"/>
      <c r="P335" s="207"/>
      <c r="Q335" s="207"/>
      <c r="R335" s="207"/>
      <c r="S335" s="207"/>
      <c r="T335" s="208"/>
      <c r="AT335" s="209" t="s">
        <v>177</v>
      </c>
      <c r="AU335" s="209" t="s">
        <v>81</v>
      </c>
      <c r="AV335" s="13" t="s">
        <v>79</v>
      </c>
      <c r="AW335" s="13" t="s">
        <v>33</v>
      </c>
      <c r="AX335" s="13" t="s">
        <v>71</v>
      </c>
      <c r="AY335" s="209" t="s">
        <v>166</v>
      </c>
    </row>
    <row r="336" spans="1:65" s="13" customFormat="1" ht="11.25" x14ac:dyDescent="0.2">
      <c r="B336" s="199"/>
      <c r="C336" s="200"/>
      <c r="D336" s="201" t="s">
        <v>177</v>
      </c>
      <c r="E336" s="202" t="s">
        <v>19</v>
      </c>
      <c r="F336" s="203" t="s">
        <v>710</v>
      </c>
      <c r="G336" s="200"/>
      <c r="H336" s="202" t="s">
        <v>19</v>
      </c>
      <c r="I336" s="204"/>
      <c r="J336" s="200"/>
      <c r="K336" s="200"/>
      <c r="L336" s="205"/>
      <c r="M336" s="206"/>
      <c r="N336" s="207"/>
      <c r="O336" s="207"/>
      <c r="P336" s="207"/>
      <c r="Q336" s="207"/>
      <c r="R336" s="207"/>
      <c r="S336" s="207"/>
      <c r="T336" s="208"/>
      <c r="AT336" s="209" t="s">
        <v>177</v>
      </c>
      <c r="AU336" s="209" t="s">
        <v>81</v>
      </c>
      <c r="AV336" s="13" t="s">
        <v>79</v>
      </c>
      <c r="AW336" s="13" t="s">
        <v>33</v>
      </c>
      <c r="AX336" s="13" t="s">
        <v>71</v>
      </c>
      <c r="AY336" s="209" t="s">
        <v>166</v>
      </c>
    </row>
    <row r="337" spans="1:65" s="14" customFormat="1" ht="11.25" x14ac:dyDescent="0.2">
      <c r="B337" s="210"/>
      <c r="C337" s="211"/>
      <c r="D337" s="201" t="s">
        <v>177</v>
      </c>
      <c r="E337" s="212" t="s">
        <v>19</v>
      </c>
      <c r="F337" s="213" t="s">
        <v>857</v>
      </c>
      <c r="G337" s="211"/>
      <c r="H337" s="214">
        <v>7.85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177</v>
      </c>
      <c r="AU337" s="220" t="s">
        <v>81</v>
      </c>
      <c r="AV337" s="14" t="s">
        <v>81</v>
      </c>
      <c r="AW337" s="14" t="s">
        <v>33</v>
      </c>
      <c r="AX337" s="14" t="s">
        <v>71</v>
      </c>
      <c r="AY337" s="220" t="s">
        <v>166</v>
      </c>
    </row>
    <row r="338" spans="1:65" s="15" customFormat="1" ht="11.25" x14ac:dyDescent="0.2">
      <c r="B338" s="221"/>
      <c r="C338" s="222"/>
      <c r="D338" s="201" t="s">
        <v>177</v>
      </c>
      <c r="E338" s="223" t="s">
        <v>19</v>
      </c>
      <c r="F338" s="224" t="s">
        <v>180</v>
      </c>
      <c r="G338" s="222"/>
      <c r="H338" s="225">
        <v>7.85</v>
      </c>
      <c r="I338" s="226"/>
      <c r="J338" s="222"/>
      <c r="K338" s="222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177</v>
      </c>
      <c r="AU338" s="231" t="s">
        <v>81</v>
      </c>
      <c r="AV338" s="15" t="s">
        <v>173</v>
      </c>
      <c r="AW338" s="15" t="s">
        <v>33</v>
      </c>
      <c r="AX338" s="15" t="s">
        <v>79</v>
      </c>
      <c r="AY338" s="231" t="s">
        <v>166</v>
      </c>
    </row>
    <row r="339" spans="1:65" s="2" customFormat="1" ht="16.5" customHeight="1" x14ac:dyDescent="0.2">
      <c r="A339" s="37"/>
      <c r="B339" s="38"/>
      <c r="C339" s="181" t="s">
        <v>651</v>
      </c>
      <c r="D339" s="181" t="s">
        <v>168</v>
      </c>
      <c r="E339" s="182" t="s">
        <v>419</v>
      </c>
      <c r="F339" s="183" t="s">
        <v>420</v>
      </c>
      <c r="G339" s="184" t="s">
        <v>188</v>
      </c>
      <c r="H339" s="185">
        <v>7.85</v>
      </c>
      <c r="I339" s="186"/>
      <c r="J339" s="187">
        <f>ROUND(I339*H339,2)</f>
        <v>0</v>
      </c>
      <c r="K339" s="183" t="s">
        <v>172</v>
      </c>
      <c r="L339" s="42"/>
      <c r="M339" s="188" t="s">
        <v>19</v>
      </c>
      <c r="N339" s="189" t="s">
        <v>42</v>
      </c>
      <c r="O339" s="67"/>
      <c r="P339" s="190">
        <f>O339*H339</f>
        <v>0</v>
      </c>
      <c r="Q339" s="190">
        <v>0</v>
      </c>
      <c r="R339" s="190">
        <f>Q339*H339</f>
        <v>0</v>
      </c>
      <c r="S339" s="190">
        <v>0</v>
      </c>
      <c r="T339" s="19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92" t="s">
        <v>315</v>
      </c>
      <c r="AT339" s="192" t="s">
        <v>168</v>
      </c>
      <c r="AU339" s="192" t="s">
        <v>81</v>
      </c>
      <c r="AY339" s="20" t="s">
        <v>166</v>
      </c>
      <c r="BE339" s="193">
        <f>IF(N339="základní",J339,0)</f>
        <v>0</v>
      </c>
      <c r="BF339" s="193">
        <f>IF(N339="snížená",J339,0)</f>
        <v>0</v>
      </c>
      <c r="BG339" s="193">
        <f>IF(N339="zákl. přenesená",J339,0)</f>
        <v>0</v>
      </c>
      <c r="BH339" s="193">
        <f>IF(N339="sníž. přenesená",J339,0)</f>
        <v>0</v>
      </c>
      <c r="BI339" s="193">
        <f>IF(N339="nulová",J339,0)</f>
        <v>0</v>
      </c>
      <c r="BJ339" s="20" t="s">
        <v>79</v>
      </c>
      <c r="BK339" s="193">
        <f>ROUND(I339*H339,2)</f>
        <v>0</v>
      </c>
      <c r="BL339" s="20" t="s">
        <v>315</v>
      </c>
      <c r="BM339" s="192" t="s">
        <v>859</v>
      </c>
    </row>
    <row r="340" spans="1:65" s="2" customFormat="1" ht="11.25" x14ac:dyDescent="0.2">
      <c r="A340" s="37"/>
      <c r="B340" s="38"/>
      <c r="C340" s="39"/>
      <c r="D340" s="194" t="s">
        <v>175</v>
      </c>
      <c r="E340" s="39"/>
      <c r="F340" s="195" t="s">
        <v>422</v>
      </c>
      <c r="G340" s="39"/>
      <c r="H340" s="39"/>
      <c r="I340" s="196"/>
      <c r="J340" s="39"/>
      <c r="K340" s="39"/>
      <c r="L340" s="42"/>
      <c r="M340" s="197"/>
      <c r="N340" s="19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175</v>
      </c>
      <c r="AU340" s="20" t="s">
        <v>81</v>
      </c>
    </row>
    <row r="341" spans="1:65" s="13" customFormat="1" ht="11.25" x14ac:dyDescent="0.2">
      <c r="B341" s="199"/>
      <c r="C341" s="200"/>
      <c r="D341" s="201" t="s">
        <v>177</v>
      </c>
      <c r="E341" s="202" t="s">
        <v>19</v>
      </c>
      <c r="F341" s="203" t="s">
        <v>784</v>
      </c>
      <c r="G341" s="200"/>
      <c r="H341" s="202" t="s">
        <v>19</v>
      </c>
      <c r="I341" s="204"/>
      <c r="J341" s="200"/>
      <c r="K341" s="200"/>
      <c r="L341" s="205"/>
      <c r="M341" s="206"/>
      <c r="N341" s="207"/>
      <c r="O341" s="207"/>
      <c r="P341" s="207"/>
      <c r="Q341" s="207"/>
      <c r="R341" s="207"/>
      <c r="S341" s="207"/>
      <c r="T341" s="208"/>
      <c r="AT341" s="209" t="s">
        <v>177</v>
      </c>
      <c r="AU341" s="209" t="s">
        <v>81</v>
      </c>
      <c r="AV341" s="13" t="s">
        <v>79</v>
      </c>
      <c r="AW341" s="13" t="s">
        <v>33</v>
      </c>
      <c r="AX341" s="13" t="s">
        <v>71</v>
      </c>
      <c r="AY341" s="209" t="s">
        <v>166</v>
      </c>
    </row>
    <row r="342" spans="1:65" s="13" customFormat="1" ht="11.25" x14ac:dyDescent="0.2">
      <c r="B342" s="199"/>
      <c r="C342" s="200"/>
      <c r="D342" s="201" t="s">
        <v>177</v>
      </c>
      <c r="E342" s="202" t="s">
        <v>19</v>
      </c>
      <c r="F342" s="203" t="s">
        <v>709</v>
      </c>
      <c r="G342" s="200"/>
      <c r="H342" s="202" t="s">
        <v>19</v>
      </c>
      <c r="I342" s="204"/>
      <c r="J342" s="200"/>
      <c r="K342" s="200"/>
      <c r="L342" s="205"/>
      <c r="M342" s="206"/>
      <c r="N342" s="207"/>
      <c r="O342" s="207"/>
      <c r="P342" s="207"/>
      <c r="Q342" s="207"/>
      <c r="R342" s="207"/>
      <c r="S342" s="207"/>
      <c r="T342" s="208"/>
      <c r="AT342" s="209" t="s">
        <v>177</v>
      </c>
      <c r="AU342" s="209" t="s">
        <v>81</v>
      </c>
      <c r="AV342" s="13" t="s">
        <v>79</v>
      </c>
      <c r="AW342" s="13" t="s">
        <v>33</v>
      </c>
      <c r="AX342" s="13" t="s">
        <v>71</v>
      </c>
      <c r="AY342" s="209" t="s">
        <v>166</v>
      </c>
    </row>
    <row r="343" spans="1:65" s="13" customFormat="1" ht="11.25" x14ac:dyDescent="0.2">
      <c r="B343" s="199"/>
      <c r="C343" s="200"/>
      <c r="D343" s="201" t="s">
        <v>177</v>
      </c>
      <c r="E343" s="202" t="s">
        <v>19</v>
      </c>
      <c r="F343" s="203" t="s">
        <v>710</v>
      </c>
      <c r="G343" s="200"/>
      <c r="H343" s="202" t="s">
        <v>19</v>
      </c>
      <c r="I343" s="204"/>
      <c r="J343" s="200"/>
      <c r="K343" s="200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177</v>
      </c>
      <c r="AU343" s="209" t="s">
        <v>81</v>
      </c>
      <c r="AV343" s="13" t="s">
        <v>79</v>
      </c>
      <c r="AW343" s="13" t="s">
        <v>33</v>
      </c>
      <c r="AX343" s="13" t="s">
        <v>71</v>
      </c>
      <c r="AY343" s="209" t="s">
        <v>166</v>
      </c>
    </row>
    <row r="344" spans="1:65" s="14" customFormat="1" ht="11.25" x14ac:dyDescent="0.2">
      <c r="B344" s="210"/>
      <c r="C344" s="211"/>
      <c r="D344" s="201" t="s">
        <v>177</v>
      </c>
      <c r="E344" s="212" t="s">
        <v>19</v>
      </c>
      <c r="F344" s="213" t="s">
        <v>857</v>
      </c>
      <c r="G344" s="211"/>
      <c r="H344" s="214">
        <v>7.85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177</v>
      </c>
      <c r="AU344" s="220" t="s">
        <v>81</v>
      </c>
      <c r="AV344" s="14" t="s">
        <v>81</v>
      </c>
      <c r="AW344" s="14" t="s">
        <v>33</v>
      </c>
      <c r="AX344" s="14" t="s">
        <v>71</v>
      </c>
      <c r="AY344" s="220" t="s">
        <v>166</v>
      </c>
    </row>
    <row r="345" spans="1:65" s="15" customFormat="1" ht="11.25" x14ac:dyDescent="0.2">
      <c r="B345" s="221"/>
      <c r="C345" s="222"/>
      <c r="D345" s="201" t="s">
        <v>177</v>
      </c>
      <c r="E345" s="223" t="s">
        <v>19</v>
      </c>
      <c r="F345" s="224" t="s">
        <v>180</v>
      </c>
      <c r="G345" s="222"/>
      <c r="H345" s="225">
        <v>7.85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177</v>
      </c>
      <c r="AU345" s="231" t="s">
        <v>81</v>
      </c>
      <c r="AV345" s="15" t="s">
        <v>173</v>
      </c>
      <c r="AW345" s="15" t="s">
        <v>33</v>
      </c>
      <c r="AX345" s="15" t="s">
        <v>79</v>
      </c>
      <c r="AY345" s="231" t="s">
        <v>166</v>
      </c>
    </row>
    <row r="346" spans="1:65" s="2" customFormat="1" ht="16.5" customHeight="1" x14ac:dyDescent="0.2">
      <c r="A346" s="37"/>
      <c r="B346" s="38"/>
      <c r="C346" s="181" t="s">
        <v>653</v>
      </c>
      <c r="D346" s="181" t="s">
        <v>168</v>
      </c>
      <c r="E346" s="182" t="s">
        <v>423</v>
      </c>
      <c r="F346" s="183" t="s">
        <v>424</v>
      </c>
      <c r="G346" s="184" t="s">
        <v>188</v>
      </c>
      <c r="H346" s="185">
        <v>7.85</v>
      </c>
      <c r="I346" s="186"/>
      <c r="J346" s="187">
        <f>ROUND(I346*H346,2)</f>
        <v>0</v>
      </c>
      <c r="K346" s="183" t="s">
        <v>172</v>
      </c>
      <c r="L346" s="42"/>
      <c r="M346" s="188" t="s">
        <v>19</v>
      </c>
      <c r="N346" s="189" t="s">
        <v>42</v>
      </c>
      <c r="O346" s="67"/>
      <c r="P346" s="190">
        <f>O346*H346</f>
        <v>0</v>
      </c>
      <c r="Q346" s="190">
        <v>1.9300000000000001E-3</v>
      </c>
      <c r="R346" s="190">
        <f>Q346*H346</f>
        <v>1.5150499999999999E-2</v>
      </c>
      <c r="S346" s="190">
        <v>0</v>
      </c>
      <c r="T346" s="19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92" t="s">
        <v>315</v>
      </c>
      <c r="AT346" s="192" t="s">
        <v>168</v>
      </c>
      <c r="AU346" s="192" t="s">
        <v>81</v>
      </c>
      <c r="AY346" s="20" t="s">
        <v>166</v>
      </c>
      <c r="BE346" s="193">
        <f>IF(N346="základní",J346,0)</f>
        <v>0</v>
      </c>
      <c r="BF346" s="193">
        <f>IF(N346="snížená",J346,0)</f>
        <v>0</v>
      </c>
      <c r="BG346" s="193">
        <f>IF(N346="zákl. přenesená",J346,0)</f>
        <v>0</v>
      </c>
      <c r="BH346" s="193">
        <f>IF(N346="sníž. přenesená",J346,0)</f>
        <v>0</v>
      </c>
      <c r="BI346" s="193">
        <f>IF(N346="nulová",J346,0)</f>
        <v>0</v>
      </c>
      <c r="BJ346" s="20" t="s">
        <v>79</v>
      </c>
      <c r="BK346" s="193">
        <f>ROUND(I346*H346,2)</f>
        <v>0</v>
      </c>
      <c r="BL346" s="20" t="s">
        <v>315</v>
      </c>
      <c r="BM346" s="192" t="s">
        <v>860</v>
      </c>
    </row>
    <row r="347" spans="1:65" s="2" customFormat="1" ht="11.25" x14ac:dyDescent="0.2">
      <c r="A347" s="37"/>
      <c r="B347" s="38"/>
      <c r="C347" s="39"/>
      <c r="D347" s="194" t="s">
        <v>175</v>
      </c>
      <c r="E347" s="39"/>
      <c r="F347" s="195" t="s">
        <v>426</v>
      </c>
      <c r="G347" s="39"/>
      <c r="H347" s="39"/>
      <c r="I347" s="196"/>
      <c r="J347" s="39"/>
      <c r="K347" s="39"/>
      <c r="L347" s="42"/>
      <c r="M347" s="197"/>
      <c r="N347" s="198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175</v>
      </c>
      <c r="AU347" s="20" t="s">
        <v>81</v>
      </c>
    </row>
    <row r="348" spans="1:65" s="13" customFormat="1" ht="11.25" x14ac:dyDescent="0.2">
      <c r="B348" s="199"/>
      <c r="C348" s="200"/>
      <c r="D348" s="201" t="s">
        <v>177</v>
      </c>
      <c r="E348" s="202" t="s">
        <v>19</v>
      </c>
      <c r="F348" s="203" t="s">
        <v>784</v>
      </c>
      <c r="G348" s="200"/>
      <c r="H348" s="202" t="s">
        <v>19</v>
      </c>
      <c r="I348" s="204"/>
      <c r="J348" s="200"/>
      <c r="K348" s="200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177</v>
      </c>
      <c r="AU348" s="209" t="s">
        <v>81</v>
      </c>
      <c r="AV348" s="13" t="s">
        <v>79</v>
      </c>
      <c r="AW348" s="13" t="s">
        <v>33</v>
      </c>
      <c r="AX348" s="13" t="s">
        <v>71</v>
      </c>
      <c r="AY348" s="209" t="s">
        <v>166</v>
      </c>
    </row>
    <row r="349" spans="1:65" s="13" customFormat="1" ht="11.25" x14ac:dyDescent="0.2">
      <c r="B349" s="199"/>
      <c r="C349" s="200"/>
      <c r="D349" s="201" t="s">
        <v>177</v>
      </c>
      <c r="E349" s="202" t="s">
        <v>19</v>
      </c>
      <c r="F349" s="203" t="s">
        <v>709</v>
      </c>
      <c r="G349" s="200"/>
      <c r="H349" s="202" t="s">
        <v>19</v>
      </c>
      <c r="I349" s="204"/>
      <c r="J349" s="200"/>
      <c r="K349" s="200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177</v>
      </c>
      <c r="AU349" s="209" t="s">
        <v>81</v>
      </c>
      <c r="AV349" s="13" t="s">
        <v>79</v>
      </c>
      <c r="AW349" s="13" t="s">
        <v>33</v>
      </c>
      <c r="AX349" s="13" t="s">
        <v>71</v>
      </c>
      <c r="AY349" s="209" t="s">
        <v>166</v>
      </c>
    </row>
    <row r="350" spans="1:65" s="13" customFormat="1" ht="11.25" x14ac:dyDescent="0.2">
      <c r="B350" s="199"/>
      <c r="C350" s="200"/>
      <c r="D350" s="201" t="s">
        <v>177</v>
      </c>
      <c r="E350" s="202" t="s">
        <v>19</v>
      </c>
      <c r="F350" s="203" t="s">
        <v>710</v>
      </c>
      <c r="G350" s="200"/>
      <c r="H350" s="202" t="s">
        <v>19</v>
      </c>
      <c r="I350" s="204"/>
      <c r="J350" s="200"/>
      <c r="K350" s="200"/>
      <c r="L350" s="205"/>
      <c r="M350" s="206"/>
      <c r="N350" s="207"/>
      <c r="O350" s="207"/>
      <c r="P350" s="207"/>
      <c r="Q350" s="207"/>
      <c r="R350" s="207"/>
      <c r="S350" s="207"/>
      <c r="T350" s="208"/>
      <c r="AT350" s="209" t="s">
        <v>177</v>
      </c>
      <c r="AU350" s="209" t="s">
        <v>81</v>
      </c>
      <c r="AV350" s="13" t="s">
        <v>79</v>
      </c>
      <c r="AW350" s="13" t="s">
        <v>33</v>
      </c>
      <c r="AX350" s="13" t="s">
        <v>71</v>
      </c>
      <c r="AY350" s="209" t="s">
        <v>166</v>
      </c>
    </row>
    <row r="351" spans="1:65" s="14" customFormat="1" ht="11.25" x14ac:dyDescent="0.2">
      <c r="B351" s="210"/>
      <c r="C351" s="211"/>
      <c r="D351" s="201" t="s">
        <v>177</v>
      </c>
      <c r="E351" s="212" t="s">
        <v>19</v>
      </c>
      <c r="F351" s="213" t="s">
        <v>857</v>
      </c>
      <c r="G351" s="211"/>
      <c r="H351" s="214">
        <v>7.85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177</v>
      </c>
      <c r="AU351" s="220" t="s">
        <v>81</v>
      </c>
      <c r="AV351" s="14" t="s">
        <v>81</v>
      </c>
      <c r="AW351" s="14" t="s">
        <v>33</v>
      </c>
      <c r="AX351" s="14" t="s">
        <v>71</v>
      </c>
      <c r="AY351" s="220" t="s">
        <v>166</v>
      </c>
    </row>
    <row r="352" spans="1:65" s="15" customFormat="1" ht="11.25" x14ac:dyDescent="0.2">
      <c r="B352" s="221"/>
      <c r="C352" s="222"/>
      <c r="D352" s="201" t="s">
        <v>177</v>
      </c>
      <c r="E352" s="223" t="s">
        <v>19</v>
      </c>
      <c r="F352" s="224" t="s">
        <v>180</v>
      </c>
      <c r="G352" s="222"/>
      <c r="H352" s="225">
        <v>7.85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177</v>
      </c>
      <c r="AU352" s="231" t="s">
        <v>81</v>
      </c>
      <c r="AV352" s="15" t="s">
        <v>173</v>
      </c>
      <c r="AW352" s="15" t="s">
        <v>33</v>
      </c>
      <c r="AX352" s="15" t="s">
        <v>79</v>
      </c>
      <c r="AY352" s="231" t="s">
        <v>166</v>
      </c>
    </row>
    <row r="353" spans="1:65" s="12" customFormat="1" ht="25.9" customHeight="1" x14ac:dyDescent="0.2">
      <c r="B353" s="165"/>
      <c r="C353" s="166"/>
      <c r="D353" s="167" t="s">
        <v>70</v>
      </c>
      <c r="E353" s="168" t="s">
        <v>342</v>
      </c>
      <c r="F353" s="168" t="s">
        <v>343</v>
      </c>
      <c r="G353" s="166"/>
      <c r="H353" s="166"/>
      <c r="I353" s="169"/>
      <c r="J353" s="170">
        <f>BK353</f>
        <v>0</v>
      </c>
      <c r="K353" s="166"/>
      <c r="L353" s="171"/>
      <c r="M353" s="172"/>
      <c r="N353" s="173"/>
      <c r="O353" s="173"/>
      <c r="P353" s="174">
        <f>P354</f>
        <v>0</v>
      </c>
      <c r="Q353" s="173"/>
      <c r="R353" s="174">
        <f>R354</f>
        <v>0</v>
      </c>
      <c r="S353" s="173"/>
      <c r="T353" s="175">
        <f>T354</f>
        <v>0</v>
      </c>
      <c r="AR353" s="176" t="s">
        <v>198</v>
      </c>
      <c r="AT353" s="177" t="s">
        <v>70</v>
      </c>
      <c r="AU353" s="177" t="s">
        <v>71</v>
      </c>
      <c r="AY353" s="176" t="s">
        <v>166</v>
      </c>
      <c r="BK353" s="178">
        <f>BK354</f>
        <v>0</v>
      </c>
    </row>
    <row r="354" spans="1:65" s="2" customFormat="1" ht="16.5" customHeight="1" x14ac:dyDescent="0.2">
      <c r="A354" s="37"/>
      <c r="B354" s="38"/>
      <c r="C354" s="181" t="s">
        <v>655</v>
      </c>
      <c r="D354" s="181" t="s">
        <v>168</v>
      </c>
      <c r="E354" s="182" t="s">
        <v>345</v>
      </c>
      <c r="F354" s="183" t="s">
        <v>346</v>
      </c>
      <c r="G354" s="184" t="s">
        <v>347</v>
      </c>
      <c r="H354" s="243"/>
      <c r="I354" s="186"/>
      <c r="J354" s="187">
        <f>ROUND(I354*H354,2)</f>
        <v>0</v>
      </c>
      <c r="K354" s="183" t="s">
        <v>19</v>
      </c>
      <c r="L354" s="42"/>
      <c r="M354" s="244" t="s">
        <v>19</v>
      </c>
      <c r="N354" s="245" t="s">
        <v>42</v>
      </c>
      <c r="O354" s="246"/>
      <c r="P354" s="247">
        <f>O354*H354</f>
        <v>0</v>
      </c>
      <c r="Q354" s="247">
        <v>0</v>
      </c>
      <c r="R354" s="247">
        <f>Q354*H354</f>
        <v>0</v>
      </c>
      <c r="S354" s="247">
        <v>0</v>
      </c>
      <c r="T354" s="248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2" t="s">
        <v>173</v>
      </c>
      <c r="AT354" s="192" t="s">
        <v>168</v>
      </c>
      <c r="AU354" s="192" t="s">
        <v>79</v>
      </c>
      <c r="AY354" s="20" t="s">
        <v>166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20" t="s">
        <v>79</v>
      </c>
      <c r="BK354" s="193">
        <f>ROUND(I354*H354,2)</f>
        <v>0</v>
      </c>
      <c r="BL354" s="20" t="s">
        <v>173</v>
      </c>
      <c r="BM354" s="192" t="s">
        <v>532</v>
      </c>
    </row>
    <row r="355" spans="1:65" s="2" customFormat="1" ht="6.95" customHeight="1" x14ac:dyDescent="0.2">
      <c r="A355" s="37"/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42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sheetProtection algorithmName="SHA-512" hashValue="V12+S1asCqSSamk1s9oIDwlqJdmzqasvGSKBBHGcMpwZxH5yzSgDNXfLeTwZUFsU8q4EjjUSshKefCohZPMtdw==" saltValue="nW/XcfpLS6Ro3zkUGKvHDdSwMU3kcOm1YZyXsPN3Y6LVWq+rntoSjE0rEdYOb620TGglW2Z5u0ULw4EsMTf/gQ==" spinCount="100000" sheet="1" objects="1" scenarios="1" formatColumns="0" formatRows="0" autoFilter="0"/>
  <autoFilter ref="C96:K354" xr:uid="{00000000-0009-0000-0000-000008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800-000000000000}"/>
    <hyperlink ref="F115" r:id="rId2" xr:uid="{00000000-0004-0000-0800-000001000000}"/>
    <hyperlink ref="F123" r:id="rId3" xr:uid="{00000000-0004-0000-0800-000002000000}"/>
    <hyperlink ref="F132" r:id="rId4" xr:uid="{00000000-0004-0000-0800-000003000000}"/>
    <hyperlink ref="F141" r:id="rId5" xr:uid="{00000000-0004-0000-0800-000004000000}"/>
    <hyperlink ref="F150" r:id="rId6" xr:uid="{00000000-0004-0000-0800-000005000000}"/>
    <hyperlink ref="F159" r:id="rId7" xr:uid="{00000000-0004-0000-0800-000006000000}"/>
    <hyperlink ref="F167" r:id="rId8" xr:uid="{00000000-0004-0000-0800-000007000000}"/>
    <hyperlink ref="F174" r:id="rId9" xr:uid="{00000000-0004-0000-0800-000008000000}"/>
    <hyperlink ref="F183" r:id="rId10" xr:uid="{00000000-0004-0000-0800-000009000000}"/>
    <hyperlink ref="F192" r:id="rId11" xr:uid="{00000000-0004-0000-0800-00000A000000}"/>
    <hyperlink ref="F201" r:id="rId12" xr:uid="{00000000-0004-0000-0800-00000B000000}"/>
    <hyperlink ref="F209" r:id="rId13" xr:uid="{00000000-0004-0000-0800-00000C000000}"/>
    <hyperlink ref="F217" r:id="rId14" xr:uid="{00000000-0004-0000-0800-00000D000000}"/>
    <hyperlink ref="F225" r:id="rId15" xr:uid="{00000000-0004-0000-0800-00000E000000}"/>
    <hyperlink ref="F241" r:id="rId16" xr:uid="{00000000-0004-0000-0800-00000F000000}"/>
    <hyperlink ref="F248" r:id="rId17" xr:uid="{00000000-0004-0000-0800-000010000000}"/>
    <hyperlink ref="F254" r:id="rId18" xr:uid="{00000000-0004-0000-0800-000011000000}"/>
    <hyperlink ref="F260" r:id="rId19" xr:uid="{00000000-0004-0000-0800-000012000000}"/>
    <hyperlink ref="F267" r:id="rId20" xr:uid="{00000000-0004-0000-0800-000013000000}"/>
    <hyperlink ref="F274" r:id="rId21" xr:uid="{00000000-0004-0000-0800-000014000000}"/>
    <hyperlink ref="F282" r:id="rId22" xr:uid="{00000000-0004-0000-0800-000015000000}"/>
    <hyperlink ref="F297" r:id="rId23" xr:uid="{00000000-0004-0000-0800-000016000000}"/>
    <hyperlink ref="F301" r:id="rId24" xr:uid="{00000000-0004-0000-0800-000017000000}"/>
    <hyperlink ref="F322" r:id="rId25" xr:uid="{00000000-0004-0000-0800-000018000000}"/>
    <hyperlink ref="F325" r:id="rId26" xr:uid="{00000000-0004-0000-0800-000019000000}"/>
    <hyperlink ref="F333" r:id="rId27" xr:uid="{00000000-0004-0000-0800-00001A000000}"/>
    <hyperlink ref="F340" r:id="rId28" xr:uid="{00000000-0004-0000-0800-00001B000000}"/>
    <hyperlink ref="F347" r:id="rId29" xr:uid="{00000000-0004-0000-08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39</vt:i4>
      </vt:variant>
    </vt:vector>
  </HeadingPairs>
  <TitlesOfParts>
    <vt:vector size="59" baseType="lpstr">
      <vt:lpstr>Rekapitulace stavby</vt:lpstr>
      <vt:lpstr>01 - Výkopy, základy</vt:lpstr>
      <vt:lpstr>0201 - Překážka 1 - Flat ...</vt:lpstr>
      <vt:lpstr>0202 - Překážka 2 - Rohov...</vt:lpstr>
      <vt:lpstr>0203 - Překážka 3 - Rozje...</vt:lpstr>
      <vt:lpstr>0204 - Překážka 4 - Mini ...</vt:lpstr>
      <vt:lpstr>0205 - Překážka 5 - Šikmý...</vt:lpstr>
      <vt:lpstr>0206 - Překážka 6 - Rovný...</vt:lpstr>
      <vt:lpstr>0207 - Překážka 7 - Manua...</vt:lpstr>
      <vt:lpstr>0208 - Překážka 8 - Lomen...</vt:lpstr>
      <vt:lpstr>0209 - Překážka 9 - Lomen...</vt:lpstr>
      <vt:lpstr>0210 - Překážka 10 - Scho...</vt:lpstr>
      <vt:lpstr>0211 - Překážka 11 - Poje...</vt:lpstr>
      <vt:lpstr>0212 - Překážka 12 - Rozj...</vt:lpstr>
      <vt:lpstr>0213 - Překážka 13 - Rozj...</vt:lpstr>
      <vt:lpstr>03 - Betonové podlahy ska...</vt:lpstr>
      <vt:lpstr>04 - Pojezdová plocha, vs...</vt:lpstr>
      <vt:lpstr>05 - Přeložka vnitřního v...</vt:lpstr>
      <vt:lpstr>06 - Ostatní náklady</vt:lpstr>
      <vt:lpstr>Pokyny pro vyplnění</vt:lpstr>
      <vt:lpstr>'01 - Výkopy, základy'!Názvy_tisku</vt:lpstr>
      <vt:lpstr>'0201 - Překážka 1 - Flat ...'!Názvy_tisku</vt:lpstr>
      <vt:lpstr>'0202 - Překážka 2 - Rohov...'!Názvy_tisku</vt:lpstr>
      <vt:lpstr>'0203 - Překážka 3 - Rozje...'!Názvy_tisku</vt:lpstr>
      <vt:lpstr>'0204 - Překážka 4 - Mini ...'!Názvy_tisku</vt:lpstr>
      <vt:lpstr>'0205 - Překážka 5 - Šikmý...'!Názvy_tisku</vt:lpstr>
      <vt:lpstr>'0206 - Překážka 6 - Rovný...'!Názvy_tisku</vt:lpstr>
      <vt:lpstr>'0207 - Překážka 7 - Manua...'!Názvy_tisku</vt:lpstr>
      <vt:lpstr>'0208 - Překážka 8 - Lomen...'!Názvy_tisku</vt:lpstr>
      <vt:lpstr>'0209 - Překážka 9 - Lomen...'!Názvy_tisku</vt:lpstr>
      <vt:lpstr>'0210 - Překážka 10 - Scho...'!Názvy_tisku</vt:lpstr>
      <vt:lpstr>'0211 - Překážka 11 - Poje...'!Názvy_tisku</vt:lpstr>
      <vt:lpstr>'0212 - Překážka 12 - Rozj...'!Názvy_tisku</vt:lpstr>
      <vt:lpstr>'0213 - Překážka 13 - Rozj...'!Názvy_tisku</vt:lpstr>
      <vt:lpstr>'03 - Betonové podlahy ska...'!Názvy_tisku</vt:lpstr>
      <vt:lpstr>'04 - Pojezdová plocha, vs...'!Názvy_tisku</vt:lpstr>
      <vt:lpstr>'05 - Přeložka vnitřního v...'!Názvy_tisku</vt:lpstr>
      <vt:lpstr>'06 - Ostatní náklady'!Názvy_tisku</vt:lpstr>
      <vt:lpstr>'Rekapitulace stavby'!Názvy_tisku</vt:lpstr>
      <vt:lpstr>'01 - Výkopy, základy'!Oblast_tisku</vt:lpstr>
      <vt:lpstr>'0201 - Překážka 1 - Flat ...'!Oblast_tisku</vt:lpstr>
      <vt:lpstr>'0202 - Překážka 2 - Rohov...'!Oblast_tisku</vt:lpstr>
      <vt:lpstr>'0203 - Překážka 3 - Rozje...'!Oblast_tisku</vt:lpstr>
      <vt:lpstr>'0204 - Překážka 4 - Mini ...'!Oblast_tisku</vt:lpstr>
      <vt:lpstr>'0205 - Překážka 5 - Šikmý...'!Oblast_tisku</vt:lpstr>
      <vt:lpstr>'0206 - Překážka 6 - Rovný...'!Oblast_tisku</vt:lpstr>
      <vt:lpstr>'0207 - Překážka 7 - Manua...'!Oblast_tisku</vt:lpstr>
      <vt:lpstr>'0208 - Překážka 8 - Lomen...'!Oblast_tisku</vt:lpstr>
      <vt:lpstr>'0209 - Překážka 9 - Lomen...'!Oblast_tisku</vt:lpstr>
      <vt:lpstr>'0210 - Překážka 10 - Scho...'!Oblast_tisku</vt:lpstr>
      <vt:lpstr>'0211 - Překážka 11 - Poje...'!Oblast_tisku</vt:lpstr>
      <vt:lpstr>'0212 - Překážka 12 - Rozj...'!Oblast_tisku</vt:lpstr>
      <vt:lpstr>'0213 - Překážka 13 - Rozj...'!Oblast_tisku</vt:lpstr>
      <vt:lpstr>'03 - Betonové podlahy ska...'!Oblast_tisku</vt:lpstr>
      <vt:lpstr>'04 - Pojezdová plocha, vs...'!Oblast_tisku</vt:lpstr>
      <vt:lpstr>'05 - Přeložka vnitřního v...'!Oblast_tisku</vt:lpstr>
      <vt:lpstr>'06 - Ostatní náklady'!Oblast_tisku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Kobzová Šárka</cp:lastModifiedBy>
  <dcterms:created xsi:type="dcterms:W3CDTF">2026-01-14T08:55:18Z</dcterms:created>
  <dcterms:modified xsi:type="dcterms:W3CDTF">2026-01-14T09:48:09Z</dcterms:modified>
</cp:coreProperties>
</file>