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____OI\__INVEST_AKCE_PŘIPRAVOVANÉ\Maršov\Turistická Útulna Maršov\VZMR\"/>
    </mc:Choice>
  </mc:AlternateContent>
  <bookViews>
    <workbookView xWindow="0" yWindow="0" windowWidth="28800" windowHeight="12435"/>
  </bookViews>
  <sheets>
    <sheet name="Rekapitulace stavby" sheetId="1" r:id="rId1"/>
    <sheet name="SO01 - Stavební část" sheetId="2" r:id="rId2"/>
    <sheet name="Seznam figur" sheetId="3" r:id="rId3"/>
  </sheets>
  <definedNames>
    <definedName name="_xlnm._FilterDatabase" localSheetId="1" hidden="1">'SO01 - Stavební část'!$C$122:$K$362</definedName>
    <definedName name="_xlnm.Print_Titles" localSheetId="0">'Rekapitulace stavby'!$92:$92</definedName>
    <definedName name="_xlnm.Print_Titles" localSheetId="2">'Seznam figur'!$9:$9</definedName>
    <definedName name="_xlnm.Print_Titles" localSheetId="1">'SO01 - Stavební část'!$122:$122</definedName>
    <definedName name="_xlnm.Print_Area" localSheetId="0">'Rekapitulace stavby'!$D$4:$AO$76,'Rekapitulace stavby'!$C$82:$AQ$96</definedName>
    <definedName name="_xlnm.Print_Area" localSheetId="2">'Seznam figur'!$C$4:$G$14</definedName>
    <definedName name="_xlnm.Print_Area" localSheetId="1">'SO01 - Stavební část'!$C$4:$J$76,'SO01 - Stavební část'!$C$82:$J$104,'SO01 - Stavební část'!$C$110:$T$362</definedName>
  </definedNames>
  <calcPr calcId="152511"/>
</workbook>
</file>

<file path=xl/calcChain.xml><?xml version="1.0" encoding="utf-8"?>
<calcChain xmlns="http://schemas.openxmlformats.org/spreadsheetml/2006/main">
  <c r="H243" i="2" l="1"/>
  <c r="H251" i="2"/>
  <c r="H215" i="2"/>
  <c r="H214" i="2"/>
  <c r="H204" i="2"/>
  <c r="H244" i="2"/>
  <c r="H242" i="2"/>
  <c r="H216" i="2"/>
  <c r="H217" i="2" s="1"/>
  <c r="H207" i="2"/>
  <c r="H203" i="2" s="1"/>
  <c r="H206" i="2"/>
  <c r="H205" i="2"/>
  <c r="H196" i="2"/>
  <c r="H335" i="2" l="1"/>
  <c r="H338" i="2" s="1"/>
  <c r="H339" i="2" s="1"/>
  <c r="H333" i="2" s="1"/>
  <c r="H329" i="2"/>
  <c r="H332" i="2" s="1"/>
  <c r="H327" i="2" s="1"/>
  <c r="H160" i="2"/>
  <c r="H276" i="2"/>
  <c r="H275" i="2"/>
  <c r="H282" i="2"/>
  <c r="H273" i="2" s="1"/>
  <c r="H277" i="2"/>
  <c r="H252" i="2"/>
  <c r="H253" i="2" s="1"/>
  <c r="H250" i="2" s="1"/>
  <c r="H245" i="2"/>
  <c r="H241" i="2" s="1"/>
  <c r="H162" i="2"/>
  <c r="H161" i="2"/>
  <c r="H177" i="2" s="1"/>
  <c r="H189" i="2"/>
  <c r="H197" i="2" s="1"/>
  <c r="H188" i="2" s="1"/>
  <c r="H126" i="2" l="1"/>
  <c r="H135" i="2"/>
  <c r="J133" i="2" l="1"/>
  <c r="J135" i="2"/>
  <c r="J126" i="2"/>
  <c r="H136" i="2"/>
  <c r="H127" i="2"/>
  <c r="H128" i="2" s="1"/>
  <c r="J128" i="2" s="1"/>
  <c r="J127" i="2" l="1"/>
  <c r="H134" i="2"/>
  <c r="H129" i="2"/>
  <c r="F11" i="3"/>
  <c r="F14" i="3" s="1"/>
  <c r="J119" i="2"/>
  <c r="AN8" i="1"/>
  <c r="H130" i="2" l="1"/>
  <c r="J130" i="2" s="1"/>
  <c r="J129" i="2"/>
  <c r="H131" i="2"/>
  <c r="J134" i="2"/>
  <c r="F12" i="3"/>
  <c r="D7" i="3"/>
  <c r="J37" i="2"/>
  <c r="J36" i="2"/>
  <c r="AY95" i="1"/>
  <c r="J35" i="2"/>
  <c r="AX95" i="1"/>
  <c r="BI360" i="2"/>
  <c r="BH360" i="2"/>
  <c r="BG360" i="2"/>
  <c r="BF360" i="2"/>
  <c r="T360" i="2"/>
  <c r="T359" i="2"/>
  <c r="R360" i="2"/>
  <c r="R359" i="2"/>
  <c r="P360" i="2"/>
  <c r="P359" i="2" s="1"/>
  <c r="BI357" i="2"/>
  <c r="BH357" i="2"/>
  <c r="BG357" i="2"/>
  <c r="BF357" i="2"/>
  <c r="T357" i="2"/>
  <c r="R357" i="2"/>
  <c r="P357" i="2"/>
  <c r="BI354" i="2"/>
  <c r="BH354" i="2"/>
  <c r="BG354" i="2"/>
  <c r="BF354" i="2"/>
  <c r="T354" i="2"/>
  <c r="R354" i="2"/>
  <c r="P354" i="2"/>
  <c r="BI351" i="2"/>
  <c r="BH351" i="2"/>
  <c r="BG351" i="2"/>
  <c r="BF351" i="2"/>
  <c r="T351" i="2"/>
  <c r="R351" i="2"/>
  <c r="P351" i="2"/>
  <c r="BI348" i="2"/>
  <c r="BH348" i="2"/>
  <c r="BG348" i="2"/>
  <c r="BF348" i="2"/>
  <c r="T348" i="2"/>
  <c r="R348" i="2"/>
  <c r="P348" i="2"/>
  <c r="BI344" i="2"/>
  <c r="BH344" i="2"/>
  <c r="BG344" i="2"/>
  <c r="BF344" i="2"/>
  <c r="T344" i="2"/>
  <c r="R344" i="2"/>
  <c r="P344" i="2"/>
  <c r="BI340" i="2"/>
  <c r="BH340" i="2"/>
  <c r="BG340" i="2"/>
  <c r="BF340" i="2"/>
  <c r="T340" i="2"/>
  <c r="R340" i="2"/>
  <c r="P340" i="2"/>
  <c r="BI333" i="2"/>
  <c r="BH333" i="2"/>
  <c r="BG333" i="2"/>
  <c r="BF333" i="2"/>
  <c r="T333" i="2"/>
  <c r="R333" i="2"/>
  <c r="P333" i="2"/>
  <c r="BI327" i="2"/>
  <c r="BH327" i="2"/>
  <c r="BG327" i="2"/>
  <c r="BF327" i="2"/>
  <c r="T327" i="2"/>
  <c r="R327" i="2"/>
  <c r="P327" i="2"/>
  <c r="BI324" i="2"/>
  <c r="BH324" i="2"/>
  <c r="BG324" i="2"/>
  <c r="BF324" i="2"/>
  <c r="T324" i="2"/>
  <c r="R324" i="2"/>
  <c r="P324" i="2"/>
  <c r="BI320" i="2"/>
  <c r="BH320" i="2"/>
  <c r="BG320" i="2"/>
  <c r="BF320" i="2"/>
  <c r="T320" i="2"/>
  <c r="R320" i="2"/>
  <c r="P320" i="2"/>
  <c r="BI316" i="2"/>
  <c r="BH316" i="2"/>
  <c r="BG316" i="2"/>
  <c r="BF316" i="2"/>
  <c r="T316" i="2"/>
  <c r="R316" i="2"/>
  <c r="P316" i="2"/>
  <c r="BI311" i="2"/>
  <c r="BH311" i="2"/>
  <c r="BG311" i="2"/>
  <c r="BF311" i="2"/>
  <c r="T311" i="2"/>
  <c r="R311" i="2"/>
  <c r="P311" i="2"/>
  <c r="BI308" i="2"/>
  <c r="BH308" i="2"/>
  <c r="BG308" i="2"/>
  <c r="BF308" i="2"/>
  <c r="T308" i="2"/>
  <c r="R308" i="2"/>
  <c r="P308" i="2"/>
  <c r="BI303" i="2"/>
  <c r="BH303" i="2"/>
  <c r="BG303" i="2"/>
  <c r="BF303" i="2"/>
  <c r="T303" i="2"/>
  <c r="R303" i="2"/>
  <c r="P303" i="2"/>
  <c r="BI298" i="2"/>
  <c r="BH298" i="2"/>
  <c r="BG298" i="2"/>
  <c r="BF298" i="2"/>
  <c r="T298" i="2"/>
  <c r="R298" i="2"/>
  <c r="P298" i="2"/>
  <c r="BI293" i="2"/>
  <c r="BH293" i="2"/>
  <c r="BG293" i="2"/>
  <c r="BF293" i="2"/>
  <c r="T293" i="2"/>
  <c r="R293" i="2"/>
  <c r="P293" i="2"/>
  <c r="BI288" i="2"/>
  <c r="BH288" i="2"/>
  <c r="BG288" i="2"/>
  <c r="BF288" i="2"/>
  <c r="T288" i="2"/>
  <c r="R288" i="2"/>
  <c r="P288" i="2"/>
  <c r="BI283" i="2"/>
  <c r="BH283" i="2"/>
  <c r="BG283" i="2"/>
  <c r="BF283" i="2"/>
  <c r="T283" i="2"/>
  <c r="R283" i="2"/>
  <c r="P283" i="2"/>
  <c r="BI273" i="2"/>
  <c r="BH273" i="2"/>
  <c r="BG273" i="2"/>
  <c r="BF273" i="2"/>
  <c r="T273" i="2"/>
  <c r="R273" i="2"/>
  <c r="P273" i="2"/>
  <c r="BI268" i="2"/>
  <c r="BH268" i="2"/>
  <c r="BG268" i="2"/>
  <c r="BF268" i="2"/>
  <c r="T268" i="2"/>
  <c r="R268" i="2"/>
  <c r="P268" i="2"/>
  <c r="BI263" i="2"/>
  <c r="BH263" i="2"/>
  <c r="BG263" i="2"/>
  <c r="BF263" i="2"/>
  <c r="T263" i="2"/>
  <c r="R263" i="2"/>
  <c r="P263" i="2"/>
  <c r="BI259" i="2"/>
  <c r="BH259" i="2"/>
  <c r="BG259" i="2"/>
  <c r="BF259" i="2"/>
  <c r="T259" i="2"/>
  <c r="R259" i="2"/>
  <c r="P259" i="2"/>
  <c r="BI254" i="2"/>
  <c r="BH254" i="2"/>
  <c r="BG254" i="2"/>
  <c r="BF254" i="2"/>
  <c r="T254" i="2"/>
  <c r="R254" i="2"/>
  <c r="P254" i="2"/>
  <c r="BI250" i="2"/>
  <c r="BH250" i="2"/>
  <c r="BG250" i="2"/>
  <c r="BF250" i="2"/>
  <c r="T250" i="2"/>
  <c r="R250" i="2"/>
  <c r="P250" i="2"/>
  <c r="BI246" i="2"/>
  <c r="BH246" i="2"/>
  <c r="BG246" i="2"/>
  <c r="BF246" i="2"/>
  <c r="T246" i="2"/>
  <c r="R246" i="2"/>
  <c r="P246" i="2"/>
  <c r="BI241" i="2"/>
  <c r="BH241" i="2"/>
  <c r="BG241" i="2"/>
  <c r="BF241" i="2"/>
  <c r="T241" i="2"/>
  <c r="R241" i="2"/>
  <c r="P241" i="2"/>
  <c r="BI236" i="2"/>
  <c r="BH236" i="2"/>
  <c r="BG236" i="2"/>
  <c r="BF236" i="2"/>
  <c r="T236" i="2"/>
  <c r="R236" i="2"/>
  <c r="P236" i="2"/>
  <c r="BI232" i="2"/>
  <c r="BH232" i="2"/>
  <c r="BG232" i="2"/>
  <c r="BF232" i="2"/>
  <c r="T232" i="2"/>
  <c r="R232" i="2"/>
  <c r="P232" i="2"/>
  <c r="BI218" i="2"/>
  <c r="BH218" i="2"/>
  <c r="BG218" i="2"/>
  <c r="BF218" i="2"/>
  <c r="T218" i="2"/>
  <c r="R218" i="2"/>
  <c r="P218" i="2"/>
  <c r="BI213" i="2"/>
  <c r="BH213" i="2"/>
  <c r="BG213" i="2"/>
  <c r="BF213" i="2"/>
  <c r="T213" i="2"/>
  <c r="R213" i="2"/>
  <c r="P213" i="2"/>
  <c r="BI208" i="2"/>
  <c r="BH208" i="2"/>
  <c r="BG208" i="2"/>
  <c r="BF208" i="2"/>
  <c r="T208" i="2"/>
  <c r="R208" i="2"/>
  <c r="P208" i="2"/>
  <c r="BI203" i="2"/>
  <c r="BH203" i="2"/>
  <c r="BG203" i="2"/>
  <c r="BF203" i="2"/>
  <c r="T203" i="2"/>
  <c r="R203" i="2"/>
  <c r="P203" i="2"/>
  <c r="BI198" i="2"/>
  <c r="BH198" i="2"/>
  <c r="BG198" i="2"/>
  <c r="BF198" i="2"/>
  <c r="T198" i="2"/>
  <c r="R198" i="2"/>
  <c r="P198" i="2"/>
  <c r="BI188" i="2"/>
  <c r="BH188" i="2"/>
  <c r="BG188" i="2"/>
  <c r="BF188" i="2"/>
  <c r="T188" i="2"/>
  <c r="R188" i="2"/>
  <c r="P188" i="2"/>
  <c r="BI178" i="2"/>
  <c r="BH178" i="2"/>
  <c r="BG178" i="2"/>
  <c r="BF178" i="2"/>
  <c r="T178" i="2"/>
  <c r="R178" i="2"/>
  <c r="P178" i="2"/>
  <c r="BI145" i="2"/>
  <c r="BH145" i="2"/>
  <c r="BG145" i="2"/>
  <c r="BF145" i="2"/>
  <c r="T145" i="2"/>
  <c r="R145" i="2"/>
  <c r="P145" i="2"/>
  <c r="BI137" i="2"/>
  <c r="BH137" i="2"/>
  <c r="BG137" i="2"/>
  <c r="BF137" i="2"/>
  <c r="T137" i="2"/>
  <c r="T125" i="2"/>
  <c r="T124" i="2"/>
  <c r="R137" i="2"/>
  <c r="R125" i="2"/>
  <c r="R124" i="2"/>
  <c r="P137" i="2"/>
  <c r="P125" i="2"/>
  <c r="P124" i="2"/>
  <c r="F117" i="2"/>
  <c r="E115" i="2"/>
  <c r="F89" i="2"/>
  <c r="E87" i="2"/>
  <c r="J24" i="2"/>
  <c r="E24" i="2"/>
  <c r="J92" i="2" s="1"/>
  <c r="J23" i="2"/>
  <c r="J21" i="2"/>
  <c r="E21" i="2"/>
  <c r="J20" i="2"/>
  <c r="J18" i="2"/>
  <c r="E18" i="2"/>
  <c r="F120" i="2" s="1"/>
  <c r="J17" i="2"/>
  <c r="J15" i="2"/>
  <c r="E15" i="2"/>
  <c r="F119" i="2" s="1"/>
  <c r="J14" i="2"/>
  <c r="J12" i="2"/>
  <c r="J117" i="2" s="1"/>
  <c r="E7" i="2"/>
  <c r="E85" i="2" s="1"/>
  <c r="L90" i="1"/>
  <c r="AM90" i="1"/>
  <c r="L89" i="1"/>
  <c r="AM87" i="1"/>
  <c r="L87" i="1"/>
  <c r="L85" i="1"/>
  <c r="L84" i="1"/>
  <c r="BK218" i="2"/>
  <c r="J263" i="2"/>
  <c r="J308" i="2"/>
  <c r="J320" i="2"/>
  <c r="J351" i="2"/>
  <c r="BK348" i="2"/>
  <c r="BK288" i="2"/>
  <c r="BK333" i="2"/>
  <c r="BK188" i="2"/>
  <c r="BK268" i="2"/>
  <c r="J303" i="2"/>
  <c r="J327" i="2"/>
  <c r="BK344" i="2"/>
  <c r="J360" i="2"/>
  <c r="BK203" i="2"/>
  <c r="J250" i="2"/>
  <c r="J208" i="2"/>
  <c r="J298" i="2"/>
  <c r="BK311" i="2"/>
  <c r="J273" i="2"/>
  <c r="BK357" i="2"/>
  <c r="BK303" i="2"/>
  <c r="J259" i="2"/>
  <c r="BK254" i="2"/>
  <c r="BK236" i="2"/>
  <c r="J293" i="2"/>
  <c r="J333" i="2"/>
  <c r="J354" i="2"/>
  <c r="J324" i="2"/>
  <c r="J137" i="2"/>
  <c r="J348" i="2"/>
  <c r="J218" i="2"/>
  <c r="J357" i="2"/>
  <c r="J316" i="2"/>
  <c r="J344" i="2"/>
  <c r="J283" i="2"/>
  <c r="J288" i="2"/>
  <c r="BK246" i="2"/>
  <c r="BK327" i="2"/>
  <c r="J213" i="2"/>
  <c r="BK178" i="2"/>
  <c r="BK241" i="2"/>
  <c r="BK308" i="2"/>
  <c r="BK316" i="2"/>
  <c r="BK137" i="2"/>
  <c r="BK360" i="2"/>
  <c r="BK145" i="2"/>
  <c r="BK351" i="2"/>
  <c r="BK208" i="2"/>
  <c r="BK283" i="2"/>
  <c r="BK250" i="2"/>
  <c r="BK263" i="2"/>
  <c r="BK324" i="2"/>
  <c r="J340" i="2"/>
  <c r="BK213" i="2"/>
  <c r="J145" i="2"/>
  <c r="J198" i="2"/>
  <c r="AS94" i="1"/>
  <c r="BK259" i="2"/>
  <c r="J236" i="2"/>
  <c r="BK320" i="2"/>
  <c r="J178" i="2"/>
  <c r="J246" i="2"/>
  <c r="J268" i="2"/>
  <c r="J203" i="2"/>
  <c r="J241" i="2"/>
  <c r="BK298" i="2"/>
  <c r="J232" i="2"/>
  <c r="BK340" i="2"/>
  <c r="BK273" i="2"/>
  <c r="J254" i="2"/>
  <c r="BK198" i="2"/>
  <c r="J311" i="2"/>
  <c r="BK354" i="2"/>
  <c r="BK232" i="2"/>
  <c r="J188" i="2"/>
  <c r="BK293" i="2"/>
  <c r="H132" i="2" l="1"/>
  <c r="J132" i="2" s="1"/>
  <c r="J131" i="2"/>
  <c r="J125" i="2"/>
  <c r="J124" i="2" s="1"/>
  <c r="T144" i="2"/>
  <c r="R310" i="2"/>
  <c r="BK144" i="2"/>
  <c r="J144" i="2" s="1"/>
  <c r="R326" i="2"/>
  <c r="T326" i="2"/>
  <c r="BK310" i="2"/>
  <c r="J310" i="2" s="1"/>
  <c r="P144" i="2"/>
  <c r="T310" i="2"/>
  <c r="R144" i="2"/>
  <c r="R143" i="2" s="1"/>
  <c r="R123" i="2" s="1"/>
  <c r="P310" i="2"/>
  <c r="BK326" i="2"/>
  <c r="J326" i="2" s="1"/>
  <c r="P326" i="2"/>
  <c r="BK125" i="2"/>
  <c r="J98" i="2" s="1"/>
  <c r="BK359" i="2"/>
  <c r="J359" i="2" s="1"/>
  <c r="BE360" i="2"/>
  <c r="F91" i="2"/>
  <c r="J120" i="2"/>
  <c r="BE298" i="2"/>
  <c r="BE324" i="2"/>
  <c r="BE333" i="2"/>
  <c r="BE354" i="2"/>
  <c r="J89" i="2"/>
  <c r="BE213" i="2"/>
  <c r="BE241" i="2"/>
  <c r="BE268" i="2"/>
  <c r="BE303" i="2"/>
  <c r="BE308" i="2"/>
  <c r="BE348" i="2"/>
  <c r="BE357" i="2"/>
  <c r="BE137" i="2"/>
  <c r="BE178" i="2"/>
  <c r="BE232" i="2"/>
  <c r="BE320" i="2"/>
  <c r="BE340" i="2"/>
  <c r="BE344" i="2"/>
  <c r="BE351" i="2"/>
  <c r="E113" i="2"/>
  <c r="BE145" i="2"/>
  <c r="BE283" i="2"/>
  <c r="BE311" i="2"/>
  <c r="BE188" i="2"/>
  <c r="BE236" i="2"/>
  <c r="BE246" i="2"/>
  <c r="BE254" i="2"/>
  <c r="BE293" i="2"/>
  <c r="BE198" i="2"/>
  <c r="BE250" i="2"/>
  <c r="F92" i="2"/>
  <c r="BE203" i="2"/>
  <c r="BE208" i="2"/>
  <c r="BE218" i="2"/>
  <c r="BE263" i="2"/>
  <c r="BE273" i="2"/>
  <c r="BE327" i="2"/>
  <c r="BE259" i="2"/>
  <c r="BE288" i="2"/>
  <c r="BE316" i="2"/>
  <c r="F37" i="2"/>
  <c r="BD95" i="1" s="1"/>
  <c r="BD94" i="1" s="1"/>
  <c r="W33" i="1" s="1"/>
  <c r="F36" i="2"/>
  <c r="BC95" i="1" s="1"/>
  <c r="BC94" i="1" s="1"/>
  <c r="AY94" i="1" s="1"/>
  <c r="F34" i="2"/>
  <c r="BA95" i="1" s="1"/>
  <c r="BA94" i="1" s="1"/>
  <c r="W30" i="1" s="1"/>
  <c r="J34" i="2"/>
  <c r="AW95" i="1" s="1"/>
  <c r="F35" i="2"/>
  <c r="BB95" i="1" s="1"/>
  <c r="BB94" i="1" s="1"/>
  <c r="W31" i="1" s="1"/>
  <c r="T143" i="2" l="1"/>
  <c r="T123" i="2" s="1"/>
  <c r="J103" i="2"/>
  <c r="J102" i="2"/>
  <c r="J101" i="2"/>
  <c r="J100" i="2"/>
  <c r="P143" i="2"/>
  <c r="P123" i="2" s="1"/>
  <c r="AU95" i="1" s="1"/>
  <c r="AU94" i="1" s="1"/>
  <c r="BK143" i="2"/>
  <c r="J143" i="2" s="1"/>
  <c r="BK124" i="2"/>
  <c r="J97" i="2"/>
  <c r="AW94" i="1"/>
  <c r="AK30" i="1" s="1"/>
  <c r="AX94" i="1"/>
  <c r="W32" i="1"/>
  <c r="F33" i="2"/>
  <c r="AZ95" i="1" s="1"/>
  <c r="AZ94" i="1" s="1"/>
  <c r="W29" i="1" s="1"/>
  <c r="J123" i="2" l="1"/>
  <c r="J99" i="2"/>
  <c r="J96" i="2" s="1"/>
  <c r="J30" i="2" s="1"/>
  <c r="BK123" i="2"/>
  <c r="AV94" i="1"/>
  <c r="AK26" i="1" l="1"/>
  <c r="J39" i="2"/>
  <c r="J33" i="2"/>
  <c r="AK35" i="1"/>
  <c r="AK29" i="1" s="1"/>
  <c r="AG95" i="1"/>
  <c r="AG94" i="1" s="1"/>
  <c r="AT94" i="1"/>
  <c r="AN94" i="1" l="1"/>
  <c r="AV95" i="1"/>
  <c r="AT95" i="1"/>
  <c r="AN95" i="1" s="1"/>
</calcChain>
</file>

<file path=xl/sharedStrings.xml><?xml version="1.0" encoding="utf-8"?>
<sst xmlns="http://schemas.openxmlformats.org/spreadsheetml/2006/main" count="2411" uniqueCount="382">
  <si>
    <t>Export Komplet</t>
  </si>
  <si>
    <t/>
  </si>
  <si>
    <t>2.0</t>
  </si>
  <si>
    <t>False</t>
  </si>
  <si>
    <t>{943f03b4-7823-4cfb-821c-b0c9ea6606c7}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</si>
  <si>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</si>
  <si>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</si>
  <si>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</si>
  <si>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</si>
  <si>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</si>
  <si>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</si>
  <si>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</si>
  <si>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</si>
  <si>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</si>
  <si>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086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</si>
  <si>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</si>
  <si>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</si>
  <si>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Útulna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</si>
  <si>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</si>
  <si>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</si>
  <si>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</si>
  <si>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</si>
  <si>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</si>
  <si>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</si>
  <si>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</si>
  <si>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</si>
  <si>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</si>
  <si>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</si>
  <si>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</si>
  <si>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</si>
  <si>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</si>
  <si>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</si>
  <si>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</si>
  <si>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</si>
  <si>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</si>
  <si>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</si>
  <si>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</si>
  <si>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</si>
  <si>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</si>
  <si>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</si>
  <si>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</si>
  <si>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</si>
  <si>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</si>
  <si>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</si>
  <si>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</si>
  <si>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</si>
  <si>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</si>
  <si>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</si>
  <si>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</si>
  <si>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</si>
  <si>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</si>
  <si>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</si>
  <si>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</si>
  <si>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</si>
  <si>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</si>
  <si>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</si>
  <si>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</si>
  <si>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</si>
  <si>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</si>
  <si>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</si>
  <si>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</si>
  <si>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</si>
  <si>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</si>
  <si>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</si>
  <si>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</si>
  <si>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</si>
  <si>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</si>
  <si>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</si>
  <si>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</si>
  <si>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</si>
  <si>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</si>
  <si>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</si>
  <si>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</si>
  <si>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</si>
  <si>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</si>
  <si>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</si>
  <si>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</si>
  <si>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</si>
  <si>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Stavební část</t>
  </si>
  <si>
    <t>STA</t>
  </si>
  <si>
    <t>1</t>
  </si>
  <si>
    <t>{1d94f7b7-73d9-47fa-b017-bab7d122e90f}</t>
  </si>
  <si>
    <t>2</t>
  </si>
  <si>
    <t>F0001</t>
  </si>
  <si>
    <t>DEK Střecha ST.4006A (DEKROOF 21-A)</t>
  </si>
  <si>
    <t>m2</t>
  </si>
  <si>
    <t>3</t>
  </si>
  <si>
    <t>KRYCÍ LIST SOUPISU PRACÍ</t>
  </si>
  <si>
    <t>Objekt:</t>
  </si>
  <si>
    <t>SO01 -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</si>
  <si>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</si>
  <si>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</si>
  <si>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</si>
  <si>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</si>
  <si>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</si>
  <si>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</si>
  <si>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2 - Zakládání</t>
  </si>
  <si>
    <t>PSV - Práce a dodávky PSV</t>
  </si>
  <si>
    <t xml:space="preserve">    762 - Konstrukce tesařské</t>
  </si>
  <si>
    <t xml:space="preserve">    764 - Konstrukce klempířské</t>
  </si>
  <si>
    <t xml:space="preserve">    766 - Konstrukce truhlářské</t>
  </si>
  <si>
    <t>D1 - DEK Střecha ST.4006A (DEKROOF 21-A)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</si>
  <si>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</si>
  <si>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</si>
  <si>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</si>
  <si>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</si>
  <si>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</si>
  <si>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</si>
  <si>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</si>
  <si>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</si>
  <si>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</si>
  <si>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</si>
  <si>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</si>
  <si>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</si>
  <si>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</si>
  <si>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</si>
  <si>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</si>
  <si>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</si>
  <si>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</si>
  <si>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</si>
  <si>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233211123R.01</t>
  </si>
  <si>
    <t>kus</t>
  </si>
  <si>
    <t>4</t>
  </si>
  <si>
    <t>-1773846431</t>
  </si>
  <si>
    <t>VV</t>
  </si>
  <si>
    <t>Součet</t>
  </si>
  <si>
    <t>PSV</t>
  </si>
  <si>
    <t>Práce a dodávky PSV</t>
  </si>
  <si>
    <t>762</t>
  </si>
  <si>
    <t>Konstrukce tesařské</t>
  </si>
  <si>
    <t>762083111</t>
  </si>
  <si>
    <t>Impregnace řeziva proti dřevokaznému hmyzu a houbám máčením třída ohrožení 1 a 2</t>
  </si>
  <si>
    <t>m3</t>
  </si>
  <si>
    <t>16</t>
  </si>
  <si>
    <t>-887262893</t>
  </si>
  <si>
    <t>Online PSC</t>
  </si>
  <si>
    <t>https://podminky.urs.cz/item/CS_URS_2023_02/762083111</t>
  </si>
  <si>
    <t>"Základový rošt - obvodový tárm 180/180" 4*2,64*0,18*0,18</t>
  </si>
  <si>
    <t>"Základový rošt - trámy roštu 80/160" 24*2,64*0,08*0,16</t>
  </si>
  <si>
    <t>"Svislé konstrukce - sloup 180/180" 4*2,64*0,18*0,18</t>
  </si>
  <si>
    <t>"Svislé konstrukce - ztužidlo vodorovné ve svislém směru 1.NP 160/80" 2*2,64*0,16*0,08</t>
  </si>
  <si>
    <t>"Svislé konstrukce - ztužidlo šikmé 1.NP 100/80" 8*1,75*0,1*0,08</t>
  </si>
  <si>
    <t>"Svislé konstrukce - ztužidlo šikmé 2.NP 100/80" 8*1,4*0,1*0,08</t>
  </si>
  <si>
    <t>"Svislé konstrukce - svislý sloupek u okna 2.NP 100/80" 8*1*0,1*0,08</t>
  </si>
  <si>
    <t>"Svislé konstrukce - šikmá vzpěra u okna 2.NP 100/80" 8*1,35*0,1*0,08</t>
  </si>
  <si>
    <t>"Svislé konstrukce - vodorovný trám pod oknem (1.NP) 100/80" 4*0,6*0,1*0,08</t>
  </si>
  <si>
    <t>"Strop nad 1.np - sloup 180/180" 4*2,64*0,18*0,18</t>
  </si>
  <si>
    <t>"Strop nad 1.np - ztužidlo vodorovné 1.NP 80/160" 2*2,64*0,08*0,16</t>
  </si>
  <si>
    <t>"Strop nad 1.np - ztužidlo šikmé v úrovni stropu nad 1.NP 80/100" 2*1,35*0,08*0,1</t>
  </si>
  <si>
    <t>"Strop nad 1.np - ztužidlo šikmé 2.NP 80/100" 3*1,9*0,08*0,1</t>
  </si>
  <si>
    <t>bednění střechy OSB 4 tl. 18mm</t>
  </si>
  <si>
    <t>23,2*0,018</t>
  </si>
  <si>
    <t xml:space="preserve">latě na uchycení střešní krytiny hranoly 30 x 50 mm, smrk: </t>
  </si>
  <si>
    <t>0,03*0,05*33,6</t>
  </si>
  <si>
    <t>podlaha tl. 23mm, smrk</t>
  </si>
  <si>
    <t>3*3*0,023*2</t>
  </si>
  <si>
    <t>spodní patro</t>
  </si>
  <si>
    <t>3*2*2,2*0,03</t>
  </si>
  <si>
    <t>horní patro</t>
  </si>
  <si>
    <t>(4*2,2*3-0,6*0,6*4)*0,03</t>
  </si>
  <si>
    <t>4*3*2*0,03*0,05</t>
  </si>
  <si>
    <t>4*3*2*2*0,03*0,05</t>
  </si>
  <si>
    <t>762123210</t>
  </si>
  <si>
    <t>Montáž tesařských stěn vázaných s ocelovými spojkami z hraněného řeziva průřezové pl do 100 cm2</t>
  </si>
  <si>
    <t>m</t>
  </si>
  <si>
    <t>-664539270</t>
  </si>
  <si>
    <t>https://podminky.urs.cz/item/CS_URS_2023_02/762123210</t>
  </si>
  <si>
    <t>"Svislé konstrukce - ztužidlo šikmé 1.NP 100/80" 8*1,75</t>
  </si>
  <si>
    <t>"Svislé konstrukce - ztužidlo šikmé 2.NP 100/80" 8*1,4</t>
  </si>
  <si>
    <t>"Svislé konstrukce - svislý sloupek u okna 2.NP 100/80" 8*1</t>
  </si>
  <si>
    <t>"Svislé konstrukce - šikmá vzpěra u okna 2.NP 100/80" 8*1,35</t>
  </si>
  <si>
    <t>"Svislé konstrukce - vodorovný trám pod oknem (1.NP) 100/80" 4*0,6</t>
  </si>
  <si>
    <t>"Strop nad 1.np - ztužidlo šikmé v úrovni stropu nad 1.NP 80/100" 2*1,35</t>
  </si>
  <si>
    <t>"Strop nad 1.np - ztužidlo šikmé 2.NP 80/100" 3*1,9</t>
  </si>
  <si>
    <t>M</t>
  </si>
  <si>
    <t>60512125</t>
  </si>
  <si>
    <t>hranol stavební řezivo průřezu do 120cm2 do dl 6m</t>
  </si>
  <si>
    <t>32</t>
  </si>
  <si>
    <t>1453991646</t>
  </si>
  <si>
    <t>0,439*1,05 'Přepočtené koeficientem množství</t>
  </si>
  <si>
    <t>762123220</t>
  </si>
  <si>
    <t>Montáž tesařských stěn vázaných s ocelovými spojkami z hraněného řeziva průřezové pl přes 100 do 144 cm2</t>
  </si>
  <si>
    <t>1559963094</t>
  </si>
  <si>
    <t>https://podminky.urs.cz/item/CS_URS_2023_02/762123220</t>
  </si>
  <si>
    <t>"Svislé konstrukce - ztužidlo vodorovné ve svislém směru 1.NP 160/80" 2*2,64</t>
  </si>
  <si>
    <t>"Strop nad 1.np - ztužidlo vodorovné 1.NP 80/160" 2*2,64</t>
  </si>
  <si>
    <t>60512130</t>
  </si>
  <si>
    <t>hranol stavební řezivo průřezu do 224cm2 do dl 6m</t>
  </si>
  <si>
    <t>1997851009</t>
  </si>
  <si>
    <t>0,136*1,05 'Přepočtené koeficientem množství</t>
  </si>
  <si>
    <t>762123230</t>
  </si>
  <si>
    <t>Montáž tesařských stěn vázaných s ocelovými spojkami z hraněného řeziva průřezové pl přes 144 do 224 cm2</t>
  </si>
  <si>
    <t>1414009451</t>
  </si>
  <si>
    <t>https://podminky.urs.cz/item/CS_URS_2023_02/762123230</t>
  </si>
  <si>
    <t>"Svislé konstrukce - sloup 180/180" 4*2,64</t>
  </si>
  <si>
    <t>"Strop nad 1.np - sloup 180/180" 4*2,64</t>
  </si>
  <si>
    <t>-748586569</t>
  </si>
  <si>
    <t>0,684*1,05 'Přepočtené koeficientem množství</t>
  </si>
  <si>
    <t>762195000</t>
  </si>
  <si>
    <t>Spojovací prostředky pro montáž stěn, příček, bednění stěn</t>
  </si>
  <si>
    <t>1992553429</t>
  </si>
  <si>
    <t>https://podminky.urs.cz/item/CS_URS_2023_02/762195000</t>
  </si>
  <si>
    <t>10</t>
  </si>
  <si>
    <t>762321911</t>
  </si>
  <si>
    <t>Zavětrování a ztužení vazníků prkny tl do 32 mm</t>
  </si>
  <si>
    <t>-55444528</t>
  </si>
  <si>
    <t>https://podminky.urs.cz/item/CS_URS_2024_01/762321911</t>
  </si>
  <si>
    <t>3,4*2*2</t>
  </si>
  <si>
    <t>762332141</t>
  </si>
  <si>
    <t>Montáž vázaných kcí krovů pravidelných z hraněného řeziva pl přes 50 do 120 cm2 s ocelovými spojkami</t>
  </si>
  <si>
    <t>1673656830</t>
  </si>
  <si>
    <t>https://podminky.urs.cz/item/CS_URS_2023_02/762332141</t>
  </si>
  <si>
    <t>-1851912888</t>
  </si>
  <si>
    <t>0,307*1,05 'Přepočtené koeficientem množství</t>
  </si>
  <si>
    <t>762332144</t>
  </si>
  <si>
    <t>Montáž vázaných kcí krovů pravidelných z hraněného řeziva pl přes 288 do 450 cm2 s ocelovými spojkami</t>
  </si>
  <si>
    <t>-1232402484</t>
  </si>
  <si>
    <t>https://podminky.urs.cz/item/CS_URS_2023_02/762332144</t>
  </si>
  <si>
    <t>60512140</t>
  </si>
  <si>
    <t>hranol stavební řezivo průřezu do 450cm2 do dl 6m</t>
  </si>
  <si>
    <t>1304175565</t>
  </si>
  <si>
    <t>0,171*1,05 'Přepočtené koeficientem množství</t>
  </si>
  <si>
    <t>762341210</t>
  </si>
  <si>
    <t>Montáž bednění střech rovných a šikmých sklonu do 60° z hrubých prken na sraz tl do 32 mm</t>
  </si>
  <si>
    <t>-629693850</t>
  </si>
  <si>
    <t>https://podminky.urs.cz/item/CS_URS_2023_02/762341210</t>
  </si>
  <si>
    <t xml:space="preserve">bednění střechy </t>
  </si>
  <si>
    <t>23,2</t>
  </si>
  <si>
    <t>60515111</t>
  </si>
  <si>
    <t>řezivo jehličnaté boční prkno 20-30mm</t>
  </si>
  <si>
    <t>189148006</t>
  </si>
  <si>
    <t>23,2*0,025</t>
  </si>
  <si>
    <t>762342214</t>
  </si>
  <si>
    <t>Montáž laťování na střechách jednoduchých sklonu do 60° osové vzdálenosti přes 150 do 360 mm</t>
  </si>
  <si>
    <t>-661875314</t>
  </si>
  <si>
    <t>https://podminky.urs.cz/item/CS_URS_2023_02/762342214</t>
  </si>
  <si>
    <t>60514114</t>
  </si>
  <si>
    <t>řezivo jehličnaté lať impregnovaná dl 4 m</t>
  </si>
  <si>
    <t>-36875285</t>
  </si>
  <si>
    <t>0,05*1,05 'Přepočtené koeficientem množství</t>
  </si>
  <si>
    <t>762395000</t>
  </si>
  <si>
    <t>Spojovací prostředky krovů, bednění, laťování, nadstřešních konstrukcí</t>
  </si>
  <si>
    <t>1925053197</t>
  </si>
  <si>
    <t>https://podminky.urs.cz/item/CS_URS_2023_02/762395000</t>
  </si>
  <si>
    <t>762512261</t>
  </si>
  <si>
    <t>Montáž podlahové kce podkladového roštu</t>
  </si>
  <si>
    <t>87275730</t>
  </si>
  <si>
    <t>https://podminky.urs.cz/item/CS_URS_2023_02/762512261</t>
  </si>
  <si>
    <t>"Základový rošt - obvodový trám 180/180" 4*2,64</t>
  </si>
  <si>
    <t>"Základový rošt - trámy roštu 80/160" 24*2,64</t>
  </si>
  <si>
    <t>1853719258</t>
  </si>
  <si>
    <t>1,153*1,05 'Přepočtené koeficientem množství</t>
  </si>
  <si>
    <t>762523104</t>
  </si>
  <si>
    <t>Položení podlahy z hoblovaných prken na sraz</t>
  </si>
  <si>
    <t>-1223510812</t>
  </si>
  <si>
    <t>https://podminky.urs.cz/item/CS_URS_2023_02/762523104</t>
  </si>
  <si>
    <t>podlaha tl. 2cm, smrk</t>
  </si>
  <si>
    <t>3*3*2</t>
  </si>
  <si>
    <t>-274118976</t>
  </si>
  <si>
    <t>0,414*1,05 'Přepočtené koeficientem množství</t>
  </si>
  <si>
    <t>762595001</t>
  </si>
  <si>
    <t>Spojovací prostředky pro položení dřevěných podlah a zakrytí kanálů</t>
  </si>
  <si>
    <t>90836691</t>
  </si>
  <si>
    <t>https://podminky.urs.cz/item/CS_URS_2023_02/762595001</t>
  </si>
  <si>
    <t>998762101</t>
  </si>
  <si>
    <t>Přesun hmot tonážní pro kce tesařské v objektech v do 6 m</t>
  </si>
  <si>
    <t>t</t>
  </si>
  <si>
    <t>-1922911354</t>
  </si>
  <si>
    <t>https://podminky.urs.cz/item/CS_URS_2023_02/998762101</t>
  </si>
  <si>
    <t>764</t>
  </si>
  <si>
    <t>Konstrukce klempířské</t>
  </si>
  <si>
    <t>764111431</t>
  </si>
  <si>
    <t>Krytina střechy rovné drážkováním z tabulí z Pz plechu sklonu do 30°</t>
  </si>
  <si>
    <t>1159411396</t>
  </si>
  <si>
    <t>https://podminky.urs.cz/item/CS_URS_2024_01/764111431</t>
  </si>
  <si>
    <t>23,4</t>
  </si>
  <si>
    <t>764212632</t>
  </si>
  <si>
    <t>Oplechování štítu závětrnou lištou z Pz s povrchovou úpravou rš 200 mm</t>
  </si>
  <si>
    <t>448290800</t>
  </si>
  <si>
    <t>https://podminky.urs.cz/item/CS_URS_2023_02/764212632</t>
  </si>
  <si>
    <t>2,467*2*2</t>
  </si>
  <si>
    <t>764212664</t>
  </si>
  <si>
    <t>Oplechování rovné okapové hrany z Pz s povrchovou úpravou rš 330 mm</t>
  </si>
  <si>
    <t>1942102398</t>
  </si>
  <si>
    <t>https://podminky.urs.cz/item/CS_URS_2023_02/764212664</t>
  </si>
  <si>
    <t>998764101</t>
  </si>
  <si>
    <t>Přesun hmot tonážní pro konstrukce klempířské v objektech v do 6 m</t>
  </si>
  <si>
    <t>626622286</t>
  </si>
  <si>
    <t>https://podminky.urs.cz/item/CS_URS_2023_02/998764101</t>
  </si>
  <si>
    <t>766</t>
  </si>
  <si>
    <t>Konstrukce truhlářské</t>
  </si>
  <si>
    <t>766412213R.01</t>
  </si>
  <si>
    <t>Montáž obložení stěn pl přes 5 m2 smrkovými prkny š přes 80 do 100 mm</t>
  </si>
  <si>
    <t>-502228697</t>
  </si>
  <si>
    <t>spodní patro - boky spodního patra nejsou plné =&gt; využit koef. 0,7</t>
  </si>
  <si>
    <t>4*2,2*3-0,6*0,6*4</t>
  </si>
  <si>
    <t>60516100</t>
  </si>
  <si>
    <t>řezivo smrkové sušené tl 30mm</t>
  </si>
  <si>
    <t>60592757</t>
  </si>
  <si>
    <t>1,026*1,05 'Přepočtené koeficientem množství</t>
  </si>
  <si>
    <t>766000000R,01</t>
  </si>
  <si>
    <t>D+M spojovacího materiálu a nosných prvků - rošt</t>
  </si>
  <si>
    <t>kpl</t>
  </si>
  <si>
    <t>-1769050616</t>
  </si>
  <si>
    <t>spodní patro + horní patro</t>
  </si>
  <si>
    <t>766621621</t>
  </si>
  <si>
    <t>Montáž dřevěných oken plochy do 1 m2 zdvojených otevíravých do dřevěné konstrukce</t>
  </si>
  <si>
    <t>-821093400</t>
  </si>
  <si>
    <t>https://podminky.urs.cz/item/CS_URS_2023_02/766621621</t>
  </si>
  <si>
    <t>61110008R.01</t>
  </si>
  <si>
    <t>otevíravé čtvercové okno o rozměrech 600 x 600 mm, vč. pantů a doplňkového kotvícího materiálu</t>
  </si>
  <si>
    <t>164218080</t>
  </si>
  <si>
    <t>4*0,6*0,6</t>
  </si>
  <si>
    <t>766699211R.01</t>
  </si>
  <si>
    <t>D+M lavice a stolu - dřevo</t>
  </si>
  <si>
    <t>1747220518</t>
  </si>
  <si>
    <t>766699211R.02</t>
  </si>
  <si>
    <t>D+M žebříku - dřevo</t>
  </si>
  <si>
    <t>1104014261</t>
  </si>
  <si>
    <t>998766101</t>
  </si>
  <si>
    <t>Přesun hmot tonážní pro kce truhlářské v objektech v do 6 m</t>
  </si>
  <si>
    <t>-1257321460</t>
  </si>
  <si>
    <t>https://podminky.urs.cz/item/CS_URS_2023_02/998766101</t>
  </si>
  <si>
    <t>D1</t>
  </si>
  <si>
    <t>764111643</t>
  </si>
  <si>
    <t>Krytina střechy rovné drážkováním ze svitků z Pz plechu s povrchovou úpravou do rš 670 mm sklonu přes 30 do 60°</t>
  </si>
  <si>
    <t>-1984021021</t>
  </si>
  <si>
    <t>https://podminky.urs.cz/item/CS_URS_2024_01/764111643</t>
  </si>
  <si>
    <t>SEZNAM FIGUR</t>
  </si>
  <si>
    <t>Výměra</t>
  </si>
  <si>
    <t xml:space="preserve"> SO01</t>
  </si>
  <si>
    <t>Použití figury:</t>
  </si>
  <si>
    <t>Město Uherský Brod, Masarykovo nám. 100, 688 01 Uherský Brod</t>
  </si>
  <si>
    <t>00291463</t>
  </si>
  <si>
    <t>CZ00291463</t>
  </si>
  <si>
    <t>Střešní krytina - Krytina střechy z Pz plechu, antracit viz Průvodní zpráva</t>
  </si>
  <si>
    <t>Geodetické vytýčení pozice a geodetické zaměření dokončené stavby</t>
  </si>
  <si>
    <t>Geodetické práce</t>
  </si>
  <si>
    <t>G001</t>
  </si>
  <si>
    <t xml:space="preserve"> Ing. Arch. Lukáš Landa, autorizovaný architekt, ČKA 04565</t>
  </si>
  <si>
    <t>Ing. Arch. Lukáš Landa</t>
  </si>
  <si>
    <t>Krytina střechy z Pz plechu, antracit – např. Plech trapézový BRAVO H12+ RAL 7016 antracit</t>
  </si>
  <si>
    <t>133201101</t>
  </si>
  <si>
    <t>Hloubení šachet v hornině tř. 3 objemu do 100 m3</t>
  </si>
  <si>
    <t>133201109</t>
  </si>
  <si>
    <t>Příplatek za lepivost u hloubení šachet v hornině tř. 3</t>
  </si>
  <si>
    <t>161101101</t>
  </si>
  <si>
    <t>Svislé přemístění výkopku z horniny tř. 1 až 4 hl výkopu do 2,5 m</t>
  </si>
  <si>
    <t>162201101</t>
  </si>
  <si>
    <t>Vodorovné přemístění do 20 m výkopku/sypaniny z horniny tř. 1 až 4</t>
  </si>
  <si>
    <t>162201211</t>
  </si>
  <si>
    <t>Vodorovné přemístění výkopku z horniny tř. 1 až 4 stavebním kolečkem do 10 m</t>
  </si>
  <si>
    <t>162601102</t>
  </si>
  <si>
    <t>Vodorovné přemístění do 5000 m výkopku/sypaniny z horniny tř. 1 až 4</t>
  </si>
  <si>
    <t>167101101</t>
  </si>
  <si>
    <t>Nakládání výkopku z hornin tř. 1 až 4 do 100 m3</t>
  </si>
  <si>
    <t>174101101</t>
  </si>
  <si>
    <t>Zásyp jam, šachet rýh nebo kolem objektů sypaninou se zhutněním</t>
  </si>
  <si>
    <t>182301122</t>
  </si>
  <si>
    <t>Rozprostření ornice pl do 500 m2 ve svahu přes 1:5 tl vrstvy do 150 mm</t>
  </si>
  <si>
    <t>275313711</t>
  </si>
  <si>
    <t>betonová patka 1,2*1,2*1 * 4</t>
  </si>
  <si>
    <t>"Svislé konstrukce - ztužidlo šikmé 1.NP 120/100" 8*1,75*0,12*0,1</t>
  </si>
  <si>
    <t>"Krov - krokve 140/220" 14*2,64*0,14*0,220</t>
  </si>
  <si>
    <t>"Krov - vrcholová vaznice 140/140" 1*1,35*0,14*0,140</t>
  </si>
  <si>
    <t>"Krov - krokve 140/220" 14*2,64</t>
  </si>
  <si>
    <t>"Krov - vrcholová vaznice 140/140" 1*1,35</t>
  </si>
  <si>
    <t>"Krov - pozednice 180/260" 2*2,64</t>
  </si>
  <si>
    <t>"Krov - pozednice 180/260" 2*2,64*0,180*0,26</t>
  </si>
  <si>
    <t>"Krov - pozednice 180/260" 2*2,64*0,18*0,260</t>
  </si>
  <si>
    <t>"Krov - krokve 140/220" 14*2,64*0,140*0,220</t>
  </si>
  <si>
    <t>"Krov - pozednice 180/220" 2*2,64*0,18*0,22</t>
  </si>
  <si>
    <t>"Krov - krokve 140/220" 14*2,64*0,14*0,22</t>
  </si>
  <si>
    <t>4*2*2,2*0,7</t>
  </si>
  <si>
    <t>(4*2*2,2*0,03)*0,7</t>
  </si>
  <si>
    <t>Zemní vrut</t>
  </si>
  <si>
    <t>Dodatečně vlepený na chemeckou maltu.</t>
  </si>
  <si>
    <t>Kompletní dodávka a montáž zakotvení obvodového rámu</t>
  </si>
  <si>
    <t>Kotevní šroub M24 - Tř. pevnosti 8.8 
kotevní délka v betonu 200mm</t>
  </si>
  <si>
    <t>Základové patky z betonu tř. C30/37-XC2, XF3</t>
  </si>
  <si>
    <r>
      <t xml:space="preserve">Útulna - Maršov
</t>
    </r>
    <r>
      <rPr>
        <sz val="10"/>
        <color theme="1" tint="0.499984740745262"/>
        <rFont val="Arial CE"/>
        <charset val="238"/>
      </rPr>
      <t>(útulna var II)</t>
    </r>
  </si>
  <si>
    <t xml:space="preserve"> Ing. Arch. Lukáš Landa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</si>
</sst>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8"/>
      <name val="Arial CE"/>
    </font>
    <font>
      <sz val="9"/>
      <name val="Arial CE"/>
      <charset val="238"/>
    </font>
    <font>
      <sz val="8"/>
      <name val="Arial CE"/>
      <charset val="238"/>
    </font>
    <font>
      <b/>
      <sz val="11"/>
      <color rgb="FF003366"/>
      <name val="Arial CE"/>
      <charset val="238"/>
    </font>
    <font>
      <sz val="8"/>
      <color theme="1" tint="0.249977111117893"/>
      <name val="Arial CE"/>
    </font>
    <font>
      <sz val="10"/>
      <color theme="1" tint="0.49998474074526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42" fillId="0" borderId="0" xfId="0" applyFont="1" applyAlignment="1">
      <alignment horizontal="left" vertical="center" wrapText="1"/>
    </xf>
    <xf numFmtId="0" fontId="24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0" xfId="0" applyProtection="1"/>
    <xf numFmtId="0" fontId="0" fillId="0" borderId="2" xfId="0" applyFont="1" applyBorder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2" fillId="5" borderId="18" xfId="0" applyFont="1" applyFill="1" applyBorder="1" applyAlignment="1" applyProtection="1">
      <alignment horizontal="center" vertical="center" wrapText="1"/>
    </xf>
    <xf numFmtId="4" fontId="24" fillId="0" borderId="0" xfId="0" applyNumberFormat="1" applyFont="1" applyAlignment="1" applyProtection="1"/>
    <xf numFmtId="4" fontId="6" fillId="0" borderId="0" xfId="0" applyNumberFormat="1" applyFont="1" applyAlignment="1" applyProtection="1"/>
    <xf numFmtId="4" fontId="7" fillId="0" borderId="0" xfId="0" applyNumberFormat="1" applyFont="1" applyAlignment="1" applyProtection="1"/>
    <xf numFmtId="4" fontId="22" fillId="0" borderId="22" xfId="0" applyNumberFormat="1" applyFont="1" applyBorder="1" applyAlignment="1" applyProtection="1">
      <alignment vertical="center"/>
    </xf>
    <xf numFmtId="4" fontId="38" fillId="0" borderId="22" xfId="0" applyNumberFormat="1" applyFont="1" applyBorder="1" applyAlignment="1" applyProtection="1">
      <alignment vertical="center"/>
    </xf>
    <xf numFmtId="0" fontId="42" fillId="0" borderId="0" xfId="0" applyFont="1" applyAlignment="1" applyProtection="1">
      <alignment horizontal="left" vertical="center" wrapText="1"/>
    </xf>
    <xf numFmtId="0" fontId="44" fillId="0" borderId="22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/>
    </xf>
    <xf numFmtId="167" fontId="43" fillId="0" borderId="18" xfId="0" applyNumberFormat="1" applyFont="1" applyBorder="1" applyAlignment="1">
      <alignment vertical="center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4" fontId="8" fillId="0" borderId="0" xfId="0" applyNumberFormat="1" applyFont="1" applyAlignment="1"/>
    <xf numFmtId="4" fontId="45" fillId="0" borderId="20" xfId="0" applyNumberFormat="1" applyFont="1" applyBorder="1" applyAlignment="1" applyProtection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6" fillId="0" borderId="0" xfId="0" applyFont="1" applyAlignment="1" applyProtection="1">
      <alignment horizontal="left" vertical="center" wrapText="1"/>
    </xf>
    <xf numFmtId="0" fontId="46" fillId="0" borderId="0" xfId="0" applyFont="1" applyAlignment="1" applyProtection="1">
      <alignment vertical="center"/>
    </xf>
    <xf numFmtId="167" fontId="46" fillId="0" borderId="0" xfId="0" applyNumberFormat="1" applyFont="1" applyAlignment="1" applyProtection="1">
      <alignment vertical="center"/>
    </xf>
    <xf numFmtId="0" fontId="42" fillId="0" borderId="0" xfId="0" applyFont="1" applyAlignment="1">
      <alignment vertical="center" wrapText="1"/>
    </xf>
    <xf numFmtId="0" fontId="42" fillId="0" borderId="0" xfId="0" applyFont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762332144" TargetMode="External"/><Relationship Id="rId13" Type="http://schemas.openxmlformats.org/officeDocument/2006/relationships/hyperlink" Target="https://podminky.urs.cz/item/CS_URS_2023_02/762523104" TargetMode="External"/><Relationship Id="rId18" Type="http://schemas.openxmlformats.org/officeDocument/2006/relationships/hyperlink" Target="https://podminky.urs.cz/item/CS_URS_2023_02/764212664" TargetMode="External"/><Relationship Id="rId3" Type="http://schemas.openxmlformats.org/officeDocument/2006/relationships/hyperlink" Target="https://podminky.urs.cz/item/CS_URS_2023_02/762123220" TargetMode="External"/><Relationship Id="rId21" Type="http://schemas.openxmlformats.org/officeDocument/2006/relationships/hyperlink" Target="https://podminky.urs.cz/item/CS_URS_2023_02/998766101" TargetMode="External"/><Relationship Id="rId7" Type="http://schemas.openxmlformats.org/officeDocument/2006/relationships/hyperlink" Target="https://podminky.urs.cz/item/CS_URS_2023_02/762332141" TargetMode="External"/><Relationship Id="rId12" Type="http://schemas.openxmlformats.org/officeDocument/2006/relationships/hyperlink" Target="https://podminky.urs.cz/item/CS_URS_2023_02/762512261" TargetMode="External"/><Relationship Id="rId17" Type="http://schemas.openxmlformats.org/officeDocument/2006/relationships/hyperlink" Target="https://podminky.urs.cz/item/CS_URS_2023_02/764212632" TargetMode="External"/><Relationship Id="rId2" Type="http://schemas.openxmlformats.org/officeDocument/2006/relationships/hyperlink" Target="https://podminky.urs.cz/item/CS_URS_2023_02/762123210" TargetMode="External"/><Relationship Id="rId16" Type="http://schemas.openxmlformats.org/officeDocument/2006/relationships/hyperlink" Target="https://podminky.urs.cz/item/CS_URS_2024_01/764111431" TargetMode="External"/><Relationship Id="rId20" Type="http://schemas.openxmlformats.org/officeDocument/2006/relationships/hyperlink" Target="https://podminky.urs.cz/item/CS_URS_2023_02/766621621" TargetMode="External"/><Relationship Id="rId1" Type="http://schemas.openxmlformats.org/officeDocument/2006/relationships/hyperlink" Target="https://podminky.urs.cz/item/CS_URS_2023_02/762083111" TargetMode="External"/><Relationship Id="rId6" Type="http://schemas.openxmlformats.org/officeDocument/2006/relationships/hyperlink" Target="https://podminky.urs.cz/item/CS_URS_2024_01/762321911" TargetMode="External"/><Relationship Id="rId11" Type="http://schemas.openxmlformats.org/officeDocument/2006/relationships/hyperlink" Target="https://podminky.urs.cz/item/CS_URS_2023_02/762395000" TargetMode="External"/><Relationship Id="rId5" Type="http://schemas.openxmlformats.org/officeDocument/2006/relationships/hyperlink" Target="https://podminky.urs.cz/item/CS_URS_2023_02/762195000" TargetMode="External"/><Relationship Id="rId15" Type="http://schemas.openxmlformats.org/officeDocument/2006/relationships/hyperlink" Target="https://podminky.urs.cz/item/CS_URS_2023_02/998762101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podminky.urs.cz/item/CS_URS_2023_02/762342214" TargetMode="External"/><Relationship Id="rId19" Type="http://schemas.openxmlformats.org/officeDocument/2006/relationships/hyperlink" Target="https://podminky.urs.cz/item/CS_URS_2023_02/998764101" TargetMode="External"/><Relationship Id="rId4" Type="http://schemas.openxmlformats.org/officeDocument/2006/relationships/hyperlink" Target="https://podminky.urs.cz/item/CS_URS_2023_02/762123230" TargetMode="External"/><Relationship Id="rId9" Type="http://schemas.openxmlformats.org/officeDocument/2006/relationships/hyperlink" Target="https://podminky.urs.cz/item/CS_URS_2023_02/762341210" TargetMode="External"/><Relationship Id="rId14" Type="http://schemas.openxmlformats.org/officeDocument/2006/relationships/hyperlink" Target="https://podminky.urs.cz/item/CS_URS_2023_02/762595001" TargetMode="External"/><Relationship Id="rId22" Type="http://schemas.openxmlformats.org/officeDocument/2006/relationships/hyperlink" Target="https://podminky.urs.cz/item/CS_URS_2024_01/76411164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topLeftCell="A79" zoomScale="160" zoomScaleNormal="160" workbookViewId="0">
      <selection activeCell="AM90" sqref="AM90:AP9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41" t="s">
        <v>5</v>
      </c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s="1" customFormat="1" ht="12" customHeight="1">
      <c r="B5" s="20"/>
      <c r="D5" s="24" t="s">
        <v>13</v>
      </c>
      <c r="K5" s="272" t="s">
        <v>14</v>
      </c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R5" s="20"/>
      <c r="BE5" s="269" t="s">
        <v>15</v>
      </c>
      <c r="BS5" s="17" t="s">
        <v>6</v>
      </c>
    </row>
    <row r="6" spans="1:74" s="1" customFormat="1" ht="36.950000000000003" customHeight="1">
      <c r="B6" s="20"/>
      <c r="D6" s="26" t="s">
        <v>16</v>
      </c>
      <c r="K6" s="273" t="s">
        <v>380</v>
      </c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R6" s="20"/>
      <c r="BE6" s="270"/>
      <c r="BS6" s="17" t="s">
        <v>6</v>
      </c>
    </row>
    <row r="7" spans="1:74" s="1" customFormat="1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70"/>
      <c r="BS7" s="17" t="s">
        <v>6</v>
      </c>
    </row>
    <row r="8" spans="1:74" s="1" customFormat="1" ht="12" customHeight="1">
      <c r="B8" s="20"/>
      <c r="D8" s="27" t="s">
        <v>20</v>
      </c>
      <c r="K8" s="25" t="s">
        <v>21</v>
      </c>
      <c r="AK8" s="27" t="s">
        <v>22</v>
      </c>
      <c r="AN8" s="183">
        <f ca="1">TODAY()</f>
        <v>46050</v>
      </c>
      <c r="AR8" s="20"/>
      <c r="BE8" s="270"/>
      <c r="BS8" s="17" t="s">
        <v>6</v>
      </c>
    </row>
    <row r="9" spans="1:74" s="1" customFormat="1" ht="14.45" customHeight="1">
      <c r="B9" s="20"/>
      <c r="AR9" s="20"/>
      <c r="BE9" s="270"/>
      <c r="BS9" s="17" t="s">
        <v>6</v>
      </c>
    </row>
    <row r="10" spans="1:74" s="1" customFormat="1" ht="12" customHeight="1">
      <c r="B10" s="20"/>
      <c r="D10" s="27" t="s">
        <v>23</v>
      </c>
      <c r="AK10" s="27" t="s">
        <v>24</v>
      </c>
      <c r="AN10" s="30" t="s">
        <v>333</v>
      </c>
      <c r="AR10" s="20"/>
      <c r="BE10" s="270"/>
      <c r="BS10" s="17" t="s">
        <v>6</v>
      </c>
    </row>
    <row r="11" spans="1:74" s="1" customFormat="1" ht="18.399999999999999" customHeight="1">
      <c r="B11" s="20"/>
      <c r="E11" s="25" t="s">
        <v>332</v>
      </c>
      <c r="AK11" s="27" t="s">
        <v>25</v>
      </c>
      <c r="AN11" s="30" t="s">
        <v>334</v>
      </c>
      <c r="AR11" s="20"/>
      <c r="BE11" s="270"/>
      <c r="BS11" s="17" t="s">
        <v>6</v>
      </c>
    </row>
    <row r="12" spans="1:74" s="1" customFormat="1" ht="6.95" customHeight="1">
      <c r="B12" s="20"/>
      <c r="AR12" s="20"/>
      <c r="BE12" s="270"/>
      <c r="BS12" s="17" t="s">
        <v>6</v>
      </c>
    </row>
    <row r="13" spans="1:74" s="1" customFormat="1" ht="12" customHeight="1">
      <c r="B13" s="20"/>
      <c r="D13" s="27" t="s">
        <v>26</v>
      </c>
      <c r="AK13" s="27" t="s">
        <v>24</v>
      </c>
      <c r="AN13" s="29" t="s">
        <v>27</v>
      </c>
      <c r="AR13" s="20"/>
      <c r="BE13" s="270"/>
      <c r="BS13" s="17" t="s">
        <v>6</v>
      </c>
    </row>
    <row r="14" spans="1:74" ht="12.75">
      <c r="B14" s="20"/>
      <c r="E14" s="274" t="s">
        <v>27</v>
      </c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7" t="s">
        <v>25</v>
      </c>
      <c r="AN14" s="29" t="s">
        <v>27</v>
      </c>
      <c r="AR14" s="20"/>
      <c r="BE14" s="270"/>
      <c r="BS14" s="17" t="s">
        <v>6</v>
      </c>
    </row>
    <row r="15" spans="1:74" s="1" customFormat="1" ht="6.95" customHeight="1">
      <c r="B15" s="20"/>
      <c r="AR15" s="20"/>
      <c r="BE15" s="270"/>
      <c r="BS15" s="17" t="s">
        <v>3</v>
      </c>
    </row>
    <row r="16" spans="1:74" s="1" customFormat="1" ht="12" customHeight="1">
      <c r="B16" s="20"/>
      <c r="D16" s="27" t="s">
        <v>28</v>
      </c>
      <c r="AK16" s="27" t="s">
        <v>24</v>
      </c>
      <c r="AN16" s="25" t="s">
        <v>1</v>
      </c>
      <c r="AR16" s="20"/>
      <c r="BE16" s="270"/>
      <c r="BS16" s="17" t="s">
        <v>3</v>
      </c>
    </row>
    <row r="17" spans="1:71" s="1" customFormat="1" ht="18.399999999999999" customHeight="1">
      <c r="B17" s="20"/>
      <c r="E17" s="25" t="s">
        <v>339</v>
      </c>
      <c r="AK17" s="27" t="s">
        <v>25</v>
      </c>
      <c r="AN17" s="25" t="s">
        <v>1</v>
      </c>
      <c r="AR17" s="20"/>
      <c r="BE17" s="270"/>
      <c r="BS17" s="17" t="s">
        <v>29</v>
      </c>
    </row>
    <row r="18" spans="1:71" s="1" customFormat="1" ht="6.95" customHeight="1">
      <c r="B18" s="20"/>
      <c r="AR18" s="20"/>
      <c r="BE18" s="270"/>
      <c r="BS18" s="17" t="s">
        <v>6</v>
      </c>
    </row>
    <row r="19" spans="1:71" s="1" customFormat="1" ht="12" customHeight="1">
      <c r="B19" s="20"/>
      <c r="D19" s="27" t="s">
        <v>30</v>
      </c>
      <c r="AK19" s="27" t="s">
        <v>24</v>
      </c>
      <c r="AN19" s="25" t="s">
        <v>1</v>
      </c>
      <c r="AR19" s="20"/>
      <c r="BE19" s="270"/>
      <c r="BS19" s="17" t="s">
        <v>6</v>
      </c>
    </row>
    <row r="20" spans="1:71" s="1" customFormat="1" ht="18.399999999999999" customHeight="1">
      <c r="B20" s="20"/>
      <c r="E20" s="25" t="s">
        <v>21</v>
      </c>
      <c r="AK20" s="27" t="s">
        <v>25</v>
      </c>
      <c r="AN20" s="25" t="s">
        <v>1</v>
      </c>
      <c r="AR20" s="20"/>
      <c r="BE20" s="270"/>
      <c r="BS20" s="17" t="s">
        <v>29</v>
      </c>
    </row>
    <row r="21" spans="1:71" s="1" customFormat="1" ht="6.95" customHeight="1">
      <c r="B21" s="20"/>
      <c r="AR21" s="20"/>
      <c r="BE21" s="270"/>
    </row>
    <row r="22" spans="1:71" s="1" customFormat="1" ht="12" customHeight="1">
      <c r="B22" s="20"/>
      <c r="D22" s="27" t="s">
        <v>31</v>
      </c>
      <c r="AR22" s="20"/>
      <c r="BE22" s="270"/>
    </row>
    <row r="23" spans="1:71" s="1" customFormat="1" ht="16.5" customHeight="1">
      <c r="B23" s="20"/>
      <c r="E23" s="276" t="s">
        <v>1</v>
      </c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R23" s="20"/>
      <c r="BE23" s="270"/>
    </row>
    <row r="24" spans="1:71" s="1" customFormat="1" ht="6.95" customHeight="1">
      <c r="B24" s="20"/>
      <c r="AR24" s="20"/>
      <c r="BE24" s="270"/>
    </row>
    <row r="25" spans="1:71" s="1" customFormat="1" ht="6.95" customHeight="1">
      <c r="B25" s="2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0"/>
      <c r="BE25" s="270"/>
    </row>
    <row r="26" spans="1:71" s="2" customFormat="1" ht="25.9" customHeight="1">
      <c r="A26" s="33"/>
      <c r="B26" s="34"/>
      <c r="C26" s="33"/>
      <c r="D26" s="35" t="s">
        <v>32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77">
        <f>'SO01 - Stavební část'!J30</f>
        <v>0</v>
      </c>
      <c r="AL26" s="278"/>
      <c r="AM26" s="278"/>
      <c r="AN26" s="278"/>
      <c r="AO26" s="278"/>
      <c r="AP26" s="33"/>
      <c r="AQ26" s="33"/>
      <c r="AR26" s="34"/>
      <c r="BE26" s="270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70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79" t="s">
        <v>33</v>
      </c>
      <c r="M28" s="279"/>
      <c r="N28" s="279"/>
      <c r="O28" s="279"/>
      <c r="P28" s="279"/>
      <c r="Q28" s="33"/>
      <c r="R28" s="33"/>
      <c r="S28" s="33"/>
      <c r="T28" s="33"/>
      <c r="U28" s="33"/>
      <c r="V28" s="33"/>
      <c r="W28" s="279" t="s">
        <v>34</v>
      </c>
      <c r="X28" s="279"/>
      <c r="Y28" s="279"/>
      <c r="Z28" s="279"/>
      <c r="AA28" s="279"/>
      <c r="AB28" s="279"/>
      <c r="AC28" s="279"/>
      <c r="AD28" s="279"/>
      <c r="AE28" s="279"/>
      <c r="AF28" s="33"/>
      <c r="AG28" s="33"/>
      <c r="AH28" s="33"/>
      <c r="AI28" s="33"/>
      <c r="AJ28" s="33"/>
      <c r="AK28" s="279" t="s">
        <v>35</v>
      </c>
      <c r="AL28" s="279"/>
      <c r="AM28" s="279"/>
      <c r="AN28" s="279"/>
      <c r="AO28" s="279"/>
      <c r="AP28" s="33"/>
      <c r="AQ28" s="33"/>
      <c r="AR28" s="34"/>
      <c r="BE28" s="270"/>
    </row>
    <row r="29" spans="1:71" s="3" customFormat="1" ht="14.45" customHeight="1">
      <c r="B29" s="38"/>
      <c r="D29" s="27" t="s">
        <v>36</v>
      </c>
      <c r="F29" s="27" t="s">
        <v>37</v>
      </c>
      <c r="L29" s="259">
        <v>0.21</v>
      </c>
      <c r="M29" s="258"/>
      <c r="N29" s="258"/>
      <c r="O29" s="258"/>
      <c r="P29" s="258"/>
      <c r="W29" s="257">
        <f>ROUND(AZ94, 2)</f>
        <v>0</v>
      </c>
      <c r="X29" s="258"/>
      <c r="Y29" s="258"/>
      <c r="Z29" s="258"/>
      <c r="AA29" s="258"/>
      <c r="AB29" s="258"/>
      <c r="AC29" s="258"/>
      <c r="AD29" s="258"/>
      <c r="AE29" s="258"/>
      <c r="AK29" s="257">
        <f>AK35-AK26</f>
        <v>0</v>
      </c>
      <c r="AL29" s="258"/>
      <c r="AM29" s="258"/>
      <c r="AN29" s="258"/>
      <c r="AO29" s="258"/>
      <c r="AR29" s="38"/>
      <c r="BE29" s="271"/>
    </row>
    <row r="30" spans="1:71" s="3" customFormat="1" ht="14.45" customHeight="1">
      <c r="B30" s="38"/>
      <c r="F30" s="27" t="s">
        <v>38</v>
      </c>
      <c r="L30" s="259">
        <v>0.12</v>
      </c>
      <c r="M30" s="258"/>
      <c r="N30" s="258"/>
      <c r="O30" s="258"/>
      <c r="P30" s="258"/>
      <c r="W30" s="257">
        <f>ROUND(BA94, 2)</f>
        <v>0</v>
      </c>
      <c r="X30" s="258"/>
      <c r="Y30" s="258"/>
      <c r="Z30" s="258"/>
      <c r="AA30" s="258"/>
      <c r="AB30" s="258"/>
      <c r="AC30" s="258"/>
      <c r="AD30" s="258"/>
      <c r="AE30" s="258"/>
      <c r="AK30" s="257">
        <f>ROUND(AW94, 2)</f>
        <v>0</v>
      </c>
      <c r="AL30" s="258"/>
      <c r="AM30" s="258"/>
      <c r="AN30" s="258"/>
      <c r="AO30" s="258"/>
      <c r="AR30" s="38"/>
      <c r="BE30" s="271"/>
    </row>
    <row r="31" spans="1:71" s="3" customFormat="1" ht="14.45" hidden="1" customHeight="1">
      <c r="B31" s="38"/>
      <c r="F31" s="27" t="s">
        <v>39</v>
      </c>
      <c r="L31" s="259">
        <v>0.21</v>
      </c>
      <c r="M31" s="258"/>
      <c r="N31" s="258"/>
      <c r="O31" s="258"/>
      <c r="P31" s="258"/>
      <c r="W31" s="257">
        <f>ROUND(BB94, 2)</f>
        <v>0</v>
      </c>
      <c r="X31" s="258"/>
      <c r="Y31" s="258"/>
      <c r="Z31" s="258"/>
      <c r="AA31" s="258"/>
      <c r="AB31" s="258"/>
      <c r="AC31" s="258"/>
      <c r="AD31" s="258"/>
      <c r="AE31" s="258"/>
      <c r="AK31" s="257">
        <v>0</v>
      </c>
      <c r="AL31" s="258"/>
      <c r="AM31" s="258"/>
      <c r="AN31" s="258"/>
      <c r="AO31" s="258"/>
      <c r="AR31" s="38"/>
      <c r="BE31" s="271"/>
    </row>
    <row r="32" spans="1:71" s="3" customFormat="1" ht="14.45" hidden="1" customHeight="1">
      <c r="B32" s="38"/>
      <c r="F32" s="27" t="s">
        <v>40</v>
      </c>
      <c r="L32" s="259">
        <v>0.12</v>
      </c>
      <c r="M32" s="258"/>
      <c r="N32" s="258"/>
      <c r="O32" s="258"/>
      <c r="P32" s="258"/>
      <c r="W32" s="257">
        <f>ROUND(BC94, 2)</f>
        <v>0</v>
      </c>
      <c r="X32" s="258"/>
      <c r="Y32" s="258"/>
      <c r="Z32" s="258"/>
      <c r="AA32" s="258"/>
      <c r="AB32" s="258"/>
      <c r="AC32" s="258"/>
      <c r="AD32" s="258"/>
      <c r="AE32" s="258"/>
      <c r="AK32" s="257">
        <v>0</v>
      </c>
      <c r="AL32" s="258"/>
      <c r="AM32" s="258"/>
      <c r="AN32" s="258"/>
      <c r="AO32" s="258"/>
      <c r="AR32" s="38"/>
      <c r="BE32" s="271"/>
    </row>
    <row r="33" spans="1:57" s="3" customFormat="1" ht="14.45" hidden="1" customHeight="1">
      <c r="B33" s="38"/>
      <c r="F33" s="27" t="s">
        <v>41</v>
      </c>
      <c r="L33" s="259">
        <v>0</v>
      </c>
      <c r="M33" s="258"/>
      <c r="N33" s="258"/>
      <c r="O33" s="258"/>
      <c r="P33" s="258"/>
      <c r="W33" s="257">
        <f>ROUND(BD94, 2)</f>
        <v>0</v>
      </c>
      <c r="X33" s="258"/>
      <c r="Y33" s="258"/>
      <c r="Z33" s="258"/>
      <c r="AA33" s="258"/>
      <c r="AB33" s="258"/>
      <c r="AC33" s="258"/>
      <c r="AD33" s="258"/>
      <c r="AE33" s="258"/>
      <c r="AK33" s="257">
        <v>0</v>
      </c>
      <c r="AL33" s="258"/>
      <c r="AM33" s="258"/>
      <c r="AN33" s="258"/>
      <c r="AO33" s="258"/>
      <c r="AR33" s="38"/>
      <c r="BE33" s="271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70"/>
    </row>
    <row r="35" spans="1:57" s="2" customFormat="1" ht="25.9" customHeight="1">
      <c r="A35" s="33"/>
      <c r="B35" s="34"/>
      <c r="C35" s="39"/>
      <c r="D35" s="40" t="s">
        <v>42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43</v>
      </c>
      <c r="U35" s="41"/>
      <c r="V35" s="41"/>
      <c r="W35" s="41"/>
      <c r="X35" s="260" t="s">
        <v>44</v>
      </c>
      <c r="Y35" s="261"/>
      <c r="Z35" s="261"/>
      <c r="AA35" s="261"/>
      <c r="AB35" s="261"/>
      <c r="AC35" s="41"/>
      <c r="AD35" s="41"/>
      <c r="AE35" s="41"/>
      <c r="AF35" s="41"/>
      <c r="AG35" s="41"/>
      <c r="AH35" s="41"/>
      <c r="AI35" s="41"/>
      <c r="AJ35" s="41"/>
      <c r="AK35" s="262">
        <f>'SO01 - Stavební část'!J39</f>
        <v>0</v>
      </c>
      <c r="AL35" s="261"/>
      <c r="AM35" s="261"/>
      <c r="AN35" s="261"/>
      <c r="AO35" s="263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3"/>
      <c r="D49" s="44" t="s">
        <v>45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46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2.75">
      <c r="A60" s="33"/>
      <c r="B60" s="34"/>
      <c r="C60" s="33"/>
      <c r="D60" s="46" t="s">
        <v>47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48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47</v>
      </c>
      <c r="AI60" s="36"/>
      <c r="AJ60" s="36"/>
      <c r="AK60" s="36"/>
      <c r="AL60" s="36"/>
      <c r="AM60" s="46" t="s">
        <v>48</v>
      </c>
      <c r="AN60" s="36"/>
      <c r="AO60" s="36"/>
      <c r="AP60" s="33"/>
      <c r="AQ60" s="33"/>
      <c r="AR60" s="34"/>
      <c r="BE60" s="33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2.75">
      <c r="A64" s="33"/>
      <c r="B64" s="34"/>
      <c r="C64" s="33"/>
      <c r="D64" s="44" t="s">
        <v>49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50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2.75">
      <c r="A75" s="33"/>
      <c r="B75" s="34"/>
      <c r="C75" s="33"/>
      <c r="D75" s="46" t="s">
        <v>47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48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47</v>
      </c>
      <c r="AI75" s="36"/>
      <c r="AJ75" s="36"/>
      <c r="AK75" s="36"/>
      <c r="AL75" s="36"/>
      <c r="AM75" s="46" t="s">
        <v>48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>
      <c r="A82" s="33"/>
      <c r="B82" s="34"/>
      <c r="C82" s="21" t="s">
        <v>51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7" t="s">
        <v>13</v>
      </c>
      <c r="L84" s="4" t="str">
        <f>K5</f>
        <v>086</v>
      </c>
      <c r="AR84" s="52"/>
    </row>
    <row r="85" spans="1:91" s="5" customFormat="1" ht="36.950000000000003" customHeight="1">
      <c r="B85" s="53"/>
      <c r="C85" s="54" t="s">
        <v>16</v>
      </c>
      <c r="L85" s="248" t="str">
        <f>K6</f>
        <v>Útulna - Maršov
(útulna var II)</v>
      </c>
      <c r="M85" s="249"/>
      <c r="N85" s="249"/>
      <c r="O85" s="249"/>
      <c r="P85" s="249"/>
      <c r="Q85" s="249"/>
      <c r="R85" s="249"/>
      <c r="S85" s="249"/>
      <c r="T85" s="249"/>
      <c r="U85" s="249"/>
      <c r="V85" s="249"/>
      <c r="W85" s="249"/>
      <c r="X85" s="249"/>
      <c r="Y85" s="249"/>
      <c r="Z85" s="249"/>
      <c r="AA85" s="249"/>
      <c r="AB85" s="249"/>
      <c r="AC85" s="249"/>
      <c r="AD85" s="249"/>
      <c r="AE85" s="249"/>
      <c r="AF85" s="249"/>
      <c r="AG85" s="249"/>
      <c r="AH85" s="249"/>
      <c r="AI85" s="249"/>
      <c r="AJ85" s="249"/>
      <c r="AR85" s="53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7" t="s">
        <v>20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7" t="s">
        <v>22</v>
      </c>
      <c r="AJ87" s="33"/>
      <c r="AK87" s="33"/>
      <c r="AL87" s="33"/>
      <c r="AM87" s="250">
        <f ca="1">IF(AN8= "","",AN8)</f>
        <v>46050</v>
      </c>
      <c r="AN87" s="250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7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Město Uherský Brod, Masarykovo nám. 100, 688 01 Uherský Brod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7" t="s">
        <v>28</v>
      </c>
      <c r="AJ89" s="33"/>
      <c r="AK89" s="33"/>
      <c r="AL89" s="33"/>
      <c r="AM89" s="291" t="s">
        <v>381</v>
      </c>
      <c r="AN89" s="292"/>
      <c r="AO89" s="292"/>
      <c r="AP89" s="292"/>
      <c r="AQ89" s="33"/>
      <c r="AR89" s="34"/>
      <c r="AS89" s="253" t="s">
        <v>52</v>
      </c>
      <c r="AT89" s="254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>
      <c r="A90" s="33"/>
      <c r="B90" s="34"/>
      <c r="C90" s="27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7" t="s">
        <v>30</v>
      </c>
      <c r="AJ90" s="33"/>
      <c r="AK90" s="33"/>
      <c r="AL90" s="33"/>
      <c r="AM90" s="251" t="str">
        <f>IF(E20="","",E20)</f>
        <v xml:space="preserve"> </v>
      </c>
      <c r="AN90" s="252"/>
      <c r="AO90" s="252"/>
      <c r="AP90" s="252"/>
      <c r="AQ90" s="33"/>
      <c r="AR90" s="34"/>
      <c r="AS90" s="255"/>
      <c r="AT90" s="256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55"/>
      <c r="AT91" s="256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43" t="s">
        <v>53</v>
      </c>
      <c r="D92" s="244"/>
      <c r="E92" s="244"/>
      <c r="F92" s="244"/>
      <c r="G92" s="244"/>
      <c r="H92" s="61"/>
      <c r="I92" s="245" t="s">
        <v>54</v>
      </c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6" t="s">
        <v>55</v>
      </c>
      <c r="AH92" s="244"/>
      <c r="AI92" s="244"/>
      <c r="AJ92" s="244"/>
      <c r="AK92" s="244"/>
      <c r="AL92" s="244"/>
      <c r="AM92" s="244"/>
      <c r="AN92" s="245" t="s">
        <v>56</v>
      </c>
      <c r="AO92" s="244"/>
      <c r="AP92" s="247"/>
      <c r="AQ92" s="62" t="s">
        <v>57</v>
      </c>
      <c r="AR92" s="34"/>
      <c r="AS92" s="63" t="s">
        <v>58</v>
      </c>
      <c r="AT92" s="64" t="s">
        <v>59</v>
      </c>
      <c r="AU92" s="64" t="s">
        <v>60</v>
      </c>
      <c r="AV92" s="64" t="s">
        <v>61</v>
      </c>
      <c r="AW92" s="64" t="s">
        <v>62</v>
      </c>
      <c r="AX92" s="64" t="s">
        <v>63</v>
      </c>
      <c r="AY92" s="64" t="s">
        <v>64</v>
      </c>
      <c r="AZ92" s="64" t="s">
        <v>65</v>
      </c>
      <c r="BA92" s="64" t="s">
        <v>66</v>
      </c>
      <c r="BB92" s="64" t="s">
        <v>67</v>
      </c>
      <c r="BC92" s="64" t="s">
        <v>68</v>
      </c>
      <c r="BD92" s="65" t="s">
        <v>69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50000000000003" customHeight="1">
      <c r="B94" s="69"/>
      <c r="C94" s="70" t="s">
        <v>70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67">
        <f>ROUND(AG95,2)</f>
        <v>0</v>
      </c>
      <c r="AH94" s="267"/>
      <c r="AI94" s="267"/>
      <c r="AJ94" s="267"/>
      <c r="AK94" s="267"/>
      <c r="AL94" s="267"/>
      <c r="AM94" s="267"/>
      <c r="AN94" s="268">
        <f>SUM(AG94,AT94)</f>
        <v>0</v>
      </c>
      <c r="AO94" s="268"/>
      <c r="AP94" s="268"/>
      <c r="AQ94" s="73" t="s">
        <v>1</v>
      </c>
      <c r="AR94" s="69"/>
      <c r="AS94" s="74">
        <f>ROUND(AS95,2)</f>
        <v>0</v>
      </c>
      <c r="AT94" s="75">
        <f>ROUND(SUM(AV94:AW94),2)</f>
        <v>0</v>
      </c>
      <c r="AU94" s="76">
        <f>ROUND(AU95,5)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ROUND(AZ95,2)</f>
        <v>0</v>
      </c>
      <c r="BA94" s="75">
        <f>ROUND(BA95,2)</f>
        <v>0</v>
      </c>
      <c r="BB94" s="75">
        <f>ROUND(BB95,2)</f>
        <v>0</v>
      </c>
      <c r="BC94" s="75">
        <f>ROUND(BC95,2)</f>
        <v>0</v>
      </c>
      <c r="BD94" s="77">
        <f>ROUND(BD95,2)</f>
        <v>0</v>
      </c>
      <c r="BS94" s="78" t="s">
        <v>71</v>
      </c>
      <c r="BT94" s="78" t="s">
        <v>72</v>
      </c>
      <c r="BU94" s="79" t="s">
        <v>73</v>
      </c>
      <c r="BV94" s="78" t="s">
        <v>74</v>
      </c>
      <c r="BW94" s="78" t="s">
        <v>4</v>
      </c>
      <c r="BX94" s="78" t="s">
        <v>75</v>
      </c>
      <c r="CL94" s="78" t="s">
        <v>1</v>
      </c>
    </row>
    <row r="95" spans="1:91" s="7" customFormat="1" ht="16.5" customHeight="1">
      <c r="A95" s="80" t="s">
        <v>76</v>
      </c>
      <c r="B95" s="81"/>
      <c r="C95" s="82"/>
      <c r="D95" s="266" t="s">
        <v>77</v>
      </c>
      <c r="E95" s="266"/>
      <c r="F95" s="266"/>
      <c r="G95" s="266"/>
      <c r="H95" s="266"/>
      <c r="I95" s="83"/>
      <c r="J95" s="266" t="s">
        <v>78</v>
      </c>
      <c r="K95" s="266"/>
      <c r="L95" s="266"/>
      <c r="M95" s="266"/>
      <c r="N95" s="266"/>
      <c r="O95" s="266"/>
      <c r="P95" s="266"/>
      <c r="Q95" s="266"/>
      <c r="R95" s="266"/>
      <c r="S95" s="266"/>
      <c r="T95" s="266"/>
      <c r="U95" s="266"/>
      <c r="V95" s="266"/>
      <c r="W95" s="266"/>
      <c r="X95" s="266"/>
      <c r="Y95" s="266"/>
      <c r="Z95" s="266"/>
      <c r="AA95" s="266"/>
      <c r="AB95" s="266"/>
      <c r="AC95" s="266"/>
      <c r="AD95" s="266"/>
      <c r="AE95" s="266"/>
      <c r="AF95" s="266"/>
      <c r="AG95" s="264">
        <f>'SO01 - Stavební část'!J30</f>
        <v>0</v>
      </c>
      <c r="AH95" s="265"/>
      <c r="AI95" s="265"/>
      <c r="AJ95" s="265"/>
      <c r="AK95" s="265"/>
      <c r="AL95" s="265"/>
      <c r="AM95" s="265"/>
      <c r="AN95" s="264">
        <f>SUM(AG95,AT95)</f>
        <v>0</v>
      </c>
      <c r="AO95" s="265"/>
      <c r="AP95" s="265"/>
      <c r="AQ95" s="84" t="s">
        <v>79</v>
      </c>
      <c r="AR95" s="81"/>
      <c r="AS95" s="85">
        <v>0</v>
      </c>
      <c r="AT95" s="86">
        <f>ROUND(SUM(AV95:AW95),2)</f>
        <v>0</v>
      </c>
      <c r="AU95" s="87">
        <f>'SO01 - Stavební část'!P123</f>
        <v>0</v>
      </c>
      <c r="AV95" s="86">
        <f>'SO01 - Stavební část'!J33</f>
        <v>0</v>
      </c>
      <c r="AW95" s="86">
        <f>'SO01 - Stavební část'!J34</f>
        <v>0</v>
      </c>
      <c r="AX95" s="86">
        <f>'SO01 - Stavební část'!J35</f>
        <v>0</v>
      </c>
      <c r="AY95" s="86">
        <f>'SO01 - Stavební část'!J36</f>
        <v>0</v>
      </c>
      <c r="AZ95" s="86">
        <f>'SO01 - Stavební část'!F33</f>
        <v>0</v>
      </c>
      <c r="BA95" s="86">
        <f>'SO01 - Stavební část'!F34</f>
        <v>0</v>
      </c>
      <c r="BB95" s="86">
        <f>'SO01 - Stavební část'!F35</f>
        <v>0</v>
      </c>
      <c r="BC95" s="86">
        <f>'SO01 - Stavební část'!F36</f>
        <v>0</v>
      </c>
      <c r="BD95" s="88">
        <f>'SO01 - Stavební část'!F37</f>
        <v>0</v>
      </c>
      <c r="BT95" s="89" t="s">
        <v>80</v>
      </c>
      <c r="BV95" s="89" t="s">
        <v>74</v>
      </c>
      <c r="BW95" s="89" t="s">
        <v>81</v>
      </c>
      <c r="BX95" s="89" t="s">
        <v>4</v>
      </c>
      <c r="CL95" s="89" t="s">
        <v>1</v>
      </c>
      <c r="CM95" s="89" t="s">
        <v>82</v>
      </c>
    </row>
    <row r="96" spans="1:91" s="2" customFormat="1" ht="30" customHeight="1">
      <c r="A96" s="33"/>
      <c r="B96" s="34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4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34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sheetProtection algorithmName="SHA-512" hashValue="o8+epSkZZObIcx21+f+VtLQl+j5jDrufHmcDjaZTiPhUhRR1dimIKUkP8sJnQdxF7JiwffCID+ye2rJUTooLZQ==" saltValue="QWQLkcdIM3h0EQ8piEamTw==" spinCount="100000" sheet="1" objects="1" scenarios="1"/>
  <mergeCells count="42"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SO01 - Stavební část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BM363"/>
  <sheetViews>
    <sheetView showGridLines="0" topLeftCell="A80" zoomScale="205" zoomScaleNormal="205" workbookViewId="0">
      <selection activeCell="F16" sqref="F1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1.6640625" style="1" customWidth="1"/>
    <col min="13" max="13" width="10.83203125" style="1" hidden="1" customWidth="1"/>
    <col min="14" max="14" width="0" hidden="1" customWidth="1"/>
    <col min="15" max="20" width="14.1640625" style="1" hidden="1" customWidth="1"/>
    <col min="21" max="21" width="16.33203125" style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7" t="s">
        <v>81</v>
      </c>
      <c r="AZ2" s="90" t="s">
        <v>83</v>
      </c>
      <c r="BA2" s="90" t="s">
        <v>84</v>
      </c>
      <c r="BB2" s="90" t="s">
        <v>85</v>
      </c>
      <c r="BC2" s="90" t="s">
        <v>72</v>
      </c>
      <c r="BD2" s="90" t="s">
        <v>86</v>
      </c>
    </row>
    <row r="3" spans="1:5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1:56" s="1" customFormat="1" ht="24.95" customHeight="1">
      <c r="B4" s="20"/>
      <c r="D4" s="21" t="s">
        <v>87</v>
      </c>
      <c r="L4" s="20"/>
      <c r="M4" s="91" t="s">
        <v>10</v>
      </c>
      <c r="AT4" s="17" t="s">
        <v>3</v>
      </c>
    </row>
    <row r="5" spans="1:56" s="1" customFormat="1" ht="6.95" customHeight="1">
      <c r="B5" s="20"/>
      <c r="L5" s="20"/>
    </row>
    <row r="6" spans="1:56" s="1" customFormat="1" ht="12" customHeight="1">
      <c r="B6" s="20"/>
      <c r="D6" s="27" t="s">
        <v>16</v>
      </c>
      <c r="L6" s="20"/>
    </row>
    <row r="7" spans="1:56" s="1" customFormat="1" ht="16.5" customHeight="1">
      <c r="B7" s="20"/>
      <c r="E7" s="285" t="str">
        <f>'Rekapitulace stavby'!K6</f>
        <v>Útulna - Maršov
(útulna var II)</v>
      </c>
      <c r="F7" s="286"/>
      <c r="G7" s="286"/>
      <c r="H7" s="286"/>
      <c r="L7" s="20"/>
    </row>
    <row r="8" spans="1:56" s="2" customFormat="1" ht="12" customHeight="1">
      <c r="A8" s="33"/>
      <c r="B8" s="34"/>
      <c r="C8" s="33"/>
      <c r="D8" s="27" t="s">
        <v>88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16.5" customHeight="1">
      <c r="A9" s="33"/>
      <c r="B9" s="34"/>
      <c r="C9" s="33"/>
      <c r="D9" s="33"/>
      <c r="E9" s="248" t="s">
        <v>89</v>
      </c>
      <c r="F9" s="280"/>
      <c r="G9" s="280"/>
      <c r="H9" s="280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7" t="s">
        <v>18</v>
      </c>
      <c r="E11" s="33"/>
      <c r="F11" s="25" t="s">
        <v>1</v>
      </c>
      <c r="G11" s="33"/>
      <c r="H11" s="33"/>
      <c r="I11" s="27" t="s">
        <v>19</v>
      </c>
      <c r="J11" s="25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7" t="s">
        <v>20</v>
      </c>
      <c r="E12" s="33"/>
      <c r="F12" s="25" t="s">
        <v>21</v>
      </c>
      <c r="G12" s="33"/>
      <c r="H12" s="33"/>
      <c r="I12" s="27" t="s">
        <v>22</v>
      </c>
      <c r="J12" s="56">
        <f ca="1">'Rekapitulace stavby'!AN8</f>
        <v>46050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7" t="s">
        <v>23</v>
      </c>
      <c r="E14" s="33"/>
      <c r="F14" s="33"/>
      <c r="G14" s="33"/>
      <c r="H14" s="33"/>
      <c r="I14" s="27" t="s">
        <v>24</v>
      </c>
      <c r="J14" s="25" t="str">
        <f>IF('Rekapitulace stavby'!AN10="","",'Rekapitulace stavby'!AN10)</f>
        <v>00291463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5" t="str">
        <f>IF('Rekapitulace stavby'!E11="","",'Rekapitulace stavby'!E11)</f>
        <v>Město Uherský Brod, Masarykovo nám. 100, 688 01 Uherský Brod</v>
      </c>
      <c r="F15" s="33"/>
      <c r="G15" s="33"/>
      <c r="H15" s="33"/>
      <c r="I15" s="27" t="s">
        <v>25</v>
      </c>
      <c r="J15" s="25" t="str">
        <f>IF('Rekapitulace stavby'!AN11="","",'Rekapitulace stavby'!AN11)</f>
        <v>CZ00291463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7" t="s">
        <v>26</v>
      </c>
      <c r="E17" s="33"/>
      <c r="F17" s="33"/>
      <c r="G17" s="33"/>
      <c r="H17" s="33"/>
      <c r="I17" s="27" t="s">
        <v>24</v>
      </c>
      <c r="J17" s="28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7" t="str">
        <f>'Rekapitulace stavby'!E14</f>
        <v>Vyplň údaj</v>
      </c>
      <c r="F18" s="272"/>
      <c r="G18" s="272"/>
      <c r="H18" s="272"/>
      <c r="I18" s="27" t="s">
        <v>25</v>
      </c>
      <c r="J18" s="28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7" t="s">
        <v>28</v>
      </c>
      <c r="E20" s="33"/>
      <c r="F20" s="33"/>
      <c r="G20" s="33"/>
      <c r="H20" s="33"/>
      <c r="I20" s="27" t="s">
        <v>24</v>
      </c>
      <c r="J20" s="25" t="str">
        <f>IF('Rekapitulace stavby'!AN16="","",'Rekapitulace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5" t="str">
        <f>IF('Rekapitulace stavby'!E17="","",'Rekapitulace stavby'!E17)</f>
        <v xml:space="preserve"> Ing. Arch. Lukáš Landa, autorizovaný architekt, ČKA 04565</v>
      </c>
      <c r="F21" s="33"/>
      <c r="G21" s="33"/>
      <c r="H21" s="33"/>
      <c r="I21" s="27" t="s">
        <v>25</v>
      </c>
      <c r="J21" s="25" t="str">
        <f>IF('Rekapitulace stavby'!AN17="","",'Rekapitulace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7" t="s">
        <v>30</v>
      </c>
      <c r="E23" s="33"/>
      <c r="F23" s="33"/>
      <c r="G23" s="33"/>
      <c r="H23" s="33"/>
      <c r="I23" s="27" t="s">
        <v>24</v>
      </c>
      <c r="J23" s="25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5" t="str">
        <f>IF('Rekapitulace stavby'!E20="","",'Rekapitulace stavby'!E20)</f>
        <v xml:space="preserve"> </v>
      </c>
      <c r="F24" s="33"/>
      <c r="G24" s="33"/>
      <c r="H24" s="33"/>
      <c r="I24" s="27" t="s">
        <v>25</v>
      </c>
      <c r="J24" s="25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7" t="s">
        <v>31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2"/>
      <c r="B27" s="93"/>
      <c r="C27" s="92"/>
      <c r="D27" s="92"/>
      <c r="E27" s="276" t="s">
        <v>1</v>
      </c>
      <c r="F27" s="276"/>
      <c r="G27" s="276"/>
      <c r="H27" s="276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5" t="s">
        <v>32</v>
      </c>
      <c r="E30" s="33"/>
      <c r="F30" s="33"/>
      <c r="G30" s="33"/>
      <c r="H30" s="33"/>
      <c r="I30" s="33"/>
      <c r="J30" s="7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34</v>
      </c>
      <c r="G32" s="33"/>
      <c r="H32" s="33"/>
      <c r="I32" s="37" t="s">
        <v>33</v>
      </c>
      <c r="J32" s="37" t="s">
        <v>35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6" t="s">
        <v>36</v>
      </c>
      <c r="E33" s="27" t="s">
        <v>37</v>
      </c>
      <c r="F33" s="97">
        <f>ROUND((SUM(BE123:BE362)),  2)</f>
        <v>0</v>
      </c>
      <c r="G33" s="33"/>
      <c r="H33" s="33"/>
      <c r="I33" s="98">
        <v>0.21</v>
      </c>
      <c r="J33" s="97">
        <f>J39-J30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7" t="s">
        <v>38</v>
      </c>
      <c r="F34" s="97">
        <f>ROUND((SUM(BF123:BF362)),  2)</f>
        <v>0</v>
      </c>
      <c r="G34" s="33"/>
      <c r="H34" s="33"/>
      <c r="I34" s="98">
        <v>0.12</v>
      </c>
      <c r="J34" s="97">
        <f>ROUND(((SUM(BF123:BF362))*I34),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7" t="s">
        <v>39</v>
      </c>
      <c r="F35" s="97">
        <f>ROUND((SUM(BG123:BG362)),  2)</f>
        <v>0</v>
      </c>
      <c r="G35" s="33"/>
      <c r="H35" s="33"/>
      <c r="I35" s="98">
        <v>0.21</v>
      </c>
      <c r="J35" s="9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7" t="s">
        <v>40</v>
      </c>
      <c r="F36" s="97">
        <f>ROUND((SUM(BH123:BH362)),  2)</f>
        <v>0</v>
      </c>
      <c r="G36" s="33"/>
      <c r="H36" s="33"/>
      <c r="I36" s="98">
        <v>0.12</v>
      </c>
      <c r="J36" s="9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7" t="s">
        <v>41</v>
      </c>
      <c r="F37" s="97">
        <f>ROUND((SUM(BI123:BI362)),  2)</f>
        <v>0</v>
      </c>
      <c r="G37" s="33"/>
      <c r="H37" s="33"/>
      <c r="I37" s="98">
        <v>0</v>
      </c>
      <c r="J37" s="9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99"/>
      <c r="D39" s="100" t="s">
        <v>42</v>
      </c>
      <c r="E39" s="61"/>
      <c r="F39" s="61"/>
      <c r="G39" s="101" t="s">
        <v>43</v>
      </c>
      <c r="H39" s="102" t="s">
        <v>44</v>
      </c>
      <c r="I39" s="61"/>
      <c r="J39" s="103">
        <f>J30*1.21</f>
        <v>0</v>
      </c>
      <c r="K39" s="104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3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43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3"/>
      <c r="B61" s="34"/>
      <c r="C61" s="33"/>
      <c r="D61" s="46" t="s">
        <v>47</v>
      </c>
      <c r="E61" s="36"/>
      <c r="F61" s="105" t="s">
        <v>48</v>
      </c>
      <c r="G61" s="46" t="s">
        <v>47</v>
      </c>
      <c r="H61" s="36"/>
      <c r="I61" s="36"/>
      <c r="J61" s="106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3"/>
      <c r="B76" s="34"/>
      <c r="C76" s="33"/>
      <c r="D76" s="46" t="s">
        <v>47</v>
      </c>
      <c r="E76" s="36"/>
      <c r="F76" s="105" t="s">
        <v>48</v>
      </c>
      <c r="G76" s="46" t="s">
        <v>47</v>
      </c>
      <c r="H76" s="36"/>
      <c r="I76" s="36"/>
      <c r="J76" s="106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1" t="s">
        <v>90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7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81" t="str">
        <f>E7</f>
        <v>Útulna - Maršov
(útulna var II)</v>
      </c>
      <c r="F85" s="282"/>
      <c r="G85" s="282"/>
      <c r="H85" s="282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7" t="s">
        <v>88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8" t="str">
        <f>E9</f>
        <v>SO01 - Stavební část</v>
      </c>
      <c r="F87" s="280"/>
      <c r="G87" s="280"/>
      <c r="H87" s="280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7" t="s">
        <v>20</v>
      </c>
      <c r="D89" s="33"/>
      <c r="E89" s="33"/>
      <c r="F89" s="25" t="str">
        <f>F12</f>
        <v xml:space="preserve"> </v>
      </c>
      <c r="G89" s="33"/>
      <c r="H89" s="33"/>
      <c r="I89" s="27" t="s">
        <v>22</v>
      </c>
      <c r="J89" s="56">
        <f ca="1">IF(J12="","",J12)</f>
        <v>46050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7" t="s">
        <v>23</v>
      </c>
      <c r="D91" s="33"/>
      <c r="E91" s="33"/>
      <c r="F91" s="25" t="str">
        <f>E15</f>
        <v>Město Uherský Brod, Masarykovo nám. 100, 688 01 Uherský Brod</v>
      </c>
      <c r="G91" s="33"/>
      <c r="H91" s="33"/>
      <c r="I91" s="27" t="s">
        <v>28</v>
      </c>
      <c r="J91" s="184" t="s">
        <v>340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7" t="s">
        <v>26</v>
      </c>
      <c r="D92" s="33"/>
      <c r="E92" s="33"/>
      <c r="F92" s="25" t="str">
        <f>IF(E18="","",E18)</f>
        <v>Vyplň údaj</v>
      </c>
      <c r="G92" s="33"/>
      <c r="H92" s="33"/>
      <c r="I92" s="27" t="s">
        <v>30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07" t="s">
        <v>91</v>
      </c>
      <c r="D94" s="99"/>
      <c r="E94" s="99"/>
      <c r="F94" s="99"/>
      <c r="G94" s="99"/>
      <c r="H94" s="99"/>
      <c r="I94" s="99"/>
      <c r="J94" s="108" t="s">
        <v>92</v>
      </c>
      <c r="K94" s="9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09" t="s">
        <v>93</v>
      </c>
      <c r="D96" s="33"/>
      <c r="E96" s="33"/>
      <c r="F96" s="33"/>
      <c r="G96" s="33"/>
      <c r="H96" s="33"/>
      <c r="I96" s="33"/>
      <c r="J96" s="215">
        <f>J97+J99+J103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7" t="s">
        <v>94</v>
      </c>
    </row>
    <row r="97" spans="1:31" s="9" customFormat="1" ht="24.95" customHeight="1">
      <c r="B97" s="110"/>
      <c r="D97" s="111" t="s">
        <v>95</v>
      </c>
      <c r="E97" s="112"/>
      <c r="F97" s="112"/>
      <c r="G97" s="112"/>
      <c r="H97" s="112"/>
      <c r="I97" s="112"/>
      <c r="J97" s="240">
        <f>J124</f>
        <v>0</v>
      </c>
      <c r="L97" s="110"/>
    </row>
    <row r="98" spans="1:31" s="10" customFormat="1" ht="19.899999999999999" customHeight="1">
      <c r="B98" s="113"/>
      <c r="D98" s="114" t="s">
        <v>96</v>
      </c>
      <c r="E98" s="115"/>
      <c r="F98" s="115"/>
      <c r="G98" s="115"/>
      <c r="H98" s="115"/>
      <c r="I98" s="115"/>
      <c r="J98" s="216">
        <f>J125</f>
        <v>0</v>
      </c>
      <c r="L98" s="113"/>
    </row>
    <row r="99" spans="1:31" s="9" customFormat="1" ht="24.95" customHeight="1">
      <c r="B99" s="110"/>
      <c r="D99" s="111" t="s">
        <v>97</v>
      </c>
      <c r="E99" s="112"/>
      <c r="F99" s="112"/>
      <c r="G99" s="112"/>
      <c r="H99" s="112"/>
      <c r="I99" s="112"/>
      <c r="J99" s="240">
        <f>J143</f>
        <v>0</v>
      </c>
      <c r="L99" s="110"/>
    </row>
    <row r="100" spans="1:31" s="10" customFormat="1" ht="19.899999999999999" customHeight="1">
      <c r="B100" s="113"/>
      <c r="D100" s="114" t="s">
        <v>98</v>
      </c>
      <c r="E100" s="115"/>
      <c r="F100" s="115"/>
      <c r="G100" s="115"/>
      <c r="H100" s="115"/>
      <c r="I100" s="115"/>
      <c r="J100" s="216">
        <f>J144</f>
        <v>0</v>
      </c>
      <c r="L100" s="113"/>
    </row>
    <row r="101" spans="1:31" s="10" customFormat="1" ht="19.899999999999999" customHeight="1">
      <c r="B101" s="113"/>
      <c r="D101" s="114" t="s">
        <v>99</v>
      </c>
      <c r="E101" s="115"/>
      <c r="F101" s="115"/>
      <c r="G101" s="115"/>
      <c r="H101" s="115"/>
      <c r="I101" s="115"/>
      <c r="J101" s="216">
        <f>J310</f>
        <v>0</v>
      </c>
      <c r="L101" s="113"/>
    </row>
    <row r="102" spans="1:31" s="10" customFormat="1" ht="19.899999999999999" customHeight="1">
      <c r="B102" s="113"/>
      <c r="D102" s="114" t="s">
        <v>100</v>
      </c>
      <c r="E102" s="115"/>
      <c r="F102" s="115"/>
      <c r="G102" s="115"/>
      <c r="H102" s="115"/>
      <c r="I102" s="115"/>
      <c r="J102" s="216">
        <f>J326</f>
        <v>0</v>
      </c>
      <c r="L102" s="113"/>
    </row>
    <row r="103" spans="1:31" s="9" customFormat="1" ht="24.95" customHeight="1">
      <c r="B103" s="110"/>
      <c r="D103" s="111" t="s">
        <v>101</v>
      </c>
      <c r="E103" s="112" t="s">
        <v>337</v>
      </c>
      <c r="F103" s="112"/>
      <c r="G103" s="112"/>
      <c r="H103" s="112"/>
      <c r="I103" s="112"/>
      <c r="J103" s="240">
        <f>J359</f>
        <v>0</v>
      </c>
      <c r="L103" s="110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186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5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217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>
      <c r="J106" s="218"/>
    </row>
    <row r="107" spans="1:31">
      <c r="J107" s="218"/>
    </row>
    <row r="108" spans="1:31">
      <c r="J108" s="218"/>
    </row>
    <row r="109" spans="1:31" s="2" customFormat="1" ht="6.95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219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5" customHeight="1">
      <c r="A110" s="33"/>
      <c r="B110" s="34"/>
      <c r="C110" s="21" t="s">
        <v>102</v>
      </c>
      <c r="D110" s="33"/>
      <c r="E110" s="33"/>
      <c r="F110" s="33"/>
      <c r="G110" s="33"/>
      <c r="H110" s="33"/>
      <c r="I110" s="33"/>
      <c r="J110" s="186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186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7" t="s">
        <v>16</v>
      </c>
      <c r="D112" s="33"/>
      <c r="E112" s="33"/>
      <c r="F112" s="33"/>
      <c r="G112" s="33"/>
      <c r="H112" s="33"/>
      <c r="I112" s="33"/>
      <c r="J112" s="186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16.5" customHeight="1">
      <c r="A113" s="33"/>
      <c r="B113" s="34"/>
      <c r="C113" s="33"/>
      <c r="D113" s="33"/>
      <c r="E113" s="281" t="str">
        <f>E7</f>
        <v>Útulna - Maršov
(útulna var II)</v>
      </c>
      <c r="F113" s="282"/>
      <c r="G113" s="282"/>
      <c r="H113" s="282"/>
      <c r="I113" s="33"/>
      <c r="J113" s="186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2" customHeight="1">
      <c r="A114" s="33"/>
      <c r="B114" s="34"/>
      <c r="C114" s="27" t="s">
        <v>88</v>
      </c>
      <c r="D114" s="33"/>
      <c r="E114" s="33"/>
      <c r="F114" s="33"/>
      <c r="G114" s="33"/>
      <c r="H114" s="33"/>
      <c r="I114" s="33"/>
      <c r="J114" s="186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6.5" customHeight="1">
      <c r="A115" s="33"/>
      <c r="B115" s="34"/>
      <c r="C115" s="33"/>
      <c r="D115" s="33"/>
      <c r="E115" s="248" t="str">
        <f>E9</f>
        <v>SO01 - Stavební část</v>
      </c>
      <c r="F115" s="280"/>
      <c r="G115" s="280"/>
      <c r="H115" s="280"/>
      <c r="I115" s="33"/>
      <c r="J115" s="186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186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7" t="s">
        <v>20</v>
      </c>
      <c r="D117" s="33"/>
      <c r="E117" s="33"/>
      <c r="F117" s="25" t="str">
        <f>F12</f>
        <v xml:space="preserve"> </v>
      </c>
      <c r="G117" s="33"/>
      <c r="H117" s="33"/>
      <c r="I117" s="27" t="s">
        <v>22</v>
      </c>
      <c r="J117" s="220">
        <f ca="1">IF(J12="","",J12)</f>
        <v>46050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186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5.2" customHeight="1">
      <c r="A119" s="33"/>
      <c r="B119" s="34"/>
      <c r="C119" s="27" t="s">
        <v>23</v>
      </c>
      <c r="D119" s="33"/>
      <c r="E119" s="33"/>
      <c r="F119" s="25" t="str">
        <f>E15</f>
        <v>Město Uherský Brod, Masarykovo nám. 100, 688 01 Uherský Brod</v>
      </c>
      <c r="G119" s="33"/>
      <c r="H119" s="33"/>
      <c r="I119" s="27" t="s">
        <v>28</v>
      </c>
      <c r="J119" s="228" t="str">
        <f>J91</f>
        <v>Ing. Arch. Lukáš Landa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5.2" customHeight="1">
      <c r="A120" s="33"/>
      <c r="B120" s="34"/>
      <c r="C120" s="27" t="s">
        <v>26</v>
      </c>
      <c r="D120" s="33"/>
      <c r="E120" s="33"/>
      <c r="F120" s="25" t="str">
        <f>IF(E18="","",E18)</f>
        <v>Vyplň údaj</v>
      </c>
      <c r="G120" s="33"/>
      <c r="H120" s="33"/>
      <c r="I120" s="27" t="s">
        <v>30</v>
      </c>
      <c r="J120" s="221" t="str">
        <f>E24</f>
        <v xml:space="preserve">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186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11" customFormat="1" ht="29.25" customHeight="1">
      <c r="A122" s="116"/>
      <c r="B122" s="117"/>
      <c r="C122" s="118" t="s">
        <v>103</v>
      </c>
      <c r="D122" s="119" t="s">
        <v>57</v>
      </c>
      <c r="E122" s="119" t="s">
        <v>53</v>
      </c>
      <c r="F122" s="119" t="s">
        <v>54</v>
      </c>
      <c r="G122" s="119" t="s">
        <v>104</v>
      </c>
      <c r="H122" s="119" t="s">
        <v>105</v>
      </c>
      <c r="I122" s="119" t="s">
        <v>106</v>
      </c>
      <c r="J122" s="222" t="s">
        <v>92</v>
      </c>
      <c r="K122" s="121" t="s">
        <v>107</v>
      </c>
      <c r="L122" s="122"/>
      <c r="M122" s="63" t="s">
        <v>1</v>
      </c>
      <c r="N122" s="64" t="s">
        <v>36</v>
      </c>
      <c r="O122" s="64" t="s">
        <v>108</v>
      </c>
      <c r="P122" s="64" t="s">
        <v>109</v>
      </c>
      <c r="Q122" s="64" t="s">
        <v>110</v>
      </c>
      <c r="R122" s="64" t="s">
        <v>111</v>
      </c>
      <c r="S122" s="64" t="s">
        <v>112</v>
      </c>
      <c r="T122" s="65" t="s">
        <v>113</v>
      </c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</row>
    <row r="123" spans="1:63" s="2" customFormat="1" ht="22.9" customHeight="1">
      <c r="A123" s="33"/>
      <c r="B123" s="34"/>
      <c r="C123" s="185" t="s">
        <v>114</v>
      </c>
      <c r="D123" s="186"/>
      <c r="E123" s="186"/>
      <c r="F123" s="186"/>
      <c r="G123" s="186"/>
      <c r="H123" s="186"/>
      <c r="I123" s="33"/>
      <c r="J123" s="223">
        <f>J124+J143+J360</f>
        <v>0</v>
      </c>
      <c r="K123" s="33"/>
      <c r="L123" s="34"/>
      <c r="M123" s="66"/>
      <c r="N123" s="57"/>
      <c r="O123" s="67"/>
      <c r="P123" s="123">
        <f>P124+P143+P359</f>
        <v>0</v>
      </c>
      <c r="Q123" s="67"/>
      <c r="R123" s="123">
        <f>R124+R143+R359</f>
        <v>4.4464891056000004</v>
      </c>
      <c r="S123" s="67"/>
      <c r="T123" s="124">
        <f>T124+T143+T359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7" t="s">
        <v>71</v>
      </c>
      <c r="AU123" s="17" t="s">
        <v>94</v>
      </c>
      <c r="BK123" s="125">
        <f>BK124+BK143+BK359</f>
        <v>0</v>
      </c>
    </row>
    <row r="124" spans="1:63" s="12" customFormat="1" ht="25.9" customHeight="1">
      <c r="B124" s="126"/>
      <c r="C124" s="187"/>
      <c r="D124" s="188" t="s">
        <v>71</v>
      </c>
      <c r="E124" s="189" t="s">
        <v>115</v>
      </c>
      <c r="F124" s="189" t="s">
        <v>116</v>
      </c>
      <c r="G124" s="187"/>
      <c r="H124" s="187"/>
      <c r="I124" s="128"/>
      <c r="J124" s="224">
        <f>J125</f>
        <v>0</v>
      </c>
      <c r="L124" s="126"/>
      <c r="M124" s="129"/>
      <c r="N124" s="130"/>
      <c r="O124" s="130"/>
      <c r="P124" s="131">
        <f>P125</f>
        <v>0</v>
      </c>
      <c r="Q124" s="130"/>
      <c r="R124" s="131">
        <f>R125</f>
        <v>0.1</v>
      </c>
      <c r="S124" s="130"/>
      <c r="T124" s="132">
        <f>T125</f>
        <v>0</v>
      </c>
      <c r="U124" s="239"/>
      <c r="AR124" s="127" t="s">
        <v>80</v>
      </c>
      <c r="AT124" s="133" t="s">
        <v>71</v>
      </c>
      <c r="AU124" s="133" t="s">
        <v>72</v>
      </c>
      <c r="AY124" s="127" t="s">
        <v>117</v>
      </c>
      <c r="BK124" s="134">
        <f>BK125</f>
        <v>0</v>
      </c>
    </row>
    <row r="125" spans="1:63" s="12" customFormat="1" ht="22.9" customHeight="1">
      <c r="B125" s="126"/>
      <c r="C125" s="187"/>
      <c r="D125" s="188" t="s">
        <v>71</v>
      </c>
      <c r="E125" s="190" t="s">
        <v>82</v>
      </c>
      <c r="F125" s="190" t="s">
        <v>118</v>
      </c>
      <c r="G125" s="187"/>
      <c r="H125" s="187"/>
      <c r="I125" s="128"/>
      <c r="J125" s="225">
        <f>J126+J127+J128+J129+J130+J131+J132+J133+J134+J135+J137</f>
        <v>0</v>
      </c>
      <c r="L125" s="126"/>
      <c r="M125" s="129"/>
      <c r="N125" s="130"/>
      <c r="O125" s="130"/>
      <c r="P125" s="131">
        <f>SUM(P137:P142)</f>
        <v>0</v>
      </c>
      <c r="Q125" s="130"/>
      <c r="R125" s="131">
        <f>SUM(R137:R142)</f>
        <v>0.1</v>
      </c>
      <c r="S125" s="130"/>
      <c r="T125" s="132">
        <f>SUM(T137:T142)</f>
        <v>0</v>
      </c>
      <c r="U125" s="239"/>
      <c r="AR125" s="127" t="s">
        <v>80</v>
      </c>
      <c r="AT125" s="133" t="s">
        <v>71</v>
      </c>
      <c r="AU125" s="133" t="s">
        <v>80</v>
      </c>
      <c r="AY125" s="127" t="s">
        <v>117</v>
      </c>
      <c r="BK125" s="134">
        <f>SUM(BK137:BK142)</f>
        <v>0</v>
      </c>
    </row>
    <row r="126" spans="1:63" s="12" customFormat="1" ht="22.9" customHeight="1">
      <c r="B126" s="126"/>
      <c r="C126" s="232">
        <v>1</v>
      </c>
      <c r="D126" s="232" t="s">
        <v>119</v>
      </c>
      <c r="E126" s="233" t="s">
        <v>342</v>
      </c>
      <c r="F126" s="234" t="s">
        <v>343</v>
      </c>
      <c r="G126" s="235" t="s">
        <v>132</v>
      </c>
      <c r="H126" s="236">
        <f>(1.2*1.2*1.2)*4</f>
        <v>6.9119999999999999</v>
      </c>
      <c r="I126" s="136"/>
      <c r="J126" s="237">
        <f>H126*I126</f>
        <v>0</v>
      </c>
      <c r="L126" s="126"/>
      <c r="M126" s="129"/>
      <c r="N126" s="130"/>
      <c r="O126" s="130"/>
      <c r="P126" s="131"/>
      <c r="Q126" s="130"/>
      <c r="R126" s="131"/>
      <c r="S126" s="130"/>
      <c r="T126" s="132"/>
      <c r="AR126" s="127"/>
      <c r="AT126" s="133"/>
      <c r="AU126" s="133"/>
      <c r="AY126" s="127"/>
      <c r="BK126" s="134"/>
    </row>
    <row r="127" spans="1:63" s="12" customFormat="1" ht="22.9" customHeight="1">
      <c r="B127" s="126"/>
      <c r="C127" s="232">
        <v>2</v>
      </c>
      <c r="D127" s="232" t="s">
        <v>119</v>
      </c>
      <c r="E127" s="233" t="s">
        <v>344</v>
      </c>
      <c r="F127" s="234" t="s">
        <v>345</v>
      </c>
      <c r="G127" s="235" t="s">
        <v>132</v>
      </c>
      <c r="H127" s="236">
        <f>H126</f>
        <v>6.9119999999999999</v>
      </c>
      <c r="I127" s="136"/>
      <c r="J127" s="237">
        <f t="shared" ref="J127:J135" si="0">H127*I127</f>
        <v>0</v>
      </c>
      <c r="L127" s="126"/>
      <c r="M127" s="129"/>
      <c r="N127" s="130"/>
      <c r="O127" s="130"/>
      <c r="P127" s="131"/>
      <c r="Q127" s="130"/>
      <c r="R127" s="131"/>
      <c r="S127" s="130"/>
      <c r="T127" s="132"/>
      <c r="AR127" s="127"/>
      <c r="AT127" s="133"/>
      <c r="AU127" s="133"/>
      <c r="AY127" s="127"/>
      <c r="BK127" s="134"/>
    </row>
    <row r="128" spans="1:63" s="12" customFormat="1" ht="22.9" customHeight="1">
      <c r="B128" s="126"/>
      <c r="C128" s="232">
        <v>3</v>
      </c>
      <c r="D128" s="232" t="s">
        <v>119</v>
      </c>
      <c r="E128" s="233" t="s">
        <v>346</v>
      </c>
      <c r="F128" s="234" t="s">
        <v>347</v>
      </c>
      <c r="G128" s="235" t="s">
        <v>132</v>
      </c>
      <c r="H128" s="236">
        <f>H127</f>
        <v>6.9119999999999999</v>
      </c>
      <c r="I128" s="136"/>
      <c r="J128" s="237">
        <f t="shared" si="0"/>
        <v>0</v>
      </c>
      <c r="L128" s="126"/>
      <c r="M128" s="129"/>
      <c r="N128" s="130"/>
      <c r="O128" s="130"/>
      <c r="P128" s="131"/>
      <c r="Q128" s="130"/>
      <c r="R128" s="131"/>
      <c r="S128" s="130"/>
      <c r="T128" s="132"/>
      <c r="AR128" s="127"/>
      <c r="AT128" s="133"/>
      <c r="AU128" s="133"/>
      <c r="AY128" s="127"/>
      <c r="BK128" s="134"/>
    </row>
    <row r="129" spans="1:65" s="12" customFormat="1" ht="22.9" customHeight="1">
      <c r="B129" s="126"/>
      <c r="C129" s="232">
        <v>4</v>
      </c>
      <c r="D129" s="232" t="s">
        <v>119</v>
      </c>
      <c r="E129" s="233" t="s">
        <v>348</v>
      </c>
      <c r="F129" s="234" t="s">
        <v>349</v>
      </c>
      <c r="G129" s="235" t="s">
        <v>132</v>
      </c>
      <c r="H129" s="236">
        <f>H128</f>
        <v>6.9119999999999999</v>
      </c>
      <c r="I129" s="136"/>
      <c r="J129" s="237">
        <f t="shared" si="0"/>
        <v>0</v>
      </c>
      <c r="L129" s="126"/>
      <c r="M129" s="129"/>
      <c r="N129" s="130"/>
      <c r="O129" s="130"/>
      <c r="P129" s="131"/>
      <c r="Q129" s="130"/>
      <c r="R129" s="131"/>
      <c r="S129" s="130"/>
      <c r="T129" s="132"/>
      <c r="AR129" s="127"/>
      <c r="AT129" s="133"/>
      <c r="AU129" s="133"/>
      <c r="AY129" s="127"/>
      <c r="BK129" s="134"/>
    </row>
    <row r="130" spans="1:65" s="12" customFormat="1" ht="22.9" customHeight="1">
      <c r="B130" s="126"/>
      <c r="C130" s="232">
        <v>5</v>
      </c>
      <c r="D130" s="232" t="s">
        <v>119</v>
      </c>
      <c r="E130" s="233" t="s">
        <v>350</v>
      </c>
      <c r="F130" s="234" t="s">
        <v>351</v>
      </c>
      <c r="G130" s="235" t="s">
        <v>132</v>
      </c>
      <c r="H130" s="236">
        <f>H129</f>
        <v>6.9119999999999999</v>
      </c>
      <c r="I130" s="136"/>
      <c r="J130" s="237">
        <f t="shared" si="0"/>
        <v>0</v>
      </c>
      <c r="L130" s="126"/>
      <c r="M130" s="129"/>
      <c r="N130" s="130"/>
      <c r="O130" s="130"/>
      <c r="P130" s="131"/>
      <c r="Q130" s="130"/>
      <c r="R130" s="131"/>
      <c r="S130" s="130"/>
      <c r="T130" s="132"/>
      <c r="AR130" s="127"/>
      <c r="AT130" s="133"/>
      <c r="AU130" s="133"/>
      <c r="AY130" s="127"/>
      <c r="BK130" s="134"/>
    </row>
    <row r="131" spans="1:65" s="12" customFormat="1" ht="22.9" customHeight="1">
      <c r="B131" s="126"/>
      <c r="C131" s="232">
        <v>6</v>
      </c>
      <c r="D131" s="232" t="s">
        <v>119</v>
      </c>
      <c r="E131" s="233" t="s">
        <v>352</v>
      </c>
      <c r="F131" s="234" t="s">
        <v>353</v>
      </c>
      <c r="G131" s="235" t="s">
        <v>132</v>
      </c>
      <c r="H131" s="236">
        <f>H134</f>
        <v>5.6539999999999999</v>
      </c>
      <c r="I131" s="136"/>
      <c r="J131" s="237">
        <f t="shared" si="0"/>
        <v>0</v>
      </c>
      <c r="L131" s="126"/>
      <c r="M131" s="129"/>
      <c r="N131" s="130"/>
      <c r="O131" s="130"/>
      <c r="P131" s="131"/>
      <c r="Q131" s="130"/>
      <c r="R131" s="131"/>
      <c r="S131" s="130"/>
      <c r="T131" s="132"/>
      <c r="AR131" s="127"/>
      <c r="AT131" s="133"/>
      <c r="AU131" s="133"/>
      <c r="AY131" s="127"/>
      <c r="BK131" s="134"/>
    </row>
    <row r="132" spans="1:65" s="12" customFormat="1" ht="22.9" customHeight="1">
      <c r="B132" s="126"/>
      <c r="C132" s="232">
        <v>7</v>
      </c>
      <c r="D132" s="232" t="s">
        <v>119</v>
      </c>
      <c r="E132" s="233" t="s">
        <v>354</v>
      </c>
      <c r="F132" s="234" t="s">
        <v>355</v>
      </c>
      <c r="G132" s="235" t="s">
        <v>132</v>
      </c>
      <c r="H132" s="236">
        <f>H131</f>
        <v>5.6539999999999999</v>
      </c>
      <c r="I132" s="136"/>
      <c r="J132" s="237">
        <f t="shared" si="0"/>
        <v>0</v>
      </c>
      <c r="L132" s="126"/>
      <c r="M132" s="129"/>
      <c r="N132" s="130"/>
      <c r="O132" s="130"/>
      <c r="P132" s="131"/>
      <c r="Q132" s="130"/>
      <c r="R132" s="131"/>
      <c r="S132" s="130"/>
      <c r="T132" s="132"/>
      <c r="AR132" s="127"/>
      <c r="AT132" s="133"/>
      <c r="AU132" s="133"/>
      <c r="AY132" s="127"/>
      <c r="BK132" s="134"/>
    </row>
    <row r="133" spans="1:65" s="12" customFormat="1" ht="22.9" customHeight="1">
      <c r="B133" s="126"/>
      <c r="C133" s="232">
        <v>8</v>
      </c>
      <c r="D133" s="232" t="s">
        <v>119</v>
      </c>
      <c r="E133" s="233" t="s">
        <v>356</v>
      </c>
      <c r="F133" s="234" t="s">
        <v>357</v>
      </c>
      <c r="G133" s="235" t="s">
        <v>132</v>
      </c>
      <c r="H133" s="236">
        <v>1.258</v>
      </c>
      <c r="I133" s="136"/>
      <c r="J133" s="237">
        <f t="shared" si="0"/>
        <v>0</v>
      </c>
      <c r="L133" s="126"/>
      <c r="M133" s="129"/>
      <c r="N133" s="130"/>
      <c r="O133" s="130"/>
      <c r="P133" s="131"/>
      <c r="Q133" s="130"/>
      <c r="R133" s="131"/>
      <c r="S133" s="130"/>
      <c r="T133" s="132"/>
      <c r="AR133" s="127"/>
      <c r="AT133" s="133"/>
      <c r="AU133" s="133"/>
      <c r="AY133" s="127"/>
      <c r="BK133" s="134"/>
    </row>
    <row r="134" spans="1:65" s="12" customFormat="1" ht="22.9" customHeight="1">
      <c r="B134" s="126"/>
      <c r="C134" s="232">
        <v>9</v>
      </c>
      <c r="D134" s="232" t="s">
        <v>119</v>
      </c>
      <c r="E134" s="233" t="s">
        <v>358</v>
      </c>
      <c r="F134" s="234" t="s">
        <v>359</v>
      </c>
      <c r="G134" s="235" t="s">
        <v>85</v>
      </c>
      <c r="H134" s="236">
        <f>H128-H133</f>
        <v>5.6539999999999999</v>
      </c>
      <c r="I134" s="136"/>
      <c r="J134" s="237">
        <f t="shared" si="0"/>
        <v>0</v>
      </c>
      <c r="L134" s="126"/>
      <c r="M134" s="129"/>
      <c r="N134" s="130"/>
      <c r="O134" s="130"/>
      <c r="P134" s="131"/>
      <c r="Q134" s="130"/>
      <c r="R134" s="131"/>
      <c r="S134" s="130"/>
      <c r="T134" s="132"/>
      <c r="AR134" s="127"/>
      <c r="AT134" s="133"/>
      <c r="AU134" s="133"/>
      <c r="AY134" s="127"/>
      <c r="BK134" s="134"/>
    </row>
    <row r="135" spans="1:65" s="12" customFormat="1" ht="22.9" customHeight="1">
      <c r="B135" s="126"/>
      <c r="C135" s="232">
        <v>10</v>
      </c>
      <c r="D135" s="232" t="s">
        <v>119</v>
      </c>
      <c r="E135" s="233" t="s">
        <v>360</v>
      </c>
      <c r="F135" s="234" t="s">
        <v>379</v>
      </c>
      <c r="G135" s="235" t="s">
        <v>132</v>
      </c>
      <c r="H135" s="236">
        <f>(1.2*1.2*1)*4</f>
        <v>5.76</v>
      </c>
      <c r="I135" s="136"/>
      <c r="J135" s="237">
        <f t="shared" si="0"/>
        <v>0</v>
      </c>
      <c r="L135" s="126"/>
      <c r="M135" s="129"/>
      <c r="N135" s="130"/>
      <c r="O135" s="130"/>
      <c r="P135" s="131"/>
      <c r="Q135" s="130"/>
      <c r="R135" s="131"/>
      <c r="S135" s="130"/>
      <c r="T135" s="132"/>
      <c r="AR135" s="127"/>
      <c r="AT135" s="133"/>
      <c r="AU135" s="133"/>
      <c r="AY135" s="127"/>
      <c r="BK135" s="134"/>
    </row>
    <row r="136" spans="1:65" s="12" customFormat="1" ht="13.5" customHeight="1">
      <c r="B136" s="126"/>
      <c r="C136" s="238"/>
      <c r="D136" s="197" t="s">
        <v>124</v>
      </c>
      <c r="E136" s="201" t="s">
        <v>1</v>
      </c>
      <c r="F136" s="202" t="s">
        <v>361</v>
      </c>
      <c r="G136" s="200"/>
      <c r="H136" s="203">
        <f>H135</f>
        <v>5.76</v>
      </c>
      <c r="I136" s="155"/>
      <c r="J136" s="200"/>
      <c r="L136" s="126"/>
      <c r="M136" s="129"/>
      <c r="N136" s="130"/>
      <c r="O136" s="130"/>
      <c r="P136" s="131"/>
      <c r="Q136" s="130"/>
      <c r="R136" s="131"/>
      <c r="S136" s="130"/>
      <c r="T136" s="132"/>
      <c r="AR136" s="127"/>
      <c r="AT136" s="133"/>
      <c r="AU136" s="133"/>
      <c r="AY136" s="127"/>
      <c r="BK136" s="134"/>
    </row>
    <row r="137" spans="1:65" s="2" customFormat="1" ht="24.2" customHeight="1">
      <c r="A137" s="33"/>
      <c r="B137" s="135"/>
      <c r="C137" s="191">
        <v>11</v>
      </c>
      <c r="D137" s="191" t="s">
        <v>119</v>
      </c>
      <c r="E137" s="192" t="s">
        <v>120</v>
      </c>
      <c r="F137" s="193" t="s">
        <v>375</v>
      </c>
      <c r="G137" s="194" t="s">
        <v>121</v>
      </c>
      <c r="H137" s="195">
        <v>8</v>
      </c>
      <c r="I137" s="136"/>
      <c r="J137" s="226">
        <f>ROUND(I137*H137,2)</f>
        <v>0</v>
      </c>
      <c r="K137" s="137"/>
      <c r="L137" s="34"/>
      <c r="M137" s="138" t="s">
        <v>1</v>
      </c>
      <c r="N137" s="139" t="s">
        <v>37</v>
      </c>
      <c r="O137" s="59"/>
      <c r="P137" s="140">
        <f>O137*H137</f>
        <v>0</v>
      </c>
      <c r="Q137" s="140">
        <v>1.2500000000000001E-2</v>
      </c>
      <c r="R137" s="140">
        <f>Q137*H137</f>
        <v>0.1</v>
      </c>
      <c r="S137" s="140">
        <v>0</v>
      </c>
      <c r="T137" s="141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42" t="s">
        <v>122</v>
      </c>
      <c r="AT137" s="142" t="s">
        <v>119</v>
      </c>
      <c r="AU137" s="142" t="s">
        <v>82</v>
      </c>
      <c r="AY137" s="17" t="s">
        <v>117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80</v>
      </c>
      <c r="BK137" s="143">
        <f>ROUND(I137*H137,2)</f>
        <v>0</v>
      </c>
      <c r="BL137" s="17" t="s">
        <v>122</v>
      </c>
      <c r="BM137" s="142" t="s">
        <v>123</v>
      </c>
    </row>
    <row r="138" spans="1:65" s="13" customFormat="1" ht="22.5">
      <c r="B138" s="144"/>
      <c r="C138" s="196"/>
      <c r="D138" s="197" t="s">
        <v>124</v>
      </c>
      <c r="E138" s="198" t="s">
        <v>1</v>
      </c>
      <c r="F138" s="199" t="s">
        <v>378</v>
      </c>
      <c r="G138" s="196"/>
      <c r="H138" s="198" t="s">
        <v>1</v>
      </c>
      <c r="I138" s="147"/>
      <c r="J138" s="196"/>
      <c r="L138" s="144"/>
      <c r="M138" s="148"/>
      <c r="N138" s="149"/>
      <c r="O138" s="149"/>
      <c r="P138" s="149"/>
      <c r="Q138" s="149"/>
      <c r="R138" s="149"/>
      <c r="S138" s="149"/>
      <c r="T138" s="150"/>
      <c r="AT138" s="146" t="s">
        <v>124</v>
      </c>
      <c r="AU138" s="146" t="s">
        <v>82</v>
      </c>
      <c r="AV138" s="13" t="s">
        <v>80</v>
      </c>
      <c r="AW138" s="13" t="s">
        <v>29</v>
      </c>
      <c r="AX138" s="13" t="s">
        <v>72</v>
      </c>
      <c r="AY138" s="146" t="s">
        <v>117</v>
      </c>
    </row>
    <row r="139" spans="1:65" s="13" customFormat="1">
      <c r="B139" s="144"/>
      <c r="C139" s="196"/>
      <c r="D139" s="197" t="s">
        <v>124</v>
      </c>
      <c r="E139" s="198" t="s">
        <v>1</v>
      </c>
      <c r="F139" s="199" t="s">
        <v>376</v>
      </c>
      <c r="G139" s="196"/>
      <c r="H139" s="198" t="s">
        <v>1</v>
      </c>
      <c r="I139" s="147"/>
      <c r="J139" s="196"/>
      <c r="L139" s="144"/>
      <c r="M139" s="148"/>
      <c r="N139" s="149"/>
      <c r="O139" s="149"/>
      <c r="P139" s="149"/>
      <c r="Q139" s="149"/>
      <c r="R139" s="149"/>
      <c r="S139" s="149"/>
      <c r="T139" s="150"/>
      <c r="AT139" s="146" t="s">
        <v>124</v>
      </c>
      <c r="AU139" s="146" t="s">
        <v>82</v>
      </c>
      <c r="AV139" s="13" t="s">
        <v>80</v>
      </c>
      <c r="AW139" s="13" t="s">
        <v>29</v>
      </c>
      <c r="AX139" s="13" t="s">
        <v>72</v>
      </c>
      <c r="AY139" s="146" t="s">
        <v>117</v>
      </c>
    </row>
    <row r="140" spans="1:65" s="13" customFormat="1">
      <c r="B140" s="144"/>
      <c r="C140" s="196"/>
      <c r="D140" s="197" t="s">
        <v>124</v>
      </c>
      <c r="E140" s="198" t="s">
        <v>1</v>
      </c>
      <c r="F140" s="199" t="s">
        <v>377</v>
      </c>
      <c r="G140" s="196"/>
      <c r="H140" s="198" t="s">
        <v>1</v>
      </c>
      <c r="I140" s="147"/>
      <c r="J140" s="196"/>
      <c r="L140" s="144"/>
      <c r="M140" s="148"/>
      <c r="N140" s="149"/>
      <c r="O140" s="149"/>
      <c r="P140" s="149"/>
      <c r="Q140" s="149"/>
      <c r="R140" s="149"/>
      <c r="S140" s="149"/>
      <c r="T140" s="150"/>
      <c r="AT140" s="146" t="s">
        <v>124</v>
      </c>
      <c r="AU140" s="146" t="s">
        <v>82</v>
      </c>
      <c r="AV140" s="13" t="s">
        <v>80</v>
      </c>
      <c r="AW140" s="13" t="s">
        <v>29</v>
      </c>
      <c r="AX140" s="13" t="s">
        <v>72</v>
      </c>
      <c r="AY140" s="146" t="s">
        <v>117</v>
      </c>
    </row>
    <row r="141" spans="1:65" s="14" customFormat="1">
      <c r="B141" s="151"/>
      <c r="C141" s="200"/>
      <c r="D141" s="197" t="s">
        <v>124</v>
      </c>
      <c r="E141" s="201" t="s">
        <v>1</v>
      </c>
      <c r="F141" s="202">
        <v>8</v>
      </c>
      <c r="G141" s="200"/>
      <c r="H141" s="203">
        <v>8</v>
      </c>
      <c r="I141" s="155"/>
      <c r="J141" s="200"/>
      <c r="L141" s="151"/>
      <c r="M141" s="156"/>
      <c r="N141" s="157"/>
      <c r="O141" s="157"/>
      <c r="P141" s="157"/>
      <c r="Q141" s="157"/>
      <c r="R141" s="157"/>
      <c r="S141" s="157"/>
      <c r="T141" s="158"/>
      <c r="AT141" s="152" t="s">
        <v>124</v>
      </c>
      <c r="AU141" s="152" t="s">
        <v>82</v>
      </c>
      <c r="AV141" s="14" t="s">
        <v>82</v>
      </c>
      <c r="AW141" s="14" t="s">
        <v>29</v>
      </c>
      <c r="AX141" s="14" t="s">
        <v>72</v>
      </c>
      <c r="AY141" s="152" t="s">
        <v>117</v>
      </c>
    </row>
    <row r="142" spans="1:65" s="15" customFormat="1">
      <c r="B142" s="159"/>
      <c r="C142" s="204"/>
      <c r="D142" s="197" t="s">
        <v>124</v>
      </c>
      <c r="E142" s="205" t="s">
        <v>1</v>
      </c>
      <c r="F142" s="206" t="s">
        <v>125</v>
      </c>
      <c r="G142" s="204"/>
      <c r="H142" s="207">
        <v>8</v>
      </c>
      <c r="I142" s="161"/>
      <c r="J142" s="204"/>
      <c r="L142" s="159"/>
      <c r="M142" s="162"/>
      <c r="N142" s="163"/>
      <c r="O142" s="163"/>
      <c r="P142" s="163"/>
      <c r="Q142" s="163"/>
      <c r="R142" s="163"/>
      <c r="S142" s="163"/>
      <c r="T142" s="164"/>
      <c r="AT142" s="160" t="s">
        <v>124</v>
      </c>
      <c r="AU142" s="160" t="s">
        <v>82</v>
      </c>
      <c r="AV142" s="15" t="s">
        <v>122</v>
      </c>
      <c r="AW142" s="15" t="s">
        <v>29</v>
      </c>
      <c r="AX142" s="15" t="s">
        <v>80</v>
      </c>
      <c r="AY142" s="160" t="s">
        <v>117</v>
      </c>
    </row>
    <row r="143" spans="1:65" s="12" customFormat="1" ht="25.9" customHeight="1">
      <c r="B143" s="126"/>
      <c r="C143" s="187"/>
      <c r="D143" s="188" t="s">
        <v>71</v>
      </c>
      <c r="E143" s="189" t="s">
        <v>126</v>
      </c>
      <c r="F143" s="189" t="s">
        <v>127</v>
      </c>
      <c r="G143" s="187"/>
      <c r="H143" s="187"/>
      <c r="I143" s="128"/>
      <c r="J143" s="224">
        <f>BK143</f>
        <v>0</v>
      </c>
      <c r="L143" s="126"/>
      <c r="M143" s="129"/>
      <c r="N143" s="130"/>
      <c r="O143" s="130"/>
      <c r="P143" s="131">
        <f>P144+P310+P326</f>
        <v>0</v>
      </c>
      <c r="Q143" s="130"/>
      <c r="R143" s="131">
        <f>R144+R310+R326</f>
        <v>4.3398791056000006</v>
      </c>
      <c r="S143" s="130"/>
      <c r="T143" s="132">
        <f>T144+T310+T326</f>
        <v>0</v>
      </c>
      <c r="U143" s="239"/>
      <c r="AR143" s="127" t="s">
        <v>82</v>
      </c>
      <c r="AT143" s="133" t="s">
        <v>71</v>
      </c>
      <c r="AU143" s="133" t="s">
        <v>72</v>
      </c>
      <c r="AY143" s="127" t="s">
        <v>117</v>
      </c>
      <c r="BK143" s="134">
        <f>BK144+BK310+BK326</f>
        <v>0</v>
      </c>
    </row>
    <row r="144" spans="1:65" s="12" customFormat="1" ht="22.9" customHeight="1">
      <c r="B144" s="126"/>
      <c r="C144" s="187"/>
      <c r="D144" s="188" t="s">
        <v>71</v>
      </c>
      <c r="E144" s="190" t="s">
        <v>128</v>
      </c>
      <c r="F144" s="190" t="s">
        <v>129</v>
      </c>
      <c r="G144" s="187"/>
      <c r="H144" s="187"/>
      <c r="I144" s="128"/>
      <c r="J144" s="225">
        <f>BK144</f>
        <v>0</v>
      </c>
      <c r="L144" s="126"/>
      <c r="M144" s="129"/>
      <c r="N144" s="130"/>
      <c r="O144" s="130"/>
      <c r="P144" s="131">
        <f>SUM(P145:P309)</f>
        <v>0</v>
      </c>
      <c r="Q144" s="130"/>
      <c r="R144" s="131">
        <f>SUM(R145:R309)</f>
        <v>3.5133509456000009</v>
      </c>
      <c r="S144" s="130"/>
      <c r="T144" s="132">
        <f>SUM(T145:T309)</f>
        <v>0</v>
      </c>
      <c r="U144" s="239"/>
      <c r="AR144" s="127" t="s">
        <v>82</v>
      </c>
      <c r="AT144" s="133" t="s">
        <v>71</v>
      </c>
      <c r="AU144" s="133" t="s">
        <v>80</v>
      </c>
      <c r="AY144" s="127" t="s">
        <v>117</v>
      </c>
      <c r="BK144" s="134">
        <f>SUM(BK145:BK309)</f>
        <v>0</v>
      </c>
    </row>
    <row r="145" spans="1:65" s="2" customFormat="1" ht="24.2" customHeight="1">
      <c r="A145" s="33"/>
      <c r="B145" s="135"/>
      <c r="C145" s="191">
        <v>12</v>
      </c>
      <c r="D145" s="191" t="s">
        <v>119</v>
      </c>
      <c r="E145" s="192" t="s">
        <v>130</v>
      </c>
      <c r="F145" s="193" t="s">
        <v>131</v>
      </c>
      <c r="G145" s="194" t="s">
        <v>132</v>
      </c>
      <c r="H145" s="195">
        <v>6.1920000000000002</v>
      </c>
      <c r="I145" s="136"/>
      <c r="J145" s="226">
        <f>ROUND(I145*H145,2)</f>
        <v>0</v>
      </c>
      <c r="K145" s="137"/>
      <c r="L145" s="34"/>
      <c r="M145" s="138" t="s">
        <v>1</v>
      </c>
      <c r="N145" s="139" t="s">
        <v>37</v>
      </c>
      <c r="O145" s="59"/>
      <c r="P145" s="140">
        <f>O145*H145</f>
        <v>0</v>
      </c>
      <c r="Q145" s="140">
        <v>1.2199999999999999E-3</v>
      </c>
      <c r="R145" s="140">
        <f>Q145*H145</f>
        <v>7.5542400000000003E-3</v>
      </c>
      <c r="S145" s="140">
        <v>0</v>
      </c>
      <c r="T145" s="141">
        <f>S145*H145</f>
        <v>0</v>
      </c>
      <c r="U145" s="14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42" t="s">
        <v>133</v>
      </c>
      <c r="AT145" s="142" t="s">
        <v>119</v>
      </c>
      <c r="AU145" s="142" t="s">
        <v>82</v>
      </c>
      <c r="AY145" s="17" t="s">
        <v>117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7" t="s">
        <v>80</v>
      </c>
      <c r="BK145" s="143">
        <f>ROUND(I145*H145,2)</f>
        <v>0</v>
      </c>
      <c r="BL145" s="17" t="s">
        <v>133</v>
      </c>
      <c r="BM145" s="142" t="s">
        <v>134</v>
      </c>
    </row>
    <row r="146" spans="1:65" s="2" customFormat="1">
      <c r="A146" s="33"/>
      <c r="B146" s="34"/>
      <c r="C146" s="186"/>
      <c r="D146" s="208" t="s">
        <v>135</v>
      </c>
      <c r="E146" s="186"/>
      <c r="F146" s="209" t="s">
        <v>136</v>
      </c>
      <c r="G146" s="186"/>
      <c r="H146" s="186"/>
      <c r="I146" s="167"/>
      <c r="J146" s="186"/>
      <c r="K146" s="33"/>
      <c r="L146" s="34"/>
      <c r="M146" s="168"/>
      <c r="N146" s="169"/>
      <c r="O146" s="59"/>
      <c r="P146" s="59"/>
      <c r="Q146" s="59"/>
      <c r="R146" s="59"/>
      <c r="S146" s="59"/>
      <c r="T146" s="60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T146" s="17" t="s">
        <v>135</v>
      </c>
      <c r="AU146" s="17" t="s">
        <v>82</v>
      </c>
    </row>
    <row r="147" spans="1:65" s="14" customFormat="1">
      <c r="B147" s="151"/>
      <c r="C147" s="200"/>
      <c r="D147" s="197" t="s">
        <v>124</v>
      </c>
      <c r="E147" s="201" t="s">
        <v>1</v>
      </c>
      <c r="F147" s="202" t="s">
        <v>137</v>
      </c>
      <c r="G147" s="200"/>
      <c r="H147" s="203">
        <v>0.34200000000000003</v>
      </c>
      <c r="I147" s="155"/>
      <c r="J147" s="200"/>
      <c r="L147" s="151"/>
      <c r="M147" s="156"/>
      <c r="N147" s="157"/>
      <c r="O147" s="157"/>
      <c r="P147" s="157"/>
      <c r="Q147" s="157"/>
      <c r="R147" s="157"/>
      <c r="S147" s="157"/>
      <c r="T147" s="158"/>
      <c r="AT147" s="152" t="s">
        <v>124</v>
      </c>
      <c r="AU147" s="152" t="s">
        <v>82</v>
      </c>
      <c r="AV147" s="14" t="s">
        <v>82</v>
      </c>
      <c r="AW147" s="14" t="s">
        <v>29</v>
      </c>
      <c r="AX147" s="14" t="s">
        <v>72</v>
      </c>
      <c r="AY147" s="152" t="s">
        <v>117</v>
      </c>
    </row>
    <row r="148" spans="1:65" s="14" customFormat="1">
      <c r="B148" s="151"/>
      <c r="C148" s="200"/>
      <c r="D148" s="197" t="s">
        <v>124</v>
      </c>
      <c r="E148" s="201" t="s">
        <v>1</v>
      </c>
      <c r="F148" s="202" t="s">
        <v>138</v>
      </c>
      <c r="G148" s="200"/>
      <c r="H148" s="203">
        <v>0.81100000000000005</v>
      </c>
      <c r="I148" s="155"/>
      <c r="J148" s="200"/>
      <c r="L148" s="151"/>
      <c r="M148" s="156"/>
      <c r="N148" s="157"/>
      <c r="O148" s="157"/>
      <c r="P148" s="157"/>
      <c r="Q148" s="157"/>
      <c r="R148" s="157"/>
      <c r="S148" s="157"/>
      <c r="T148" s="158"/>
      <c r="AT148" s="152" t="s">
        <v>124</v>
      </c>
      <c r="AU148" s="152" t="s">
        <v>82</v>
      </c>
      <c r="AV148" s="14" t="s">
        <v>82</v>
      </c>
      <c r="AW148" s="14" t="s">
        <v>29</v>
      </c>
      <c r="AX148" s="14" t="s">
        <v>72</v>
      </c>
      <c r="AY148" s="152" t="s">
        <v>117</v>
      </c>
    </row>
    <row r="149" spans="1:65" s="14" customFormat="1">
      <c r="B149" s="151"/>
      <c r="C149" s="200"/>
      <c r="D149" s="197" t="s">
        <v>124</v>
      </c>
      <c r="E149" s="201" t="s">
        <v>1</v>
      </c>
      <c r="F149" s="202" t="s">
        <v>139</v>
      </c>
      <c r="G149" s="200"/>
      <c r="H149" s="203">
        <v>0.34200000000000003</v>
      </c>
      <c r="I149" s="155"/>
      <c r="J149" s="200"/>
      <c r="L149" s="151"/>
      <c r="M149" s="156"/>
      <c r="N149" s="157"/>
      <c r="O149" s="157"/>
      <c r="P149" s="157"/>
      <c r="Q149" s="157"/>
      <c r="R149" s="157"/>
      <c r="S149" s="157"/>
      <c r="T149" s="158"/>
      <c r="AT149" s="152" t="s">
        <v>124</v>
      </c>
      <c r="AU149" s="152" t="s">
        <v>82</v>
      </c>
      <c r="AV149" s="14" t="s">
        <v>82</v>
      </c>
      <c r="AW149" s="14" t="s">
        <v>29</v>
      </c>
      <c r="AX149" s="14" t="s">
        <v>72</v>
      </c>
      <c r="AY149" s="152" t="s">
        <v>117</v>
      </c>
    </row>
    <row r="150" spans="1:65" s="14" customFormat="1" ht="22.5">
      <c r="B150" s="151"/>
      <c r="C150" s="200"/>
      <c r="D150" s="197" t="s">
        <v>124</v>
      </c>
      <c r="E150" s="201" t="s">
        <v>1</v>
      </c>
      <c r="F150" s="202" t="s">
        <v>140</v>
      </c>
      <c r="G150" s="200"/>
      <c r="H150" s="203">
        <v>6.8000000000000005E-2</v>
      </c>
      <c r="I150" s="155"/>
      <c r="J150" s="200"/>
      <c r="L150" s="151"/>
      <c r="M150" s="156"/>
      <c r="N150" s="157"/>
      <c r="O150" s="157"/>
      <c r="P150" s="157"/>
      <c r="Q150" s="157"/>
      <c r="R150" s="157"/>
      <c r="S150" s="157"/>
      <c r="T150" s="158"/>
      <c r="AT150" s="152" t="s">
        <v>124</v>
      </c>
      <c r="AU150" s="152" t="s">
        <v>82</v>
      </c>
      <c r="AV150" s="14" t="s">
        <v>82</v>
      </c>
      <c r="AW150" s="14" t="s">
        <v>29</v>
      </c>
      <c r="AX150" s="14" t="s">
        <v>72</v>
      </c>
      <c r="AY150" s="152" t="s">
        <v>117</v>
      </c>
    </row>
    <row r="151" spans="1:65" s="14" customFormat="1" ht="22.5">
      <c r="B151" s="151"/>
      <c r="C151" s="200"/>
      <c r="D151" s="197" t="s">
        <v>124</v>
      </c>
      <c r="E151" s="201" t="s">
        <v>1</v>
      </c>
      <c r="F151" s="202" t="s">
        <v>141</v>
      </c>
      <c r="G151" s="200"/>
      <c r="H151" s="203">
        <v>0.112</v>
      </c>
      <c r="I151" s="155"/>
      <c r="J151" s="200"/>
      <c r="L151" s="151"/>
      <c r="M151" s="156"/>
      <c r="N151" s="157"/>
      <c r="O151" s="157"/>
      <c r="P151" s="157"/>
      <c r="Q151" s="157"/>
      <c r="R151" s="157"/>
      <c r="S151" s="157"/>
      <c r="T151" s="158"/>
      <c r="AT151" s="152" t="s">
        <v>124</v>
      </c>
      <c r="AU151" s="152" t="s">
        <v>82</v>
      </c>
      <c r="AV151" s="14" t="s">
        <v>82</v>
      </c>
      <c r="AW151" s="14" t="s">
        <v>29</v>
      </c>
      <c r="AX151" s="14" t="s">
        <v>72</v>
      </c>
      <c r="AY151" s="152" t="s">
        <v>117</v>
      </c>
    </row>
    <row r="152" spans="1:65" s="14" customFormat="1" ht="22.5">
      <c r="B152" s="151"/>
      <c r="C152" s="200"/>
      <c r="D152" s="197" t="s">
        <v>124</v>
      </c>
      <c r="E152" s="201" t="s">
        <v>1</v>
      </c>
      <c r="F152" s="202" t="s">
        <v>142</v>
      </c>
      <c r="G152" s="200"/>
      <c r="H152" s="203">
        <v>0.09</v>
      </c>
      <c r="I152" s="155"/>
      <c r="J152" s="200"/>
      <c r="L152" s="151"/>
      <c r="M152" s="156"/>
      <c r="N152" s="157"/>
      <c r="O152" s="157"/>
      <c r="P152" s="157"/>
      <c r="Q152" s="157"/>
      <c r="R152" s="157"/>
      <c r="S152" s="157"/>
      <c r="T152" s="158"/>
      <c r="AT152" s="152" t="s">
        <v>124</v>
      </c>
      <c r="AU152" s="152" t="s">
        <v>82</v>
      </c>
      <c r="AV152" s="14" t="s">
        <v>82</v>
      </c>
      <c r="AW152" s="14" t="s">
        <v>29</v>
      </c>
      <c r="AX152" s="14" t="s">
        <v>72</v>
      </c>
      <c r="AY152" s="152" t="s">
        <v>117</v>
      </c>
    </row>
    <row r="153" spans="1:65" s="14" customFormat="1" ht="22.5">
      <c r="B153" s="151"/>
      <c r="C153" s="200"/>
      <c r="D153" s="197" t="s">
        <v>124</v>
      </c>
      <c r="E153" s="201" t="s">
        <v>1</v>
      </c>
      <c r="F153" s="202" t="s">
        <v>143</v>
      </c>
      <c r="G153" s="200"/>
      <c r="H153" s="203">
        <v>6.4000000000000001E-2</v>
      </c>
      <c r="I153" s="155"/>
      <c r="J153" s="200"/>
      <c r="L153" s="151"/>
      <c r="M153" s="156"/>
      <c r="N153" s="157"/>
      <c r="O153" s="157"/>
      <c r="P153" s="157"/>
      <c r="Q153" s="157"/>
      <c r="R153" s="157"/>
      <c r="S153" s="157"/>
      <c r="T153" s="158"/>
      <c r="AT153" s="152" t="s">
        <v>124</v>
      </c>
      <c r="AU153" s="152" t="s">
        <v>82</v>
      </c>
      <c r="AV153" s="14" t="s">
        <v>82</v>
      </c>
      <c r="AW153" s="14" t="s">
        <v>29</v>
      </c>
      <c r="AX153" s="14" t="s">
        <v>72</v>
      </c>
      <c r="AY153" s="152" t="s">
        <v>117</v>
      </c>
    </row>
    <row r="154" spans="1:65" s="14" customFormat="1" ht="22.5">
      <c r="B154" s="151"/>
      <c r="C154" s="200"/>
      <c r="D154" s="197" t="s">
        <v>124</v>
      </c>
      <c r="E154" s="201" t="s">
        <v>1</v>
      </c>
      <c r="F154" s="202" t="s">
        <v>144</v>
      </c>
      <c r="G154" s="200"/>
      <c r="H154" s="203">
        <v>8.5999999999999993E-2</v>
      </c>
      <c r="I154" s="155"/>
      <c r="J154" s="200"/>
      <c r="L154" s="151"/>
      <c r="M154" s="156"/>
      <c r="N154" s="157"/>
      <c r="O154" s="157"/>
      <c r="P154" s="157"/>
      <c r="Q154" s="157"/>
      <c r="R154" s="157"/>
      <c r="S154" s="157"/>
      <c r="T154" s="158"/>
      <c r="AT154" s="152" t="s">
        <v>124</v>
      </c>
      <c r="AU154" s="152" t="s">
        <v>82</v>
      </c>
      <c r="AV154" s="14" t="s">
        <v>82</v>
      </c>
      <c r="AW154" s="14" t="s">
        <v>29</v>
      </c>
      <c r="AX154" s="14" t="s">
        <v>72</v>
      </c>
      <c r="AY154" s="152" t="s">
        <v>117</v>
      </c>
    </row>
    <row r="155" spans="1:65" s="14" customFormat="1" ht="22.5">
      <c r="B155" s="151"/>
      <c r="C155" s="200"/>
      <c r="D155" s="197" t="s">
        <v>124</v>
      </c>
      <c r="E155" s="201" t="s">
        <v>1</v>
      </c>
      <c r="F155" s="202" t="s">
        <v>145</v>
      </c>
      <c r="G155" s="200"/>
      <c r="H155" s="203">
        <v>1.9E-2</v>
      </c>
      <c r="I155" s="155"/>
      <c r="J155" s="200"/>
      <c r="L155" s="151"/>
      <c r="M155" s="156"/>
      <c r="N155" s="157"/>
      <c r="O155" s="157"/>
      <c r="P155" s="157"/>
      <c r="Q155" s="157"/>
      <c r="R155" s="157"/>
      <c r="S155" s="157"/>
      <c r="T155" s="158"/>
      <c r="AT155" s="152" t="s">
        <v>124</v>
      </c>
      <c r="AU155" s="152" t="s">
        <v>82</v>
      </c>
      <c r="AV155" s="14" t="s">
        <v>82</v>
      </c>
      <c r="AW155" s="14" t="s">
        <v>29</v>
      </c>
      <c r="AX155" s="14" t="s">
        <v>72</v>
      </c>
      <c r="AY155" s="152" t="s">
        <v>117</v>
      </c>
    </row>
    <row r="156" spans="1:65" s="14" customFormat="1">
      <c r="B156" s="151"/>
      <c r="C156" s="200"/>
      <c r="D156" s="197" t="s">
        <v>124</v>
      </c>
      <c r="E156" s="201" t="s">
        <v>1</v>
      </c>
      <c r="F156" s="202" t="s">
        <v>146</v>
      </c>
      <c r="G156" s="200"/>
      <c r="H156" s="203">
        <v>0.34200000000000003</v>
      </c>
      <c r="I156" s="155"/>
      <c r="J156" s="200"/>
      <c r="L156" s="151"/>
      <c r="M156" s="156"/>
      <c r="N156" s="157"/>
      <c r="O156" s="157"/>
      <c r="P156" s="157"/>
      <c r="Q156" s="157"/>
      <c r="R156" s="157"/>
      <c r="S156" s="157"/>
      <c r="T156" s="158"/>
      <c r="AT156" s="152" t="s">
        <v>124</v>
      </c>
      <c r="AU156" s="152" t="s">
        <v>82</v>
      </c>
      <c r="AV156" s="14" t="s">
        <v>82</v>
      </c>
      <c r="AW156" s="14" t="s">
        <v>29</v>
      </c>
      <c r="AX156" s="14" t="s">
        <v>72</v>
      </c>
      <c r="AY156" s="152" t="s">
        <v>117</v>
      </c>
    </row>
    <row r="157" spans="1:65" s="14" customFormat="1">
      <c r="B157" s="151"/>
      <c r="C157" s="200"/>
      <c r="D157" s="197" t="s">
        <v>124</v>
      </c>
      <c r="E157" s="201" t="s">
        <v>1</v>
      </c>
      <c r="F157" s="202" t="s">
        <v>21</v>
      </c>
      <c r="G157" s="200"/>
      <c r="H157" s="203">
        <v>6.8000000000000005E-2</v>
      </c>
      <c r="I157" s="155"/>
      <c r="J157" s="200"/>
      <c r="L157" s="151"/>
      <c r="M157" s="156"/>
      <c r="N157" s="157"/>
      <c r="O157" s="157"/>
      <c r="P157" s="157"/>
      <c r="Q157" s="157"/>
      <c r="R157" s="157"/>
      <c r="S157" s="157"/>
      <c r="T157" s="158"/>
      <c r="AT157" s="152" t="s">
        <v>124</v>
      </c>
      <c r="AU157" s="152" t="s">
        <v>82</v>
      </c>
      <c r="AV157" s="14" t="s">
        <v>82</v>
      </c>
      <c r="AW157" s="14" t="s">
        <v>29</v>
      </c>
      <c r="AX157" s="14" t="s">
        <v>72</v>
      </c>
      <c r="AY157" s="152" t="s">
        <v>117</v>
      </c>
    </row>
    <row r="158" spans="1:65" s="14" customFormat="1" ht="22.5">
      <c r="B158" s="151"/>
      <c r="C158" s="200"/>
      <c r="D158" s="197" t="s">
        <v>124</v>
      </c>
      <c r="E158" s="201" t="s">
        <v>1</v>
      </c>
      <c r="F158" s="202" t="s">
        <v>148</v>
      </c>
      <c r="G158" s="200"/>
      <c r="H158" s="203">
        <v>2.1999999999999999E-2</v>
      </c>
      <c r="I158" s="155"/>
      <c r="J158" s="200"/>
      <c r="L158" s="151"/>
      <c r="M158" s="156"/>
      <c r="N158" s="157"/>
      <c r="O158" s="157"/>
      <c r="P158" s="157"/>
      <c r="Q158" s="157"/>
      <c r="R158" s="157"/>
      <c r="S158" s="157"/>
      <c r="T158" s="158"/>
      <c r="AT158" s="152" t="s">
        <v>124</v>
      </c>
      <c r="AU158" s="152" t="s">
        <v>82</v>
      </c>
      <c r="AV158" s="14" t="s">
        <v>82</v>
      </c>
      <c r="AW158" s="14" t="s">
        <v>29</v>
      </c>
      <c r="AX158" s="14" t="s">
        <v>72</v>
      </c>
      <c r="AY158" s="152" t="s">
        <v>117</v>
      </c>
    </row>
    <row r="159" spans="1:65" s="14" customFormat="1">
      <c r="B159" s="151"/>
      <c r="C159" s="200"/>
      <c r="D159" s="197" t="s">
        <v>124</v>
      </c>
      <c r="E159" s="201" t="s">
        <v>1</v>
      </c>
      <c r="F159" s="202" t="s">
        <v>149</v>
      </c>
      <c r="G159" s="200"/>
      <c r="H159" s="203">
        <v>4.5999999999999999E-2</v>
      </c>
      <c r="I159" s="155"/>
      <c r="J159" s="200"/>
      <c r="L159" s="151"/>
      <c r="M159" s="156"/>
      <c r="N159" s="157"/>
      <c r="O159" s="157"/>
      <c r="P159" s="157"/>
      <c r="Q159" s="157"/>
      <c r="R159" s="157"/>
      <c r="S159" s="157"/>
      <c r="T159" s="158"/>
      <c r="AT159" s="152" t="s">
        <v>124</v>
      </c>
      <c r="AU159" s="152" t="s">
        <v>82</v>
      </c>
      <c r="AV159" s="14" t="s">
        <v>82</v>
      </c>
      <c r="AW159" s="14" t="s">
        <v>29</v>
      </c>
      <c r="AX159" s="14" t="s">
        <v>72</v>
      </c>
      <c r="AY159" s="152" t="s">
        <v>117</v>
      </c>
    </row>
    <row r="160" spans="1:65" s="14" customFormat="1">
      <c r="B160" s="151"/>
      <c r="C160" s="200"/>
      <c r="D160" s="197" t="s">
        <v>124</v>
      </c>
      <c r="E160" s="201" t="s">
        <v>1</v>
      </c>
      <c r="F160" s="288" t="s">
        <v>371</v>
      </c>
      <c r="G160" s="289"/>
      <c r="H160" s="290">
        <f>2*2.64*0.18*0.22</f>
        <v>0.209088</v>
      </c>
      <c r="I160" s="155"/>
      <c r="J160" s="200"/>
      <c r="L160" s="151"/>
      <c r="M160" s="156"/>
      <c r="N160" s="157"/>
      <c r="O160" s="157"/>
      <c r="P160" s="157"/>
      <c r="Q160" s="157"/>
      <c r="R160" s="157"/>
      <c r="S160" s="157"/>
      <c r="T160" s="158"/>
      <c r="AT160" s="152" t="s">
        <v>124</v>
      </c>
      <c r="AU160" s="152" t="s">
        <v>82</v>
      </c>
      <c r="AV160" s="14" t="s">
        <v>82</v>
      </c>
      <c r="AW160" s="14" t="s">
        <v>29</v>
      </c>
      <c r="AX160" s="14" t="s">
        <v>72</v>
      </c>
      <c r="AY160" s="152" t="s">
        <v>117</v>
      </c>
    </row>
    <row r="161" spans="2:51" s="14" customFormat="1">
      <c r="B161" s="151"/>
      <c r="C161" s="200"/>
      <c r="D161" s="197" t="s">
        <v>124</v>
      </c>
      <c r="E161" s="201" t="s">
        <v>1</v>
      </c>
      <c r="F161" s="288" t="s">
        <v>372</v>
      </c>
      <c r="G161" s="289"/>
      <c r="H161" s="290">
        <f>14*2.64*0.14*0.22</f>
        <v>1.138368</v>
      </c>
      <c r="I161" s="155"/>
      <c r="J161" s="200"/>
      <c r="L161" s="151"/>
      <c r="M161" s="156"/>
      <c r="N161" s="157"/>
      <c r="O161" s="157"/>
      <c r="P161" s="157"/>
      <c r="Q161" s="157"/>
      <c r="R161" s="157"/>
      <c r="S161" s="157"/>
      <c r="T161" s="158"/>
      <c r="AT161" s="152" t="s">
        <v>124</v>
      </c>
      <c r="AU161" s="152" t="s">
        <v>82</v>
      </c>
      <c r="AV161" s="14" t="s">
        <v>82</v>
      </c>
      <c r="AW161" s="14" t="s">
        <v>29</v>
      </c>
      <c r="AX161" s="14" t="s">
        <v>72</v>
      </c>
      <c r="AY161" s="152" t="s">
        <v>117</v>
      </c>
    </row>
    <row r="162" spans="2:51" s="14" customFormat="1">
      <c r="B162" s="151"/>
      <c r="C162" s="200"/>
      <c r="D162" s="197" t="s">
        <v>124</v>
      </c>
      <c r="E162" s="201" t="s">
        <v>1</v>
      </c>
      <c r="F162" s="288" t="s">
        <v>364</v>
      </c>
      <c r="G162" s="289"/>
      <c r="H162" s="290">
        <f>1*1.35*0.14*0.14</f>
        <v>2.6460000000000008E-2</v>
      </c>
      <c r="I162" s="155"/>
      <c r="J162" s="200"/>
      <c r="L162" s="151"/>
      <c r="M162" s="156"/>
      <c r="N162" s="157"/>
      <c r="O162" s="157"/>
      <c r="P162" s="157"/>
      <c r="Q162" s="157"/>
      <c r="R162" s="157"/>
      <c r="S162" s="157"/>
      <c r="T162" s="158"/>
      <c r="AT162" s="152" t="s">
        <v>124</v>
      </c>
      <c r="AU162" s="152" t="s">
        <v>82</v>
      </c>
      <c r="AV162" s="14" t="s">
        <v>82</v>
      </c>
      <c r="AW162" s="14" t="s">
        <v>29</v>
      </c>
      <c r="AX162" s="14" t="s">
        <v>72</v>
      </c>
      <c r="AY162" s="152" t="s">
        <v>117</v>
      </c>
    </row>
    <row r="163" spans="2:51" s="13" customFormat="1">
      <c r="B163" s="144"/>
      <c r="C163" s="196"/>
      <c r="D163" s="197" t="s">
        <v>124</v>
      </c>
      <c r="E163" s="198" t="s">
        <v>1</v>
      </c>
      <c r="F163" s="199" t="s">
        <v>150</v>
      </c>
      <c r="G163" s="196"/>
      <c r="H163" s="198" t="s">
        <v>1</v>
      </c>
      <c r="I163" s="147"/>
      <c r="J163" s="196"/>
      <c r="L163" s="144"/>
      <c r="M163" s="148"/>
      <c r="N163" s="149"/>
      <c r="O163" s="149"/>
      <c r="P163" s="149"/>
      <c r="Q163" s="149"/>
      <c r="R163" s="149"/>
      <c r="S163" s="149"/>
      <c r="T163" s="150"/>
      <c r="AT163" s="146" t="s">
        <v>124</v>
      </c>
      <c r="AU163" s="146" t="s">
        <v>82</v>
      </c>
      <c r="AV163" s="13" t="s">
        <v>80</v>
      </c>
      <c r="AW163" s="13" t="s">
        <v>29</v>
      </c>
      <c r="AX163" s="13" t="s">
        <v>72</v>
      </c>
      <c r="AY163" s="146" t="s">
        <v>117</v>
      </c>
    </row>
    <row r="164" spans="2:51" s="14" customFormat="1">
      <c r="B164" s="151"/>
      <c r="C164" s="200"/>
      <c r="D164" s="197" t="s">
        <v>124</v>
      </c>
      <c r="E164" s="201" t="s">
        <v>1</v>
      </c>
      <c r="F164" s="202" t="s">
        <v>151</v>
      </c>
      <c r="G164" s="200"/>
      <c r="H164" s="203">
        <v>0.41799999999999998</v>
      </c>
      <c r="I164" s="155"/>
      <c r="J164" s="200"/>
      <c r="L164" s="151"/>
      <c r="M164" s="156"/>
      <c r="N164" s="157"/>
      <c r="O164" s="157"/>
      <c r="P164" s="157"/>
      <c r="Q164" s="157"/>
      <c r="R164" s="157"/>
      <c r="S164" s="157"/>
      <c r="T164" s="158"/>
      <c r="AT164" s="152" t="s">
        <v>124</v>
      </c>
      <c r="AU164" s="152" t="s">
        <v>82</v>
      </c>
      <c r="AV164" s="14" t="s">
        <v>82</v>
      </c>
      <c r="AW164" s="14" t="s">
        <v>29</v>
      </c>
      <c r="AX164" s="14" t="s">
        <v>72</v>
      </c>
      <c r="AY164" s="152" t="s">
        <v>117</v>
      </c>
    </row>
    <row r="165" spans="2:51" s="13" customFormat="1">
      <c r="B165" s="144"/>
      <c r="C165" s="196"/>
      <c r="D165" s="197" t="s">
        <v>124</v>
      </c>
      <c r="E165" s="198" t="s">
        <v>1</v>
      </c>
      <c r="F165" s="199" t="s">
        <v>152</v>
      </c>
      <c r="G165" s="196"/>
      <c r="H165" s="198" t="s">
        <v>1</v>
      </c>
      <c r="I165" s="147"/>
      <c r="J165" s="196"/>
      <c r="L165" s="144"/>
      <c r="M165" s="148"/>
      <c r="N165" s="149"/>
      <c r="O165" s="149"/>
      <c r="P165" s="149"/>
      <c r="Q165" s="149"/>
      <c r="R165" s="149"/>
      <c r="S165" s="149"/>
      <c r="T165" s="150"/>
      <c r="AT165" s="146" t="s">
        <v>124</v>
      </c>
      <c r="AU165" s="146" t="s">
        <v>82</v>
      </c>
      <c r="AV165" s="13" t="s">
        <v>80</v>
      </c>
      <c r="AW165" s="13" t="s">
        <v>29</v>
      </c>
      <c r="AX165" s="13" t="s">
        <v>72</v>
      </c>
      <c r="AY165" s="146" t="s">
        <v>117</v>
      </c>
    </row>
    <row r="166" spans="2:51" s="14" customFormat="1">
      <c r="B166" s="151"/>
      <c r="C166" s="200"/>
      <c r="D166" s="197" t="s">
        <v>124</v>
      </c>
      <c r="E166" s="201" t="s">
        <v>1</v>
      </c>
      <c r="F166" s="202" t="s">
        <v>153</v>
      </c>
      <c r="G166" s="200"/>
      <c r="H166" s="203">
        <v>0.05</v>
      </c>
      <c r="I166" s="155"/>
      <c r="J166" s="200"/>
      <c r="L166" s="151"/>
      <c r="M166" s="156"/>
      <c r="N166" s="157"/>
      <c r="O166" s="157"/>
      <c r="P166" s="157"/>
      <c r="Q166" s="157"/>
      <c r="R166" s="157"/>
      <c r="S166" s="157"/>
      <c r="T166" s="158"/>
      <c r="AT166" s="152" t="s">
        <v>124</v>
      </c>
      <c r="AU166" s="152" t="s">
        <v>82</v>
      </c>
      <c r="AV166" s="14" t="s">
        <v>82</v>
      </c>
      <c r="AW166" s="14" t="s">
        <v>29</v>
      </c>
      <c r="AX166" s="14" t="s">
        <v>72</v>
      </c>
      <c r="AY166" s="152" t="s">
        <v>117</v>
      </c>
    </row>
    <row r="167" spans="2:51" s="13" customFormat="1">
      <c r="B167" s="144"/>
      <c r="C167" s="196"/>
      <c r="D167" s="197" t="s">
        <v>124</v>
      </c>
      <c r="E167" s="198" t="s">
        <v>1</v>
      </c>
      <c r="F167" s="199" t="s">
        <v>154</v>
      </c>
      <c r="G167" s="196"/>
      <c r="H167" s="198" t="s">
        <v>1</v>
      </c>
      <c r="I167" s="147"/>
      <c r="J167" s="196"/>
      <c r="L167" s="144"/>
      <c r="M167" s="148"/>
      <c r="N167" s="149"/>
      <c r="O167" s="149"/>
      <c r="P167" s="149"/>
      <c r="Q167" s="149"/>
      <c r="R167" s="149"/>
      <c r="S167" s="149"/>
      <c r="T167" s="150"/>
      <c r="AT167" s="146" t="s">
        <v>124</v>
      </c>
      <c r="AU167" s="146" t="s">
        <v>82</v>
      </c>
      <c r="AV167" s="13" t="s">
        <v>80</v>
      </c>
      <c r="AW167" s="13" t="s">
        <v>29</v>
      </c>
      <c r="AX167" s="13" t="s">
        <v>72</v>
      </c>
      <c r="AY167" s="146" t="s">
        <v>117</v>
      </c>
    </row>
    <row r="168" spans="2:51" s="14" customFormat="1">
      <c r="B168" s="151"/>
      <c r="C168" s="200"/>
      <c r="D168" s="197" t="s">
        <v>124</v>
      </c>
      <c r="E168" s="201" t="s">
        <v>1</v>
      </c>
      <c r="F168" s="202" t="s">
        <v>155</v>
      </c>
      <c r="G168" s="200"/>
      <c r="H168" s="203">
        <v>0.41399999999999998</v>
      </c>
      <c r="I168" s="155"/>
      <c r="J168" s="200"/>
      <c r="L168" s="151"/>
      <c r="M168" s="156"/>
      <c r="N168" s="157"/>
      <c r="O168" s="157"/>
      <c r="P168" s="157"/>
      <c r="Q168" s="157"/>
      <c r="R168" s="157"/>
      <c r="S168" s="157"/>
      <c r="T168" s="158"/>
      <c r="AT168" s="152" t="s">
        <v>124</v>
      </c>
      <c r="AU168" s="152" t="s">
        <v>82</v>
      </c>
      <c r="AV168" s="14" t="s">
        <v>82</v>
      </c>
      <c r="AW168" s="14" t="s">
        <v>29</v>
      </c>
      <c r="AX168" s="14" t="s">
        <v>72</v>
      </c>
      <c r="AY168" s="152" t="s">
        <v>117</v>
      </c>
    </row>
    <row r="169" spans="2:51" s="13" customFormat="1">
      <c r="B169" s="144"/>
      <c r="C169" s="196"/>
      <c r="D169" s="197" t="s">
        <v>124</v>
      </c>
      <c r="E169" s="198" t="s">
        <v>1</v>
      </c>
      <c r="F169" s="199" t="s">
        <v>156</v>
      </c>
      <c r="G169" s="196"/>
      <c r="H169" s="198" t="s">
        <v>1</v>
      </c>
      <c r="I169" s="147"/>
      <c r="J169" s="196"/>
      <c r="L169" s="144"/>
      <c r="M169" s="148"/>
      <c r="N169" s="149"/>
      <c r="O169" s="149"/>
      <c r="P169" s="149"/>
      <c r="Q169" s="149"/>
      <c r="R169" s="149"/>
      <c r="S169" s="149"/>
      <c r="T169" s="150"/>
      <c r="AT169" s="146" t="s">
        <v>124</v>
      </c>
      <c r="AU169" s="146" t="s">
        <v>82</v>
      </c>
      <c r="AV169" s="13" t="s">
        <v>80</v>
      </c>
      <c r="AW169" s="13" t="s">
        <v>29</v>
      </c>
      <c r="AX169" s="13" t="s">
        <v>72</v>
      </c>
      <c r="AY169" s="146" t="s">
        <v>117</v>
      </c>
    </row>
    <row r="170" spans="2:51" s="14" customFormat="1">
      <c r="B170" s="151"/>
      <c r="C170" s="200"/>
      <c r="D170" s="197" t="s">
        <v>124</v>
      </c>
      <c r="E170" s="201" t="s">
        <v>1</v>
      </c>
      <c r="F170" s="202" t="s">
        <v>157</v>
      </c>
      <c r="G170" s="200"/>
      <c r="H170" s="203">
        <v>0.39600000000000002</v>
      </c>
      <c r="I170" s="155"/>
      <c r="J170" s="200"/>
      <c r="L170" s="151"/>
      <c r="M170" s="156"/>
      <c r="N170" s="157"/>
      <c r="O170" s="157"/>
      <c r="P170" s="157"/>
      <c r="Q170" s="157"/>
      <c r="R170" s="157"/>
      <c r="S170" s="157"/>
      <c r="T170" s="158"/>
      <c r="AT170" s="152" t="s">
        <v>124</v>
      </c>
      <c r="AU170" s="152" t="s">
        <v>82</v>
      </c>
      <c r="AV170" s="14" t="s">
        <v>82</v>
      </c>
      <c r="AW170" s="14" t="s">
        <v>29</v>
      </c>
      <c r="AX170" s="14" t="s">
        <v>72</v>
      </c>
      <c r="AY170" s="152" t="s">
        <v>117</v>
      </c>
    </row>
    <row r="171" spans="2:51" s="13" customFormat="1">
      <c r="B171" s="144"/>
      <c r="C171" s="196"/>
      <c r="D171" s="197" t="s">
        <v>124</v>
      </c>
      <c r="E171" s="198" t="s">
        <v>1</v>
      </c>
      <c r="F171" s="199" t="s">
        <v>158</v>
      </c>
      <c r="G171" s="196"/>
      <c r="H171" s="198" t="s">
        <v>1</v>
      </c>
      <c r="I171" s="147"/>
      <c r="J171" s="196"/>
      <c r="L171" s="144"/>
      <c r="M171" s="148"/>
      <c r="N171" s="149"/>
      <c r="O171" s="149"/>
      <c r="P171" s="149"/>
      <c r="Q171" s="149"/>
      <c r="R171" s="149"/>
      <c r="S171" s="149"/>
      <c r="T171" s="150"/>
      <c r="AT171" s="146" t="s">
        <v>124</v>
      </c>
      <c r="AU171" s="146" t="s">
        <v>82</v>
      </c>
      <c r="AV171" s="13" t="s">
        <v>80</v>
      </c>
      <c r="AW171" s="13" t="s">
        <v>29</v>
      </c>
      <c r="AX171" s="13" t="s">
        <v>72</v>
      </c>
      <c r="AY171" s="146" t="s">
        <v>117</v>
      </c>
    </row>
    <row r="172" spans="2:51" s="14" customFormat="1">
      <c r="B172" s="151"/>
      <c r="C172" s="200"/>
      <c r="D172" s="197" t="s">
        <v>124</v>
      </c>
      <c r="E172" s="201" t="s">
        <v>1</v>
      </c>
      <c r="F172" s="202" t="s">
        <v>159</v>
      </c>
      <c r="G172" s="200"/>
      <c r="H172" s="203">
        <v>0.749</v>
      </c>
      <c r="I172" s="155"/>
      <c r="J172" s="200"/>
      <c r="L172" s="151"/>
      <c r="M172" s="156"/>
      <c r="N172" s="157"/>
      <c r="O172" s="157"/>
      <c r="P172" s="157"/>
      <c r="Q172" s="157"/>
      <c r="R172" s="157"/>
      <c r="S172" s="157"/>
      <c r="T172" s="158"/>
      <c r="AT172" s="152" t="s">
        <v>124</v>
      </c>
      <c r="AU172" s="152" t="s">
        <v>82</v>
      </c>
      <c r="AV172" s="14" t="s">
        <v>82</v>
      </c>
      <c r="AW172" s="14" t="s">
        <v>29</v>
      </c>
      <c r="AX172" s="14" t="s">
        <v>72</v>
      </c>
      <c r="AY172" s="152" t="s">
        <v>117</v>
      </c>
    </row>
    <row r="173" spans="2:51" s="13" customFormat="1">
      <c r="B173" s="144"/>
      <c r="C173" s="196"/>
      <c r="D173" s="197" t="s">
        <v>124</v>
      </c>
      <c r="E173" s="198" t="s">
        <v>1</v>
      </c>
      <c r="F173" s="199" t="s">
        <v>156</v>
      </c>
      <c r="G173" s="196"/>
      <c r="H173" s="198" t="s">
        <v>1</v>
      </c>
      <c r="I173" s="147"/>
      <c r="J173" s="196"/>
      <c r="L173" s="144"/>
      <c r="M173" s="148"/>
      <c r="N173" s="149"/>
      <c r="O173" s="149"/>
      <c r="P173" s="149"/>
      <c r="Q173" s="149"/>
      <c r="R173" s="149"/>
      <c r="S173" s="149"/>
      <c r="T173" s="150"/>
      <c r="AT173" s="146" t="s">
        <v>124</v>
      </c>
      <c r="AU173" s="146" t="s">
        <v>82</v>
      </c>
      <c r="AV173" s="13" t="s">
        <v>80</v>
      </c>
      <c r="AW173" s="13" t="s">
        <v>29</v>
      </c>
      <c r="AX173" s="13" t="s">
        <v>72</v>
      </c>
      <c r="AY173" s="146" t="s">
        <v>117</v>
      </c>
    </row>
    <row r="174" spans="2:51" s="14" customFormat="1">
      <c r="B174" s="151"/>
      <c r="C174" s="200"/>
      <c r="D174" s="197" t="s">
        <v>124</v>
      </c>
      <c r="E174" s="201" t="s">
        <v>1</v>
      </c>
      <c r="F174" s="202" t="s">
        <v>160</v>
      </c>
      <c r="G174" s="200"/>
      <c r="H174" s="203">
        <v>3.5999999999999997E-2</v>
      </c>
      <c r="I174" s="155"/>
      <c r="J174" s="200"/>
      <c r="L174" s="151"/>
      <c r="M174" s="156"/>
      <c r="N174" s="157"/>
      <c r="O174" s="157"/>
      <c r="P174" s="157"/>
      <c r="Q174" s="157"/>
      <c r="R174" s="157"/>
      <c r="S174" s="157"/>
      <c r="T174" s="158"/>
      <c r="AT174" s="152" t="s">
        <v>124</v>
      </c>
      <c r="AU174" s="152" t="s">
        <v>82</v>
      </c>
      <c r="AV174" s="14" t="s">
        <v>82</v>
      </c>
      <c r="AW174" s="14" t="s">
        <v>29</v>
      </c>
      <c r="AX174" s="14" t="s">
        <v>72</v>
      </c>
      <c r="AY174" s="152" t="s">
        <v>117</v>
      </c>
    </row>
    <row r="175" spans="2:51" s="13" customFormat="1">
      <c r="B175" s="144"/>
      <c r="C175" s="196"/>
      <c r="D175" s="197" t="s">
        <v>124</v>
      </c>
      <c r="E175" s="198" t="s">
        <v>1</v>
      </c>
      <c r="F175" s="199" t="s">
        <v>158</v>
      </c>
      <c r="G175" s="196"/>
      <c r="H175" s="198" t="s">
        <v>1</v>
      </c>
      <c r="I175" s="147"/>
      <c r="J175" s="196"/>
      <c r="L175" s="144"/>
      <c r="M175" s="148"/>
      <c r="N175" s="149"/>
      <c r="O175" s="149"/>
      <c r="P175" s="149"/>
      <c r="Q175" s="149"/>
      <c r="R175" s="149"/>
      <c r="S175" s="149"/>
      <c r="T175" s="150"/>
      <c r="AT175" s="146" t="s">
        <v>124</v>
      </c>
      <c r="AU175" s="146" t="s">
        <v>82</v>
      </c>
      <c r="AV175" s="13" t="s">
        <v>80</v>
      </c>
      <c r="AW175" s="13" t="s">
        <v>29</v>
      </c>
      <c r="AX175" s="13" t="s">
        <v>72</v>
      </c>
      <c r="AY175" s="146" t="s">
        <v>117</v>
      </c>
    </row>
    <row r="176" spans="2:51" s="14" customFormat="1">
      <c r="B176" s="151"/>
      <c r="C176" s="200"/>
      <c r="D176" s="197" t="s">
        <v>124</v>
      </c>
      <c r="E176" s="201" t="s">
        <v>1</v>
      </c>
      <c r="F176" s="202" t="s">
        <v>161</v>
      </c>
      <c r="G176" s="200"/>
      <c r="H176" s="203">
        <v>7.1999999999999995E-2</v>
      </c>
      <c r="I176" s="155"/>
      <c r="J176" s="200"/>
      <c r="L176" s="151"/>
      <c r="M176" s="156"/>
      <c r="N176" s="157"/>
      <c r="O176" s="157"/>
      <c r="P176" s="157"/>
      <c r="Q176" s="157"/>
      <c r="R176" s="157"/>
      <c r="S176" s="157"/>
      <c r="T176" s="158"/>
      <c r="AT176" s="152" t="s">
        <v>124</v>
      </c>
      <c r="AU176" s="152" t="s">
        <v>82</v>
      </c>
      <c r="AV176" s="14" t="s">
        <v>82</v>
      </c>
      <c r="AW176" s="14" t="s">
        <v>29</v>
      </c>
      <c r="AX176" s="14" t="s">
        <v>72</v>
      </c>
      <c r="AY176" s="152" t="s">
        <v>117</v>
      </c>
    </row>
    <row r="177" spans="1:65" s="15" customFormat="1">
      <c r="B177" s="159"/>
      <c r="C177" s="204"/>
      <c r="D177" s="197" t="s">
        <v>124</v>
      </c>
      <c r="E177" s="205" t="s">
        <v>1</v>
      </c>
      <c r="F177" s="206" t="s">
        <v>125</v>
      </c>
      <c r="G177" s="204"/>
      <c r="H177" s="207">
        <f>SUM(H147:H176)</f>
        <v>5.9209159999999992</v>
      </c>
      <c r="I177" s="161"/>
      <c r="J177" s="204"/>
      <c r="L177" s="159"/>
      <c r="M177" s="162"/>
      <c r="N177" s="163"/>
      <c r="O177" s="163"/>
      <c r="P177" s="163"/>
      <c r="Q177" s="163"/>
      <c r="R177" s="163"/>
      <c r="S177" s="163"/>
      <c r="T177" s="164"/>
      <c r="AT177" s="160" t="s">
        <v>124</v>
      </c>
      <c r="AU177" s="160" t="s">
        <v>82</v>
      </c>
      <c r="AV177" s="15" t="s">
        <v>122</v>
      </c>
      <c r="AW177" s="15" t="s">
        <v>29</v>
      </c>
      <c r="AX177" s="15" t="s">
        <v>80</v>
      </c>
      <c r="AY177" s="160" t="s">
        <v>117</v>
      </c>
    </row>
    <row r="178" spans="1:65" s="2" customFormat="1" ht="33" customHeight="1">
      <c r="A178" s="33"/>
      <c r="B178" s="135"/>
      <c r="C178" s="191">
        <v>13</v>
      </c>
      <c r="D178" s="191" t="s">
        <v>119</v>
      </c>
      <c r="E178" s="192" t="s">
        <v>162</v>
      </c>
      <c r="F178" s="193" t="s">
        <v>163</v>
      </c>
      <c r="G178" s="194" t="s">
        <v>164</v>
      </c>
      <c r="H178" s="195">
        <v>54.8</v>
      </c>
      <c r="I178" s="136"/>
      <c r="J178" s="226">
        <f>ROUND(I178*H178,2)</f>
        <v>0</v>
      </c>
      <c r="K178" s="137"/>
      <c r="L178" s="34"/>
      <c r="M178" s="138" t="s">
        <v>1</v>
      </c>
      <c r="N178" s="139" t="s">
        <v>37</v>
      </c>
      <c r="O178" s="59"/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42" t="s">
        <v>133</v>
      </c>
      <c r="AT178" s="142" t="s">
        <v>119</v>
      </c>
      <c r="AU178" s="142" t="s">
        <v>82</v>
      </c>
      <c r="AY178" s="17" t="s">
        <v>117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7" t="s">
        <v>80</v>
      </c>
      <c r="BK178" s="143">
        <f>ROUND(I178*H178,2)</f>
        <v>0</v>
      </c>
      <c r="BL178" s="17" t="s">
        <v>133</v>
      </c>
      <c r="BM178" s="142" t="s">
        <v>165</v>
      </c>
    </row>
    <row r="179" spans="1:65" s="2" customFormat="1">
      <c r="A179" s="33"/>
      <c r="B179" s="34"/>
      <c r="C179" s="186"/>
      <c r="D179" s="208" t="s">
        <v>135</v>
      </c>
      <c r="E179" s="186"/>
      <c r="F179" s="209" t="s">
        <v>166</v>
      </c>
      <c r="G179" s="186"/>
      <c r="H179" s="186"/>
      <c r="I179" s="167"/>
      <c r="J179" s="186"/>
      <c r="K179" s="33"/>
      <c r="L179" s="34"/>
      <c r="M179" s="168"/>
      <c r="N179" s="169"/>
      <c r="O179" s="59"/>
      <c r="P179" s="59"/>
      <c r="Q179" s="59"/>
      <c r="R179" s="59"/>
      <c r="S179" s="59"/>
      <c r="T179" s="60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T179" s="17" t="s">
        <v>135</v>
      </c>
      <c r="AU179" s="17" t="s">
        <v>82</v>
      </c>
    </row>
    <row r="180" spans="1:65" s="14" customFormat="1">
      <c r="B180" s="151"/>
      <c r="C180" s="200"/>
      <c r="D180" s="197" t="s">
        <v>124</v>
      </c>
      <c r="E180" s="201" t="s">
        <v>1</v>
      </c>
      <c r="F180" s="202" t="s">
        <v>167</v>
      </c>
      <c r="G180" s="200"/>
      <c r="H180" s="203">
        <v>14</v>
      </c>
      <c r="I180" s="155"/>
      <c r="J180" s="200"/>
      <c r="L180" s="151"/>
      <c r="M180" s="156"/>
      <c r="N180" s="157"/>
      <c r="O180" s="157"/>
      <c r="P180" s="157"/>
      <c r="Q180" s="157"/>
      <c r="R180" s="157"/>
      <c r="S180" s="157"/>
      <c r="T180" s="158"/>
      <c r="AT180" s="152" t="s">
        <v>124</v>
      </c>
      <c r="AU180" s="152" t="s">
        <v>82</v>
      </c>
      <c r="AV180" s="14" t="s">
        <v>82</v>
      </c>
      <c r="AW180" s="14" t="s">
        <v>29</v>
      </c>
      <c r="AX180" s="14" t="s">
        <v>72</v>
      </c>
      <c r="AY180" s="152" t="s">
        <v>117</v>
      </c>
    </row>
    <row r="181" spans="1:65" s="14" customFormat="1">
      <c r="B181" s="151"/>
      <c r="C181" s="200"/>
      <c r="D181" s="197" t="s">
        <v>124</v>
      </c>
      <c r="E181" s="201" t="s">
        <v>1</v>
      </c>
      <c r="F181" s="202" t="s">
        <v>168</v>
      </c>
      <c r="G181" s="200"/>
      <c r="H181" s="203">
        <v>11.2</v>
      </c>
      <c r="I181" s="155"/>
      <c r="J181" s="200"/>
      <c r="L181" s="151"/>
      <c r="M181" s="156"/>
      <c r="N181" s="157"/>
      <c r="O181" s="157"/>
      <c r="P181" s="157"/>
      <c r="Q181" s="157"/>
      <c r="R181" s="157"/>
      <c r="S181" s="157"/>
      <c r="T181" s="158"/>
      <c r="AT181" s="152" t="s">
        <v>124</v>
      </c>
      <c r="AU181" s="152" t="s">
        <v>82</v>
      </c>
      <c r="AV181" s="14" t="s">
        <v>82</v>
      </c>
      <c r="AW181" s="14" t="s">
        <v>29</v>
      </c>
      <c r="AX181" s="14" t="s">
        <v>72</v>
      </c>
      <c r="AY181" s="152" t="s">
        <v>117</v>
      </c>
    </row>
    <row r="182" spans="1:65" s="14" customFormat="1">
      <c r="B182" s="151"/>
      <c r="C182" s="200"/>
      <c r="D182" s="197" t="s">
        <v>124</v>
      </c>
      <c r="E182" s="201" t="s">
        <v>1</v>
      </c>
      <c r="F182" s="202" t="s">
        <v>169</v>
      </c>
      <c r="G182" s="200"/>
      <c r="H182" s="203">
        <v>8</v>
      </c>
      <c r="I182" s="155"/>
      <c r="J182" s="200"/>
      <c r="L182" s="151"/>
      <c r="M182" s="156"/>
      <c r="N182" s="157"/>
      <c r="O182" s="157"/>
      <c r="P182" s="157"/>
      <c r="Q182" s="157"/>
      <c r="R182" s="157"/>
      <c r="S182" s="157"/>
      <c r="T182" s="158"/>
      <c r="AT182" s="152" t="s">
        <v>124</v>
      </c>
      <c r="AU182" s="152" t="s">
        <v>82</v>
      </c>
      <c r="AV182" s="14" t="s">
        <v>82</v>
      </c>
      <c r="AW182" s="14" t="s">
        <v>29</v>
      </c>
      <c r="AX182" s="14" t="s">
        <v>72</v>
      </c>
      <c r="AY182" s="152" t="s">
        <v>117</v>
      </c>
    </row>
    <row r="183" spans="1:65" s="14" customFormat="1" ht="22.5">
      <c r="B183" s="151"/>
      <c r="C183" s="200"/>
      <c r="D183" s="197" t="s">
        <v>124</v>
      </c>
      <c r="E183" s="201" t="s">
        <v>1</v>
      </c>
      <c r="F183" s="202" t="s">
        <v>170</v>
      </c>
      <c r="G183" s="200"/>
      <c r="H183" s="203">
        <v>10.8</v>
      </c>
      <c r="I183" s="155"/>
      <c r="J183" s="200"/>
      <c r="L183" s="151"/>
      <c r="M183" s="156"/>
      <c r="N183" s="157"/>
      <c r="O183" s="157"/>
      <c r="P183" s="157"/>
      <c r="Q183" s="157"/>
      <c r="R183" s="157"/>
      <c r="S183" s="157"/>
      <c r="T183" s="158"/>
      <c r="AT183" s="152" t="s">
        <v>124</v>
      </c>
      <c r="AU183" s="152" t="s">
        <v>82</v>
      </c>
      <c r="AV183" s="14" t="s">
        <v>82</v>
      </c>
      <c r="AW183" s="14" t="s">
        <v>29</v>
      </c>
      <c r="AX183" s="14" t="s">
        <v>72</v>
      </c>
      <c r="AY183" s="152" t="s">
        <v>117</v>
      </c>
    </row>
    <row r="184" spans="1:65" s="14" customFormat="1" ht="22.5">
      <c r="B184" s="151"/>
      <c r="C184" s="200"/>
      <c r="D184" s="197" t="s">
        <v>124</v>
      </c>
      <c r="E184" s="201" t="s">
        <v>1</v>
      </c>
      <c r="F184" s="202" t="s">
        <v>171</v>
      </c>
      <c r="G184" s="200"/>
      <c r="H184" s="203">
        <v>2.4</v>
      </c>
      <c r="I184" s="155"/>
      <c r="J184" s="200"/>
      <c r="L184" s="151"/>
      <c r="M184" s="156"/>
      <c r="N184" s="157"/>
      <c r="O184" s="157"/>
      <c r="P184" s="157"/>
      <c r="Q184" s="157"/>
      <c r="R184" s="157"/>
      <c r="S184" s="157"/>
      <c r="T184" s="158"/>
      <c r="AT184" s="152" t="s">
        <v>124</v>
      </c>
      <c r="AU184" s="152" t="s">
        <v>82</v>
      </c>
      <c r="AV184" s="14" t="s">
        <v>82</v>
      </c>
      <c r="AW184" s="14" t="s">
        <v>29</v>
      </c>
      <c r="AX184" s="14" t="s">
        <v>72</v>
      </c>
      <c r="AY184" s="152" t="s">
        <v>117</v>
      </c>
    </row>
    <row r="185" spans="1:65" s="14" customFormat="1" ht="22.5">
      <c r="B185" s="151"/>
      <c r="C185" s="200"/>
      <c r="D185" s="197" t="s">
        <v>124</v>
      </c>
      <c r="E185" s="201" t="s">
        <v>1</v>
      </c>
      <c r="F185" s="202" t="s">
        <v>172</v>
      </c>
      <c r="G185" s="200"/>
      <c r="H185" s="203">
        <v>2.7</v>
      </c>
      <c r="I185" s="155"/>
      <c r="J185" s="200"/>
      <c r="L185" s="151"/>
      <c r="M185" s="156"/>
      <c r="N185" s="157"/>
      <c r="O185" s="157"/>
      <c r="P185" s="157"/>
      <c r="Q185" s="157"/>
      <c r="R185" s="157"/>
      <c r="S185" s="157"/>
      <c r="T185" s="158"/>
      <c r="AT185" s="152" t="s">
        <v>124</v>
      </c>
      <c r="AU185" s="152" t="s">
        <v>82</v>
      </c>
      <c r="AV185" s="14" t="s">
        <v>82</v>
      </c>
      <c r="AW185" s="14" t="s">
        <v>29</v>
      </c>
      <c r="AX185" s="14" t="s">
        <v>72</v>
      </c>
      <c r="AY185" s="152" t="s">
        <v>117</v>
      </c>
    </row>
    <row r="186" spans="1:65" s="14" customFormat="1">
      <c r="B186" s="151"/>
      <c r="C186" s="200"/>
      <c r="D186" s="197" t="s">
        <v>124</v>
      </c>
      <c r="E186" s="201" t="s">
        <v>1</v>
      </c>
      <c r="F186" s="202" t="s">
        <v>173</v>
      </c>
      <c r="G186" s="200"/>
      <c r="H186" s="203">
        <v>5.7</v>
      </c>
      <c r="I186" s="155"/>
      <c r="J186" s="200"/>
      <c r="L186" s="151"/>
      <c r="M186" s="156"/>
      <c r="N186" s="157"/>
      <c r="O186" s="157"/>
      <c r="P186" s="157"/>
      <c r="Q186" s="157"/>
      <c r="R186" s="157"/>
      <c r="S186" s="157"/>
      <c r="T186" s="158"/>
      <c r="AT186" s="152" t="s">
        <v>124</v>
      </c>
      <c r="AU186" s="152" t="s">
        <v>82</v>
      </c>
      <c r="AV186" s="14" t="s">
        <v>82</v>
      </c>
      <c r="AW186" s="14" t="s">
        <v>29</v>
      </c>
      <c r="AX186" s="14" t="s">
        <v>72</v>
      </c>
      <c r="AY186" s="152" t="s">
        <v>117</v>
      </c>
    </row>
    <row r="187" spans="1:65" s="15" customFormat="1">
      <c r="B187" s="159"/>
      <c r="C187" s="204"/>
      <c r="D187" s="197" t="s">
        <v>124</v>
      </c>
      <c r="E187" s="205" t="s">
        <v>1</v>
      </c>
      <c r="F187" s="206" t="s">
        <v>125</v>
      </c>
      <c r="G187" s="204"/>
      <c r="H187" s="207">
        <v>54.8</v>
      </c>
      <c r="I187" s="161"/>
      <c r="J187" s="204"/>
      <c r="L187" s="159"/>
      <c r="M187" s="162"/>
      <c r="N187" s="163"/>
      <c r="O187" s="163"/>
      <c r="P187" s="163"/>
      <c r="Q187" s="163"/>
      <c r="R187" s="163"/>
      <c r="S187" s="163"/>
      <c r="T187" s="164"/>
      <c r="AT187" s="160" t="s">
        <v>124</v>
      </c>
      <c r="AU187" s="160" t="s">
        <v>82</v>
      </c>
      <c r="AV187" s="15" t="s">
        <v>122</v>
      </c>
      <c r="AW187" s="15" t="s">
        <v>29</v>
      </c>
      <c r="AX187" s="15" t="s">
        <v>80</v>
      </c>
      <c r="AY187" s="160" t="s">
        <v>117</v>
      </c>
    </row>
    <row r="188" spans="1:65" s="2" customFormat="1" ht="21.75" customHeight="1">
      <c r="A188" s="33"/>
      <c r="B188" s="135"/>
      <c r="C188" s="210">
        <v>14</v>
      </c>
      <c r="D188" s="210" t="s">
        <v>174</v>
      </c>
      <c r="E188" s="211" t="s">
        <v>175</v>
      </c>
      <c r="F188" s="212" t="s">
        <v>176</v>
      </c>
      <c r="G188" s="213" t="s">
        <v>132</v>
      </c>
      <c r="H188" s="214">
        <f>H197</f>
        <v>0.8347500000000001</v>
      </c>
      <c r="I188" s="170"/>
      <c r="J188" s="227">
        <f>ROUND(I188*H188,2)</f>
        <v>0</v>
      </c>
      <c r="K188" s="171"/>
      <c r="L188" s="172"/>
      <c r="M188" s="173" t="s">
        <v>1</v>
      </c>
      <c r="N188" s="174" t="s">
        <v>37</v>
      </c>
      <c r="O188" s="59"/>
      <c r="P188" s="140">
        <f>O188*H188</f>
        <v>0</v>
      </c>
      <c r="Q188" s="140">
        <v>0.55000000000000004</v>
      </c>
      <c r="R188" s="140">
        <f>Q188*H188</f>
        <v>0.45911250000000009</v>
      </c>
      <c r="S188" s="140">
        <v>0</v>
      </c>
      <c r="T188" s="141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42" t="s">
        <v>177</v>
      </c>
      <c r="AT188" s="142" t="s">
        <v>174</v>
      </c>
      <c r="AU188" s="142" t="s">
        <v>82</v>
      </c>
      <c r="AY188" s="17" t="s">
        <v>117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7" t="s">
        <v>80</v>
      </c>
      <c r="BK188" s="143">
        <f>ROUND(I188*H188,2)</f>
        <v>0</v>
      </c>
      <c r="BL188" s="17" t="s">
        <v>133</v>
      </c>
      <c r="BM188" s="142" t="s">
        <v>178</v>
      </c>
    </row>
    <row r="189" spans="1:65" s="14" customFormat="1" ht="22.5">
      <c r="B189" s="151"/>
      <c r="C189" s="200"/>
      <c r="D189" s="197" t="s">
        <v>124</v>
      </c>
      <c r="E189" s="201" t="s">
        <v>1</v>
      </c>
      <c r="F189" s="288" t="s">
        <v>362</v>
      </c>
      <c r="G189" s="289"/>
      <c r="H189" s="290">
        <f>8*1.75*0.12*0.1</f>
        <v>0.16800000000000001</v>
      </c>
      <c r="I189" s="155"/>
      <c r="J189" s="200"/>
      <c r="L189" s="151"/>
      <c r="M189" s="156"/>
      <c r="N189" s="157"/>
      <c r="O189" s="157"/>
      <c r="P189" s="157"/>
      <c r="Q189" s="157"/>
      <c r="R189" s="157"/>
      <c r="S189" s="157"/>
      <c r="T189" s="158"/>
      <c r="AT189" s="152" t="s">
        <v>124</v>
      </c>
      <c r="AU189" s="152" t="s">
        <v>82</v>
      </c>
      <c r="AV189" s="14" t="s">
        <v>82</v>
      </c>
      <c r="AW189" s="14" t="s">
        <v>29</v>
      </c>
      <c r="AX189" s="14" t="s">
        <v>72</v>
      </c>
      <c r="AY189" s="152" t="s">
        <v>117</v>
      </c>
    </row>
    <row r="190" spans="1:65" s="14" customFormat="1" ht="22.5">
      <c r="B190" s="151"/>
      <c r="C190" s="200"/>
      <c r="D190" s="197" t="s">
        <v>124</v>
      </c>
      <c r="E190" s="201" t="s">
        <v>1</v>
      </c>
      <c r="F190" s="202" t="s">
        <v>142</v>
      </c>
      <c r="G190" s="200"/>
      <c r="H190" s="203">
        <v>0.09</v>
      </c>
      <c r="I190" s="155"/>
      <c r="J190" s="200"/>
      <c r="L190" s="151"/>
      <c r="M190" s="156"/>
      <c r="N190" s="157"/>
      <c r="O190" s="157"/>
      <c r="P190" s="157"/>
      <c r="Q190" s="157"/>
      <c r="R190" s="157"/>
      <c r="S190" s="157"/>
      <c r="T190" s="158"/>
      <c r="AT190" s="152" t="s">
        <v>124</v>
      </c>
      <c r="AU190" s="152" t="s">
        <v>82</v>
      </c>
      <c r="AV190" s="14" t="s">
        <v>82</v>
      </c>
      <c r="AW190" s="14" t="s">
        <v>29</v>
      </c>
      <c r="AX190" s="14" t="s">
        <v>72</v>
      </c>
      <c r="AY190" s="152" t="s">
        <v>117</v>
      </c>
    </row>
    <row r="191" spans="1:65" s="14" customFormat="1" ht="22.5">
      <c r="B191" s="151"/>
      <c r="C191" s="200"/>
      <c r="D191" s="197" t="s">
        <v>124</v>
      </c>
      <c r="E191" s="201" t="s">
        <v>1</v>
      </c>
      <c r="F191" s="202" t="s">
        <v>143</v>
      </c>
      <c r="G191" s="200"/>
      <c r="H191" s="203">
        <v>6.4000000000000001E-2</v>
      </c>
      <c r="I191" s="155"/>
      <c r="J191" s="200"/>
      <c r="L191" s="151"/>
      <c r="M191" s="156"/>
      <c r="N191" s="157"/>
      <c r="O191" s="157"/>
      <c r="P191" s="157"/>
      <c r="Q191" s="157"/>
      <c r="R191" s="157"/>
      <c r="S191" s="157"/>
      <c r="T191" s="158"/>
      <c r="AT191" s="152" t="s">
        <v>124</v>
      </c>
      <c r="AU191" s="152" t="s">
        <v>82</v>
      </c>
      <c r="AV191" s="14" t="s">
        <v>82</v>
      </c>
      <c r="AW191" s="14" t="s">
        <v>29</v>
      </c>
      <c r="AX191" s="14" t="s">
        <v>72</v>
      </c>
      <c r="AY191" s="152" t="s">
        <v>117</v>
      </c>
    </row>
    <row r="192" spans="1:65" s="14" customFormat="1">
      <c r="B192" s="151"/>
      <c r="C192" s="200"/>
      <c r="D192" s="197" t="s">
        <v>124</v>
      </c>
      <c r="E192" s="201" t="s">
        <v>1</v>
      </c>
      <c r="F192" s="202" t="s">
        <v>21</v>
      </c>
      <c r="G192" s="200"/>
      <c r="H192" s="203">
        <v>8.5999999999999993E-2</v>
      </c>
      <c r="I192" s="155"/>
      <c r="J192" s="200"/>
      <c r="L192" s="151"/>
      <c r="M192" s="156"/>
      <c r="N192" s="157"/>
      <c r="O192" s="157"/>
      <c r="P192" s="157"/>
      <c r="Q192" s="157"/>
      <c r="R192" s="157"/>
      <c r="S192" s="157"/>
      <c r="T192" s="158"/>
      <c r="AT192" s="152" t="s">
        <v>124</v>
      </c>
      <c r="AU192" s="152" t="s">
        <v>82</v>
      </c>
      <c r="AV192" s="14" t="s">
        <v>82</v>
      </c>
      <c r="AW192" s="14" t="s">
        <v>29</v>
      </c>
      <c r="AX192" s="14" t="s">
        <v>72</v>
      </c>
      <c r="AY192" s="152" t="s">
        <v>117</v>
      </c>
    </row>
    <row r="193" spans="1:65" s="14" customFormat="1" ht="22.5">
      <c r="B193" s="151"/>
      <c r="C193" s="200"/>
      <c r="D193" s="197" t="s">
        <v>124</v>
      </c>
      <c r="E193" s="201" t="s">
        <v>1</v>
      </c>
      <c r="F193" s="202" t="s">
        <v>145</v>
      </c>
      <c r="G193" s="200"/>
      <c r="H193" s="203">
        <v>1.9E-2</v>
      </c>
      <c r="I193" s="155"/>
      <c r="J193" s="200"/>
      <c r="L193" s="151"/>
      <c r="M193" s="156"/>
      <c r="N193" s="157"/>
      <c r="O193" s="157"/>
      <c r="P193" s="157"/>
      <c r="Q193" s="157"/>
      <c r="R193" s="157"/>
      <c r="S193" s="157"/>
      <c r="T193" s="158"/>
      <c r="AT193" s="152" t="s">
        <v>124</v>
      </c>
      <c r="AU193" s="152" t="s">
        <v>82</v>
      </c>
      <c r="AV193" s="14" t="s">
        <v>82</v>
      </c>
      <c r="AW193" s="14" t="s">
        <v>29</v>
      </c>
      <c r="AX193" s="14" t="s">
        <v>72</v>
      </c>
      <c r="AY193" s="152" t="s">
        <v>117</v>
      </c>
    </row>
    <row r="194" spans="1:65" s="14" customFormat="1" ht="22.5">
      <c r="B194" s="151"/>
      <c r="C194" s="200"/>
      <c r="D194" s="197" t="s">
        <v>124</v>
      </c>
      <c r="E194" s="201" t="s">
        <v>1</v>
      </c>
      <c r="F194" s="202" t="s">
        <v>148</v>
      </c>
      <c r="G194" s="200"/>
      <c r="H194" s="203">
        <v>2.1999999999999999E-2</v>
      </c>
      <c r="I194" s="155"/>
      <c r="J194" s="200"/>
      <c r="L194" s="151"/>
      <c r="M194" s="156"/>
      <c r="N194" s="157"/>
      <c r="O194" s="157"/>
      <c r="P194" s="157"/>
      <c r="Q194" s="157"/>
      <c r="R194" s="157"/>
      <c r="S194" s="157"/>
      <c r="T194" s="158"/>
      <c r="AT194" s="152" t="s">
        <v>124</v>
      </c>
      <c r="AU194" s="152" t="s">
        <v>82</v>
      </c>
      <c r="AV194" s="14" t="s">
        <v>82</v>
      </c>
      <c r="AW194" s="14" t="s">
        <v>29</v>
      </c>
      <c r="AX194" s="14" t="s">
        <v>72</v>
      </c>
      <c r="AY194" s="152" t="s">
        <v>117</v>
      </c>
    </row>
    <row r="195" spans="1:65" s="14" customFormat="1">
      <c r="B195" s="151"/>
      <c r="C195" s="200"/>
      <c r="D195" s="197" t="s">
        <v>124</v>
      </c>
      <c r="E195" s="201" t="s">
        <v>1</v>
      </c>
      <c r="F195" s="202" t="s">
        <v>149</v>
      </c>
      <c r="G195" s="200"/>
      <c r="H195" s="203">
        <v>4.5999999999999999E-2</v>
      </c>
      <c r="I195" s="155"/>
      <c r="J195" s="200"/>
      <c r="L195" s="151"/>
      <c r="M195" s="156"/>
      <c r="N195" s="157"/>
      <c r="O195" s="157"/>
      <c r="P195" s="157"/>
      <c r="Q195" s="157"/>
      <c r="R195" s="157"/>
      <c r="S195" s="157"/>
      <c r="T195" s="158"/>
      <c r="AT195" s="152" t="s">
        <v>124</v>
      </c>
      <c r="AU195" s="152" t="s">
        <v>82</v>
      </c>
      <c r="AV195" s="14" t="s">
        <v>82</v>
      </c>
      <c r="AW195" s="14" t="s">
        <v>29</v>
      </c>
      <c r="AX195" s="14" t="s">
        <v>72</v>
      </c>
      <c r="AY195" s="152" t="s">
        <v>117</v>
      </c>
    </row>
    <row r="196" spans="1:65" s="15" customFormat="1">
      <c r="B196" s="159"/>
      <c r="C196" s="204"/>
      <c r="D196" s="197" t="s">
        <v>124</v>
      </c>
      <c r="E196" s="205" t="s">
        <v>1</v>
      </c>
      <c r="F196" s="206" t="s">
        <v>125</v>
      </c>
      <c r="G196" s="204"/>
      <c r="H196" s="207">
        <f>SUM(H189:H195)+0.3</f>
        <v>0.79500000000000004</v>
      </c>
      <c r="I196" s="161"/>
      <c r="J196" s="204"/>
      <c r="L196" s="159"/>
      <c r="M196" s="162"/>
      <c r="N196" s="163"/>
      <c r="O196" s="163"/>
      <c r="P196" s="163"/>
      <c r="Q196" s="163"/>
      <c r="R196" s="163"/>
      <c r="S196" s="163"/>
      <c r="T196" s="164"/>
      <c r="AT196" s="160" t="s">
        <v>124</v>
      </c>
      <c r="AU196" s="160" t="s">
        <v>82</v>
      </c>
      <c r="AV196" s="15" t="s">
        <v>122</v>
      </c>
      <c r="AW196" s="15" t="s">
        <v>29</v>
      </c>
      <c r="AX196" s="15" t="s">
        <v>80</v>
      </c>
      <c r="AY196" s="160" t="s">
        <v>117</v>
      </c>
    </row>
    <row r="197" spans="1:65" s="14" customFormat="1">
      <c r="B197" s="151"/>
      <c r="C197" s="200"/>
      <c r="D197" s="197" t="s">
        <v>124</v>
      </c>
      <c r="E197" s="200"/>
      <c r="F197" s="202" t="s">
        <v>179</v>
      </c>
      <c r="G197" s="200"/>
      <c r="H197" s="203">
        <f>H196*1.05</f>
        <v>0.8347500000000001</v>
      </c>
      <c r="I197" s="155"/>
      <c r="J197" s="200"/>
      <c r="L197" s="151"/>
      <c r="M197" s="156"/>
      <c r="N197" s="157"/>
      <c r="O197" s="157"/>
      <c r="P197" s="157"/>
      <c r="Q197" s="157"/>
      <c r="R197" s="157"/>
      <c r="S197" s="157"/>
      <c r="T197" s="158"/>
      <c r="AT197" s="152" t="s">
        <v>124</v>
      </c>
      <c r="AU197" s="152" t="s">
        <v>82</v>
      </c>
      <c r="AV197" s="14" t="s">
        <v>82</v>
      </c>
      <c r="AW197" s="14" t="s">
        <v>3</v>
      </c>
      <c r="AX197" s="14" t="s">
        <v>80</v>
      </c>
      <c r="AY197" s="152" t="s">
        <v>117</v>
      </c>
    </row>
    <row r="198" spans="1:65" s="2" customFormat="1" ht="33" customHeight="1">
      <c r="A198" s="33"/>
      <c r="B198" s="135"/>
      <c r="C198" s="191">
        <v>15</v>
      </c>
      <c r="D198" s="191" t="s">
        <v>119</v>
      </c>
      <c r="E198" s="192" t="s">
        <v>180</v>
      </c>
      <c r="F198" s="193" t="s">
        <v>181</v>
      </c>
      <c r="G198" s="194" t="s">
        <v>164</v>
      </c>
      <c r="H198" s="195">
        <v>10.56</v>
      </c>
      <c r="I198" s="136"/>
      <c r="J198" s="226">
        <f>ROUND(I198*H198,2)</f>
        <v>0</v>
      </c>
      <c r="K198" s="137"/>
      <c r="L198" s="34"/>
      <c r="M198" s="138" t="s">
        <v>1</v>
      </c>
      <c r="N198" s="139" t="s">
        <v>37</v>
      </c>
      <c r="O198" s="59"/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42" t="s">
        <v>133</v>
      </c>
      <c r="AT198" s="142" t="s">
        <v>119</v>
      </c>
      <c r="AU198" s="142" t="s">
        <v>82</v>
      </c>
      <c r="AY198" s="17" t="s">
        <v>117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7" t="s">
        <v>80</v>
      </c>
      <c r="BK198" s="143">
        <f>ROUND(I198*H198,2)</f>
        <v>0</v>
      </c>
      <c r="BL198" s="17" t="s">
        <v>133</v>
      </c>
      <c r="BM198" s="142" t="s">
        <v>182</v>
      </c>
    </row>
    <row r="199" spans="1:65" s="2" customFormat="1">
      <c r="A199" s="33"/>
      <c r="B199" s="34"/>
      <c r="C199" s="186"/>
      <c r="D199" s="208" t="s">
        <v>135</v>
      </c>
      <c r="E199" s="186"/>
      <c r="F199" s="209" t="s">
        <v>183</v>
      </c>
      <c r="G199" s="186"/>
      <c r="H199" s="186"/>
      <c r="I199" s="167"/>
      <c r="J199" s="186"/>
      <c r="K199" s="33"/>
      <c r="L199" s="34"/>
      <c r="M199" s="168"/>
      <c r="N199" s="169"/>
      <c r="O199" s="59"/>
      <c r="P199" s="59"/>
      <c r="Q199" s="59"/>
      <c r="R199" s="59"/>
      <c r="S199" s="59"/>
      <c r="T199" s="60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T199" s="17" t="s">
        <v>135</v>
      </c>
      <c r="AU199" s="17" t="s">
        <v>82</v>
      </c>
    </row>
    <row r="200" spans="1:65" s="14" customFormat="1" ht="22.5">
      <c r="B200" s="151"/>
      <c r="C200" s="200"/>
      <c r="D200" s="197" t="s">
        <v>124</v>
      </c>
      <c r="E200" s="201" t="s">
        <v>1</v>
      </c>
      <c r="F200" s="202" t="s">
        <v>184</v>
      </c>
      <c r="G200" s="200"/>
      <c r="H200" s="203">
        <v>5.28</v>
      </c>
      <c r="I200" s="155"/>
      <c r="J200" s="200"/>
      <c r="L200" s="151"/>
      <c r="M200" s="156"/>
      <c r="N200" s="157"/>
      <c r="O200" s="157"/>
      <c r="P200" s="157"/>
      <c r="Q200" s="157"/>
      <c r="R200" s="157"/>
      <c r="S200" s="157"/>
      <c r="T200" s="158"/>
      <c r="AT200" s="152" t="s">
        <v>124</v>
      </c>
      <c r="AU200" s="152" t="s">
        <v>82</v>
      </c>
      <c r="AV200" s="14" t="s">
        <v>82</v>
      </c>
      <c r="AW200" s="14" t="s">
        <v>29</v>
      </c>
      <c r="AX200" s="14" t="s">
        <v>72</v>
      </c>
      <c r="AY200" s="152" t="s">
        <v>117</v>
      </c>
    </row>
    <row r="201" spans="1:65" s="14" customFormat="1">
      <c r="B201" s="151"/>
      <c r="C201" s="200"/>
      <c r="D201" s="197" t="s">
        <v>124</v>
      </c>
      <c r="E201" s="201" t="s">
        <v>1</v>
      </c>
      <c r="F201" s="202" t="s">
        <v>185</v>
      </c>
      <c r="G201" s="200"/>
      <c r="H201" s="203">
        <v>5.28</v>
      </c>
      <c r="I201" s="155"/>
      <c r="J201" s="200"/>
      <c r="L201" s="151"/>
      <c r="M201" s="156"/>
      <c r="N201" s="157"/>
      <c r="O201" s="157"/>
      <c r="P201" s="157"/>
      <c r="Q201" s="157"/>
      <c r="R201" s="157"/>
      <c r="S201" s="157"/>
      <c r="T201" s="158"/>
      <c r="AT201" s="152" t="s">
        <v>124</v>
      </c>
      <c r="AU201" s="152" t="s">
        <v>82</v>
      </c>
      <c r="AV201" s="14" t="s">
        <v>82</v>
      </c>
      <c r="AW201" s="14" t="s">
        <v>29</v>
      </c>
      <c r="AX201" s="14" t="s">
        <v>72</v>
      </c>
      <c r="AY201" s="152" t="s">
        <v>117</v>
      </c>
    </row>
    <row r="202" spans="1:65" s="15" customFormat="1">
      <c r="B202" s="159"/>
      <c r="C202" s="204"/>
      <c r="D202" s="197" t="s">
        <v>124</v>
      </c>
      <c r="E202" s="205" t="s">
        <v>1</v>
      </c>
      <c r="F202" s="206" t="s">
        <v>125</v>
      </c>
      <c r="G202" s="204"/>
      <c r="H202" s="207">
        <v>10.56</v>
      </c>
      <c r="I202" s="161"/>
      <c r="J202" s="204"/>
      <c r="L202" s="159"/>
      <c r="M202" s="162"/>
      <c r="N202" s="163"/>
      <c r="O202" s="163"/>
      <c r="P202" s="163"/>
      <c r="Q202" s="163"/>
      <c r="R202" s="163"/>
      <c r="S202" s="163"/>
      <c r="T202" s="164"/>
      <c r="AT202" s="160" t="s">
        <v>124</v>
      </c>
      <c r="AU202" s="160" t="s">
        <v>82</v>
      </c>
      <c r="AV202" s="15" t="s">
        <v>122</v>
      </c>
      <c r="AW202" s="15" t="s">
        <v>29</v>
      </c>
      <c r="AX202" s="15" t="s">
        <v>80</v>
      </c>
      <c r="AY202" s="160" t="s">
        <v>117</v>
      </c>
    </row>
    <row r="203" spans="1:65" s="2" customFormat="1" ht="21.75" customHeight="1">
      <c r="A203" s="33"/>
      <c r="B203" s="135"/>
      <c r="C203" s="210">
        <v>16</v>
      </c>
      <c r="D203" s="210" t="s">
        <v>174</v>
      </c>
      <c r="E203" s="211" t="s">
        <v>186</v>
      </c>
      <c r="F203" s="212" t="s">
        <v>187</v>
      </c>
      <c r="G203" s="213" t="s">
        <v>132</v>
      </c>
      <c r="H203" s="214">
        <f>H207</f>
        <v>0.35280000000000006</v>
      </c>
      <c r="I203" s="170"/>
      <c r="J203" s="227">
        <f>ROUND(I203*H203,2)</f>
        <v>0</v>
      </c>
      <c r="K203" s="171"/>
      <c r="L203" s="172"/>
      <c r="M203" s="173" t="s">
        <v>1</v>
      </c>
      <c r="N203" s="174" t="s">
        <v>37</v>
      </c>
      <c r="O203" s="59"/>
      <c r="P203" s="140">
        <f>O203*H203</f>
        <v>0</v>
      </c>
      <c r="Q203" s="140">
        <v>0.55000000000000004</v>
      </c>
      <c r="R203" s="140">
        <f>Q203*H203</f>
        <v>0.19404000000000005</v>
      </c>
      <c r="S203" s="140">
        <v>0</v>
      </c>
      <c r="T203" s="141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42" t="s">
        <v>177</v>
      </c>
      <c r="AT203" s="142" t="s">
        <v>174</v>
      </c>
      <c r="AU203" s="142" t="s">
        <v>82</v>
      </c>
      <c r="AY203" s="17" t="s">
        <v>117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7" t="s">
        <v>80</v>
      </c>
      <c r="BK203" s="143">
        <f>ROUND(I203*H203,2)</f>
        <v>0</v>
      </c>
      <c r="BL203" s="17" t="s">
        <v>133</v>
      </c>
      <c r="BM203" s="142" t="s">
        <v>188</v>
      </c>
    </row>
    <row r="204" spans="1:65" s="14" customFormat="1" ht="22.5">
      <c r="B204" s="151"/>
      <c r="C204" s="200"/>
      <c r="D204" s="197" t="s">
        <v>124</v>
      </c>
      <c r="E204" s="201" t="s">
        <v>1</v>
      </c>
      <c r="F204" s="202" t="s">
        <v>140</v>
      </c>
      <c r="G204" s="200"/>
      <c r="H204" s="203">
        <f>0.068+0.1</f>
        <v>0.16800000000000001</v>
      </c>
      <c r="I204" s="155"/>
      <c r="J204" s="200"/>
      <c r="L204" s="151"/>
      <c r="M204" s="156"/>
      <c r="N204" s="157"/>
      <c r="O204" s="157"/>
      <c r="P204" s="157"/>
      <c r="Q204" s="157"/>
      <c r="R204" s="157"/>
      <c r="S204" s="157"/>
      <c r="T204" s="158"/>
      <c r="AT204" s="152" t="s">
        <v>124</v>
      </c>
      <c r="AU204" s="152" t="s">
        <v>82</v>
      </c>
      <c r="AV204" s="14" t="s">
        <v>82</v>
      </c>
      <c r="AW204" s="14" t="s">
        <v>29</v>
      </c>
      <c r="AX204" s="14" t="s">
        <v>72</v>
      </c>
      <c r="AY204" s="152" t="s">
        <v>117</v>
      </c>
    </row>
    <row r="205" spans="1:65" s="14" customFormat="1" ht="22.5">
      <c r="B205" s="151"/>
      <c r="C205" s="200"/>
      <c r="D205" s="197" t="s">
        <v>124</v>
      </c>
      <c r="E205" s="201" t="s">
        <v>1</v>
      </c>
      <c r="F205" s="202" t="s">
        <v>147</v>
      </c>
      <c r="G205" s="200"/>
      <c r="H205" s="203">
        <f>0.068+0.1</f>
        <v>0.16800000000000001</v>
      </c>
      <c r="I205" s="155"/>
      <c r="J205" s="200"/>
      <c r="L205" s="151"/>
      <c r="M205" s="156"/>
      <c r="N205" s="157"/>
      <c r="O205" s="157"/>
      <c r="P205" s="157"/>
      <c r="Q205" s="157"/>
      <c r="R205" s="157"/>
      <c r="S205" s="157"/>
      <c r="T205" s="158"/>
      <c r="AT205" s="152" t="s">
        <v>124</v>
      </c>
      <c r="AU205" s="152" t="s">
        <v>82</v>
      </c>
      <c r="AV205" s="14" t="s">
        <v>82</v>
      </c>
      <c r="AW205" s="14" t="s">
        <v>29</v>
      </c>
      <c r="AX205" s="14" t="s">
        <v>72</v>
      </c>
      <c r="AY205" s="152" t="s">
        <v>117</v>
      </c>
    </row>
    <row r="206" spans="1:65" s="15" customFormat="1">
      <c r="B206" s="159"/>
      <c r="C206" s="204"/>
      <c r="D206" s="197" t="s">
        <v>124</v>
      </c>
      <c r="E206" s="205" t="s">
        <v>1</v>
      </c>
      <c r="F206" s="206" t="s">
        <v>125</v>
      </c>
      <c r="G206" s="204"/>
      <c r="H206" s="207">
        <f>H204+H205</f>
        <v>0.33600000000000002</v>
      </c>
      <c r="I206" s="161"/>
      <c r="J206" s="204"/>
      <c r="L206" s="159"/>
      <c r="M206" s="162"/>
      <c r="N206" s="163"/>
      <c r="O206" s="163"/>
      <c r="P206" s="163"/>
      <c r="Q206" s="163"/>
      <c r="R206" s="163"/>
      <c r="S206" s="163"/>
      <c r="T206" s="164"/>
      <c r="AT206" s="160" t="s">
        <v>124</v>
      </c>
      <c r="AU206" s="160" t="s">
        <v>82</v>
      </c>
      <c r="AV206" s="15" t="s">
        <v>122</v>
      </c>
      <c r="AW206" s="15" t="s">
        <v>29</v>
      </c>
      <c r="AX206" s="15" t="s">
        <v>80</v>
      </c>
      <c r="AY206" s="160" t="s">
        <v>117</v>
      </c>
    </row>
    <row r="207" spans="1:65" s="14" customFormat="1">
      <c r="B207" s="151"/>
      <c r="C207" s="200"/>
      <c r="D207" s="197" t="s">
        <v>124</v>
      </c>
      <c r="E207" s="200"/>
      <c r="F207" s="202" t="s">
        <v>189</v>
      </c>
      <c r="G207" s="200"/>
      <c r="H207" s="203">
        <f>H206*1.05</f>
        <v>0.35280000000000006</v>
      </c>
      <c r="I207" s="155"/>
      <c r="J207" s="200"/>
      <c r="L207" s="151"/>
      <c r="M207" s="156"/>
      <c r="N207" s="157"/>
      <c r="O207" s="157"/>
      <c r="P207" s="157"/>
      <c r="Q207" s="157"/>
      <c r="R207" s="157"/>
      <c r="S207" s="157"/>
      <c r="T207" s="158"/>
      <c r="AT207" s="152" t="s">
        <v>124</v>
      </c>
      <c r="AU207" s="152" t="s">
        <v>82</v>
      </c>
      <c r="AV207" s="14" t="s">
        <v>82</v>
      </c>
      <c r="AW207" s="14" t="s">
        <v>3</v>
      </c>
      <c r="AX207" s="14" t="s">
        <v>80</v>
      </c>
      <c r="AY207" s="152" t="s">
        <v>117</v>
      </c>
    </row>
    <row r="208" spans="1:65" s="2" customFormat="1" ht="33" customHeight="1">
      <c r="A208" s="33"/>
      <c r="B208" s="135"/>
      <c r="C208" s="191">
        <v>17</v>
      </c>
      <c r="D208" s="191" t="s">
        <v>119</v>
      </c>
      <c r="E208" s="192" t="s">
        <v>190</v>
      </c>
      <c r="F208" s="193" t="s">
        <v>191</v>
      </c>
      <c r="G208" s="194" t="s">
        <v>164</v>
      </c>
      <c r="H208" s="195">
        <v>21.12</v>
      </c>
      <c r="I208" s="136"/>
      <c r="J208" s="226">
        <f>ROUND(I208*H208,2)</f>
        <v>0</v>
      </c>
      <c r="K208" s="137"/>
      <c r="L208" s="34"/>
      <c r="M208" s="138" t="s">
        <v>1</v>
      </c>
      <c r="N208" s="139" t="s">
        <v>37</v>
      </c>
      <c r="O208" s="59"/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42" t="s">
        <v>133</v>
      </c>
      <c r="AT208" s="142" t="s">
        <v>119</v>
      </c>
      <c r="AU208" s="142" t="s">
        <v>82</v>
      </c>
      <c r="AY208" s="17" t="s">
        <v>117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7" t="s">
        <v>80</v>
      </c>
      <c r="BK208" s="143">
        <f>ROUND(I208*H208,2)</f>
        <v>0</v>
      </c>
      <c r="BL208" s="17" t="s">
        <v>133</v>
      </c>
      <c r="BM208" s="142" t="s">
        <v>192</v>
      </c>
    </row>
    <row r="209" spans="1:65" s="2" customFormat="1">
      <c r="A209" s="33"/>
      <c r="B209" s="34"/>
      <c r="C209" s="186"/>
      <c r="D209" s="208" t="s">
        <v>135</v>
      </c>
      <c r="E209" s="186"/>
      <c r="F209" s="209" t="s">
        <v>193</v>
      </c>
      <c r="G209" s="186"/>
      <c r="H209" s="186"/>
      <c r="I209" s="167"/>
      <c r="J209" s="186"/>
      <c r="K209" s="33"/>
      <c r="L209" s="34"/>
      <c r="M209" s="168"/>
      <c r="N209" s="169"/>
      <c r="O209" s="59"/>
      <c r="P209" s="59"/>
      <c r="Q209" s="59"/>
      <c r="R209" s="59"/>
      <c r="S209" s="59"/>
      <c r="T209" s="60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T209" s="17" t="s">
        <v>135</v>
      </c>
      <c r="AU209" s="17" t="s">
        <v>82</v>
      </c>
    </row>
    <row r="210" spans="1:65" s="14" customFormat="1">
      <c r="B210" s="151"/>
      <c r="C210" s="200"/>
      <c r="D210" s="197" t="s">
        <v>124</v>
      </c>
      <c r="E210" s="201" t="s">
        <v>1</v>
      </c>
      <c r="F210" s="202" t="s">
        <v>194</v>
      </c>
      <c r="G210" s="200"/>
      <c r="H210" s="203">
        <v>10.56</v>
      </c>
      <c r="I210" s="155"/>
      <c r="J210" s="200"/>
      <c r="L210" s="151"/>
      <c r="M210" s="156"/>
      <c r="N210" s="157"/>
      <c r="O210" s="157"/>
      <c r="P210" s="157"/>
      <c r="Q210" s="157"/>
      <c r="R210" s="157"/>
      <c r="S210" s="157"/>
      <c r="T210" s="158"/>
      <c r="AT210" s="152" t="s">
        <v>124</v>
      </c>
      <c r="AU210" s="152" t="s">
        <v>82</v>
      </c>
      <c r="AV210" s="14" t="s">
        <v>82</v>
      </c>
      <c r="AW210" s="14" t="s">
        <v>29</v>
      </c>
      <c r="AX210" s="14" t="s">
        <v>72</v>
      </c>
      <c r="AY210" s="152" t="s">
        <v>117</v>
      </c>
    </row>
    <row r="211" spans="1:65" s="14" customFormat="1">
      <c r="B211" s="151"/>
      <c r="C211" s="200"/>
      <c r="D211" s="197" t="s">
        <v>124</v>
      </c>
      <c r="E211" s="201" t="s">
        <v>1</v>
      </c>
      <c r="F211" s="202" t="s">
        <v>195</v>
      </c>
      <c r="G211" s="200"/>
      <c r="H211" s="203">
        <v>10.56</v>
      </c>
      <c r="I211" s="155"/>
      <c r="J211" s="200"/>
      <c r="L211" s="151"/>
      <c r="M211" s="156"/>
      <c r="N211" s="157"/>
      <c r="O211" s="157"/>
      <c r="P211" s="157"/>
      <c r="Q211" s="157"/>
      <c r="R211" s="157"/>
      <c r="S211" s="157"/>
      <c r="T211" s="158"/>
      <c r="AT211" s="152" t="s">
        <v>124</v>
      </c>
      <c r="AU211" s="152" t="s">
        <v>82</v>
      </c>
      <c r="AV211" s="14" t="s">
        <v>82</v>
      </c>
      <c r="AW211" s="14" t="s">
        <v>29</v>
      </c>
      <c r="AX211" s="14" t="s">
        <v>72</v>
      </c>
      <c r="AY211" s="152" t="s">
        <v>117</v>
      </c>
    </row>
    <row r="212" spans="1:65" s="15" customFormat="1">
      <c r="B212" s="159"/>
      <c r="C212" s="204"/>
      <c r="D212" s="197" t="s">
        <v>124</v>
      </c>
      <c r="E212" s="205" t="s">
        <v>1</v>
      </c>
      <c r="F212" s="206" t="s">
        <v>125</v>
      </c>
      <c r="G212" s="204"/>
      <c r="H212" s="207">
        <v>21.12</v>
      </c>
      <c r="I212" s="161"/>
      <c r="J212" s="204"/>
      <c r="L212" s="159"/>
      <c r="M212" s="162"/>
      <c r="N212" s="163"/>
      <c r="O212" s="163"/>
      <c r="P212" s="163"/>
      <c r="Q212" s="163"/>
      <c r="R212" s="163"/>
      <c r="S212" s="163"/>
      <c r="T212" s="164"/>
      <c r="AT212" s="160" t="s">
        <v>124</v>
      </c>
      <c r="AU212" s="160" t="s">
        <v>82</v>
      </c>
      <c r="AV212" s="15" t="s">
        <v>122</v>
      </c>
      <c r="AW212" s="15" t="s">
        <v>29</v>
      </c>
      <c r="AX212" s="15" t="s">
        <v>80</v>
      </c>
      <c r="AY212" s="160" t="s">
        <v>117</v>
      </c>
    </row>
    <row r="213" spans="1:65" s="2" customFormat="1" ht="21.75" customHeight="1">
      <c r="A213" s="33"/>
      <c r="B213" s="135"/>
      <c r="C213" s="210">
        <v>18</v>
      </c>
      <c r="D213" s="210" t="s">
        <v>174</v>
      </c>
      <c r="E213" s="211" t="s">
        <v>186</v>
      </c>
      <c r="F213" s="212" t="s">
        <v>187</v>
      </c>
      <c r="G213" s="213" t="s">
        <v>132</v>
      </c>
      <c r="H213" s="214">
        <v>0.71799999999999997</v>
      </c>
      <c r="I213" s="170"/>
      <c r="J213" s="227">
        <f>ROUND(I213*H213,2)</f>
        <v>0</v>
      </c>
      <c r="K213" s="171"/>
      <c r="L213" s="172"/>
      <c r="M213" s="173" t="s">
        <v>1</v>
      </c>
      <c r="N213" s="174" t="s">
        <v>37</v>
      </c>
      <c r="O213" s="59"/>
      <c r="P213" s="140">
        <f>O213*H213</f>
        <v>0</v>
      </c>
      <c r="Q213" s="140">
        <v>0.55000000000000004</v>
      </c>
      <c r="R213" s="140">
        <f>Q213*H213</f>
        <v>0.39490000000000003</v>
      </c>
      <c r="S213" s="140">
        <v>0</v>
      </c>
      <c r="T213" s="141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42" t="s">
        <v>177</v>
      </c>
      <c r="AT213" s="142" t="s">
        <v>174</v>
      </c>
      <c r="AU213" s="142" t="s">
        <v>82</v>
      </c>
      <c r="AY213" s="17" t="s">
        <v>117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7" t="s">
        <v>80</v>
      </c>
      <c r="BK213" s="143">
        <f>ROUND(I213*H213,2)</f>
        <v>0</v>
      </c>
      <c r="BL213" s="17" t="s">
        <v>133</v>
      </c>
      <c r="BM213" s="142" t="s">
        <v>196</v>
      </c>
    </row>
    <row r="214" spans="1:65" s="14" customFormat="1">
      <c r="B214" s="151"/>
      <c r="C214" s="200"/>
      <c r="D214" s="197" t="s">
        <v>124</v>
      </c>
      <c r="E214" s="201" t="s">
        <v>1</v>
      </c>
      <c r="F214" s="202" t="s">
        <v>139</v>
      </c>
      <c r="G214" s="200"/>
      <c r="H214" s="203">
        <f>0.342+0.2</f>
        <v>0.54200000000000004</v>
      </c>
      <c r="I214" s="155"/>
      <c r="J214" s="200"/>
      <c r="L214" s="151"/>
      <c r="M214" s="156"/>
      <c r="N214" s="157"/>
      <c r="O214" s="157"/>
      <c r="P214" s="157"/>
      <c r="Q214" s="157"/>
      <c r="R214" s="157"/>
      <c r="S214" s="157"/>
      <c r="T214" s="158"/>
      <c r="AT214" s="152" t="s">
        <v>124</v>
      </c>
      <c r="AU214" s="152" t="s">
        <v>82</v>
      </c>
      <c r="AV214" s="14" t="s">
        <v>82</v>
      </c>
      <c r="AW214" s="14" t="s">
        <v>29</v>
      </c>
      <c r="AX214" s="14" t="s">
        <v>72</v>
      </c>
      <c r="AY214" s="152" t="s">
        <v>117</v>
      </c>
    </row>
    <row r="215" spans="1:65" s="14" customFormat="1">
      <c r="B215" s="151"/>
      <c r="C215" s="200"/>
      <c r="D215" s="197" t="s">
        <v>124</v>
      </c>
      <c r="E215" s="201" t="s">
        <v>1</v>
      </c>
      <c r="F215" s="202" t="s">
        <v>146</v>
      </c>
      <c r="G215" s="200"/>
      <c r="H215" s="203">
        <f>0.342+0.2</f>
        <v>0.54200000000000004</v>
      </c>
      <c r="I215" s="155"/>
      <c r="J215" s="200"/>
      <c r="L215" s="151"/>
      <c r="M215" s="156"/>
      <c r="N215" s="157"/>
      <c r="O215" s="157"/>
      <c r="P215" s="157"/>
      <c r="Q215" s="157"/>
      <c r="R215" s="157"/>
      <c r="S215" s="157"/>
      <c r="T215" s="158"/>
      <c r="AT215" s="152" t="s">
        <v>124</v>
      </c>
      <c r="AU215" s="152" t="s">
        <v>82</v>
      </c>
      <c r="AV215" s="14" t="s">
        <v>82</v>
      </c>
      <c r="AW215" s="14" t="s">
        <v>29</v>
      </c>
      <c r="AX215" s="14" t="s">
        <v>72</v>
      </c>
      <c r="AY215" s="152" t="s">
        <v>117</v>
      </c>
    </row>
    <row r="216" spans="1:65" s="15" customFormat="1">
      <c r="B216" s="159"/>
      <c r="C216" s="204"/>
      <c r="D216" s="197" t="s">
        <v>124</v>
      </c>
      <c r="E216" s="205" t="s">
        <v>1</v>
      </c>
      <c r="F216" s="206" t="s">
        <v>125</v>
      </c>
      <c r="G216" s="204"/>
      <c r="H216" s="207">
        <f>H214+H215</f>
        <v>1.0840000000000001</v>
      </c>
      <c r="I216" s="161"/>
      <c r="J216" s="204"/>
      <c r="L216" s="159"/>
      <c r="M216" s="162"/>
      <c r="N216" s="163"/>
      <c r="O216" s="163"/>
      <c r="P216" s="163"/>
      <c r="Q216" s="163"/>
      <c r="R216" s="163"/>
      <c r="S216" s="163"/>
      <c r="T216" s="164"/>
      <c r="AT216" s="160" t="s">
        <v>124</v>
      </c>
      <c r="AU216" s="160" t="s">
        <v>82</v>
      </c>
      <c r="AV216" s="15" t="s">
        <v>122</v>
      </c>
      <c r="AW216" s="15" t="s">
        <v>29</v>
      </c>
      <c r="AX216" s="15" t="s">
        <v>80</v>
      </c>
      <c r="AY216" s="160" t="s">
        <v>117</v>
      </c>
    </row>
    <row r="217" spans="1:65" s="14" customFormat="1">
      <c r="B217" s="151"/>
      <c r="C217" s="200"/>
      <c r="D217" s="197" t="s">
        <v>124</v>
      </c>
      <c r="E217" s="200"/>
      <c r="F217" s="202" t="s">
        <v>197</v>
      </c>
      <c r="G217" s="200"/>
      <c r="H217" s="203">
        <f>H216*1.21</f>
        <v>1.3116400000000001</v>
      </c>
      <c r="I217" s="155"/>
      <c r="J217" s="200"/>
      <c r="L217" s="151"/>
      <c r="M217" s="156"/>
      <c r="N217" s="157"/>
      <c r="O217" s="157"/>
      <c r="P217" s="157"/>
      <c r="Q217" s="157"/>
      <c r="R217" s="157"/>
      <c r="S217" s="157"/>
      <c r="T217" s="158"/>
      <c r="AT217" s="152" t="s">
        <v>124</v>
      </c>
      <c r="AU217" s="152" t="s">
        <v>82</v>
      </c>
      <c r="AV217" s="14" t="s">
        <v>82</v>
      </c>
      <c r="AW217" s="14" t="s">
        <v>3</v>
      </c>
      <c r="AX217" s="14" t="s">
        <v>80</v>
      </c>
      <c r="AY217" s="152" t="s">
        <v>117</v>
      </c>
    </row>
    <row r="218" spans="1:65" s="2" customFormat="1" ht="24.2" customHeight="1">
      <c r="A218" s="33"/>
      <c r="B218" s="135"/>
      <c r="C218" s="191">
        <v>19</v>
      </c>
      <c r="D218" s="191" t="s">
        <v>119</v>
      </c>
      <c r="E218" s="192" t="s">
        <v>198</v>
      </c>
      <c r="F218" s="193" t="s">
        <v>199</v>
      </c>
      <c r="G218" s="194" t="s">
        <v>132</v>
      </c>
      <c r="H218" s="195">
        <v>1.2589999999999999</v>
      </c>
      <c r="I218" s="136"/>
      <c r="J218" s="226">
        <f>ROUND(I218*H218,2)</f>
        <v>0</v>
      </c>
      <c r="K218" s="137"/>
      <c r="L218" s="34"/>
      <c r="M218" s="138" t="s">
        <v>1</v>
      </c>
      <c r="N218" s="139" t="s">
        <v>37</v>
      </c>
      <c r="O218" s="59"/>
      <c r="P218" s="140">
        <f>O218*H218</f>
        <v>0</v>
      </c>
      <c r="Q218" s="140">
        <v>1.2540000000000001E-2</v>
      </c>
      <c r="R218" s="140">
        <f>Q218*H218</f>
        <v>1.5787860000000001E-2</v>
      </c>
      <c r="S218" s="140">
        <v>0</v>
      </c>
      <c r="T218" s="141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42" t="s">
        <v>133</v>
      </c>
      <c r="AT218" s="142" t="s">
        <v>119</v>
      </c>
      <c r="AU218" s="142" t="s">
        <v>82</v>
      </c>
      <c r="AY218" s="17" t="s">
        <v>117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7" t="s">
        <v>80</v>
      </c>
      <c r="BK218" s="143">
        <f>ROUND(I218*H218,2)</f>
        <v>0</v>
      </c>
      <c r="BL218" s="17" t="s">
        <v>133</v>
      </c>
      <c r="BM218" s="142" t="s">
        <v>200</v>
      </c>
    </row>
    <row r="219" spans="1:65" s="2" customFormat="1">
      <c r="A219" s="33"/>
      <c r="B219" s="34"/>
      <c r="C219" s="186"/>
      <c r="D219" s="208" t="s">
        <v>135</v>
      </c>
      <c r="E219" s="186"/>
      <c r="F219" s="209" t="s">
        <v>201</v>
      </c>
      <c r="G219" s="186"/>
      <c r="H219" s="186"/>
      <c r="I219" s="167"/>
      <c r="J219" s="186"/>
      <c r="K219" s="33"/>
      <c r="L219" s="34"/>
      <c r="M219" s="168"/>
      <c r="N219" s="169"/>
      <c r="O219" s="59"/>
      <c r="P219" s="59"/>
      <c r="Q219" s="59"/>
      <c r="R219" s="59"/>
      <c r="S219" s="59"/>
      <c r="T219" s="60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T219" s="17" t="s">
        <v>135</v>
      </c>
      <c r="AU219" s="17" t="s">
        <v>82</v>
      </c>
    </row>
    <row r="220" spans="1:65" s="14" customFormat="1" ht="22.5">
      <c r="B220" s="151"/>
      <c r="C220" s="200"/>
      <c r="D220" s="197" t="s">
        <v>124</v>
      </c>
      <c r="E220" s="201" t="s">
        <v>1</v>
      </c>
      <c r="F220" s="202" t="s">
        <v>141</v>
      </c>
      <c r="G220" s="200"/>
      <c r="H220" s="203">
        <v>0.112</v>
      </c>
      <c r="I220" s="155"/>
      <c r="J220" s="200"/>
      <c r="L220" s="151"/>
      <c r="M220" s="156"/>
      <c r="N220" s="157"/>
      <c r="O220" s="157"/>
      <c r="P220" s="157"/>
      <c r="Q220" s="157"/>
      <c r="R220" s="157"/>
      <c r="S220" s="157"/>
      <c r="T220" s="158"/>
      <c r="AT220" s="152" t="s">
        <v>124</v>
      </c>
      <c r="AU220" s="152" t="s">
        <v>82</v>
      </c>
      <c r="AV220" s="14" t="s">
        <v>82</v>
      </c>
      <c r="AW220" s="14" t="s">
        <v>29</v>
      </c>
      <c r="AX220" s="14" t="s">
        <v>72</v>
      </c>
      <c r="AY220" s="152" t="s">
        <v>117</v>
      </c>
    </row>
    <row r="221" spans="1:65" s="14" customFormat="1" ht="22.5">
      <c r="B221" s="151"/>
      <c r="C221" s="200"/>
      <c r="D221" s="197" t="s">
        <v>124</v>
      </c>
      <c r="E221" s="201" t="s">
        <v>1</v>
      </c>
      <c r="F221" s="202" t="s">
        <v>142</v>
      </c>
      <c r="G221" s="200"/>
      <c r="H221" s="203">
        <v>0.09</v>
      </c>
      <c r="I221" s="155"/>
      <c r="J221" s="200"/>
      <c r="L221" s="151"/>
      <c r="M221" s="156"/>
      <c r="N221" s="157"/>
      <c r="O221" s="157"/>
      <c r="P221" s="157"/>
      <c r="Q221" s="157"/>
      <c r="R221" s="157"/>
      <c r="S221" s="157"/>
      <c r="T221" s="158"/>
      <c r="AT221" s="152" t="s">
        <v>124</v>
      </c>
      <c r="AU221" s="152" t="s">
        <v>82</v>
      </c>
      <c r="AV221" s="14" t="s">
        <v>82</v>
      </c>
      <c r="AW221" s="14" t="s">
        <v>29</v>
      </c>
      <c r="AX221" s="14" t="s">
        <v>72</v>
      </c>
      <c r="AY221" s="152" t="s">
        <v>117</v>
      </c>
    </row>
    <row r="222" spans="1:65" s="14" customFormat="1" ht="22.5">
      <c r="B222" s="151"/>
      <c r="C222" s="200"/>
      <c r="D222" s="197" t="s">
        <v>124</v>
      </c>
      <c r="E222" s="201" t="s">
        <v>1</v>
      </c>
      <c r="F222" s="202" t="s">
        <v>143</v>
      </c>
      <c r="G222" s="200"/>
      <c r="H222" s="203">
        <v>6.4000000000000001E-2</v>
      </c>
      <c r="I222" s="155"/>
      <c r="J222" s="200"/>
      <c r="L222" s="151"/>
      <c r="M222" s="156"/>
      <c r="N222" s="157"/>
      <c r="O222" s="157"/>
      <c r="P222" s="157"/>
      <c r="Q222" s="157"/>
      <c r="R222" s="157"/>
      <c r="S222" s="157"/>
      <c r="T222" s="158"/>
      <c r="AT222" s="152" t="s">
        <v>124</v>
      </c>
      <c r="AU222" s="152" t="s">
        <v>82</v>
      </c>
      <c r="AV222" s="14" t="s">
        <v>82</v>
      </c>
      <c r="AW222" s="14" t="s">
        <v>29</v>
      </c>
      <c r="AX222" s="14" t="s">
        <v>72</v>
      </c>
      <c r="AY222" s="152" t="s">
        <v>117</v>
      </c>
    </row>
    <row r="223" spans="1:65" s="14" customFormat="1" ht="22.5">
      <c r="B223" s="151"/>
      <c r="C223" s="200"/>
      <c r="D223" s="197" t="s">
        <v>124</v>
      </c>
      <c r="E223" s="201" t="s">
        <v>1</v>
      </c>
      <c r="F223" s="202" t="s">
        <v>144</v>
      </c>
      <c r="G223" s="200"/>
      <c r="H223" s="203">
        <v>8.5999999999999993E-2</v>
      </c>
      <c r="I223" s="155"/>
      <c r="J223" s="200"/>
      <c r="L223" s="151"/>
      <c r="M223" s="156"/>
      <c r="N223" s="157"/>
      <c r="O223" s="157"/>
      <c r="P223" s="157"/>
      <c r="Q223" s="157"/>
      <c r="R223" s="157"/>
      <c r="S223" s="157"/>
      <c r="T223" s="158"/>
      <c r="AT223" s="152" t="s">
        <v>124</v>
      </c>
      <c r="AU223" s="152" t="s">
        <v>82</v>
      </c>
      <c r="AV223" s="14" t="s">
        <v>82</v>
      </c>
      <c r="AW223" s="14" t="s">
        <v>29</v>
      </c>
      <c r="AX223" s="14" t="s">
        <v>72</v>
      </c>
      <c r="AY223" s="152" t="s">
        <v>117</v>
      </c>
    </row>
    <row r="224" spans="1:65" s="14" customFormat="1" ht="22.5">
      <c r="B224" s="151"/>
      <c r="C224" s="200"/>
      <c r="D224" s="197" t="s">
        <v>124</v>
      </c>
      <c r="E224" s="201" t="s">
        <v>1</v>
      </c>
      <c r="F224" s="202" t="s">
        <v>145</v>
      </c>
      <c r="G224" s="200"/>
      <c r="H224" s="203">
        <v>1.9E-2</v>
      </c>
      <c r="I224" s="155"/>
      <c r="J224" s="200"/>
      <c r="L224" s="151"/>
      <c r="M224" s="156"/>
      <c r="N224" s="157"/>
      <c r="O224" s="157"/>
      <c r="P224" s="157"/>
      <c r="Q224" s="157"/>
      <c r="R224" s="157"/>
      <c r="S224" s="157"/>
      <c r="T224" s="158"/>
      <c r="AT224" s="152" t="s">
        <v>124</v>
      </c>
      <c r="AU224" s="152" t="s">
        <v>82</v>
      </c>
      <c r="AV224" s="14" t="s">
        <v>82</v>
      </c>
      <c r="AW224" s="14" t="s">
        <v>29</v>
      </c>
      <c r="AX224" s="14" t="s">
        <v>72</v>
      </c>
      <c r="AY224" s="152" t="s">
        <v>117</v>
      </c>
    </row>
    <row r="225" spans="1:65" s="14" customFormat="1" ht="22.5">
      <c r="B225" s="151"/>
      <c r="C225" s="200"/>
      <c r="D225" s="197" t="s">
        <v>124</v>
      </c>
      <c r="E225" s="201" t="s">
        <v>1</v>
      </c>
      <c r="F225" s="202" t="s">
        <v>148</v>
      </c>
      <c r="G225" s="200"/>
      <c r="H225" s="203">
        <v>2.1999999999999999E-2</v>
      </c>
      <c r="I225" s="155"/>
      <c r="J225" s="200"/>
      <c r="L225" s="151"/>
      <c r="M225" s="156"/>
      <c r="N225" s="157"/>
      <c r="O225" s="157"/>
      <c r="P225" s="157"/>
      <c r="Q225" s="157"/>
      <c r="R225" s="157"/>
      <c r="S225" s="157"/>
      <c r="T225" s="158"/>
      <c r="AT225" s="152" t="s">
        <v>124</v>
      </c>
      <c r="AU225" s="152" t="s">
        <v>82</v>
      </c>
      <c r="AV225" s="14" t="s">
        <v>82</v>
      </c>
      <c r="AW225" s="14" t="s">
        <v>29</v>
      </c>
      <c r="AX225" s="14" t="s">
        <v>72</v>
      </c>
      <c r="AY225" s="152" t="s">
        <v>117</v>
      </c>
    </row>
    <row r="226" spans="1:65" s="14" customFormat="1">
      <c r="B226" s="151"/>
      <c r="C226" s="200"/>
      <c r="D226" s="197" t="s">
        <v>124</v>
      </c>
      <c r="E226" s="201" t="s">
        <v>1</v>
      </c>
      <c r="F226" s="202" t="s">
        <v>149</v>
      </c>
      <c r="G226" s="200"/>
      <c r="H226" s="203">
        <v>4.5999999999999999E-2</v>
      </c>
      <c r="I226" s="155"/>
      <c r="J226" s="200"/>
      <c r="L226" s="151"/>
      <c r="M226" s="156"/>
      <c r="N226" s="157"/>
      <c r="O226" s="157"/>
      <c r="P226" s="157"/>
      <c r="Q226" s="157"/>
      <c r="R226" s="157"/>
      <c r="S226" s="157"/>
      <c r="T226" s="158"/>
      <c r="AT226" s="152" t="s">
        <v>124</v>
      </c>
      <c r="AU226" s="152" t="s">
        <v>82</v>
      </c>
      <c r="AV226" s="14" t="s">
        <v>82</v>
      </c>
      <c r="AW226" s="14" t="s">
        <v>29</v>
      </c>
      <c r="AX226" s="14" t="s">
        <v>72</v>
      </c>
      <c r="AY226" s="152" t="s">
        <v>117</v>
      </c>
    </row>
    <row r="227" spans="1:65" s="14" customFormat="1" ht="22.5">
      <c r="B227" s="151"/>
      <c r="C227" s="200"/>
      <c r="D227" s="197" t="s">
        <v>124</v>
      </c>
      <c r="E227" s="201" t="s">
        <v>1</v>
      </c>
      <c r="F227" s="202" t="s">
        <v>140</v>
      </c>
      <c r="G227" s="200"/>
      <c r="H227" s="203">
        <v>6.8000000000000005E-2</v>
      </c>
      <c r="I227" s="155"/>
      <c r="J227" s="200"/>
      <c r="L227" s="151"/>
      <c r="M227" s="156"/>
      <c r="N227" s="157"/>
      <c r="O227" s="157"/>
      <c r="P227" s="157"/>
      <c r="Q227" s="157"/>
      <c r="R227" s="157"/>
      <c r="S227" s="157"/>
      <c r="T227" s="158"/>
      <c r="AT227" s="152" t="s">
        <v>124</v>
      </c>
      <c r="AU227" s="152" t="s">
        <v>82</v>
      </c>
      <c r="AV227" s="14" t="s">
        <v>82</v>
      </c>
      <c r="AW227" s="14" t="s">
        <v>29</v>
      </c>
      <c r="AX227" s="14" t="s">
        <v>72</v>
      </c>
      <c r="AY227" s="152" t="s">
        <v>117</v>
      </c>
    </row>
    <row r="228" spans="1:65" s="14" customFormat="1" ht="22.5">
      <c r="B228" s="151"/>
      <c r="C228" s="200"/>
      <c r="D228" s="197" t="s">
        <v>124</v>
      </c>
      <c r="E228" s="201" t="s">
        <v>1</v>
      </c>
      <c r="F228" s="202" t="s">
        <v>147</v>
      </c>
      <c r="G228" s="200"/>
      <c r="H228" s="203">
        <v>6.8000000000000005E-2</v>
      </c>
      <c r="I228" s="155"/>
      <c r="J228" s="200"/>
      <c r="L228" s="151"/>
      <c r="M228" s="156"/>
      <c r="N228" s="157"/>
      <c r="O228" s="157"/>
      <c r="P228" s="157"/>
      <c r="Q228" s="157"/>
      <c r="R228" s="157"/>
      <c r="S228" s="157"/>
      <c r="T228" s="158"/>
      <c r="AT228" s="152" t="s">
        <v>124</v>
      </c>
      <c r="AU228" s="152" t="s">
        <v>82</v>
      </c>
      <c r="AV228" s="14" t="s">
        <v>82</v>
      </c>
      <c r="AW228" s="14" t="s">
        <v>29</v>
      </c>
      <c r="AX228" s="14" t="s">
        <v>72</v>
      </c>
      <c r="AY228" s="152" t="s">
        <v>117</v>
      </c>
    </row>
    <row r="229" spans="1:65" s="14" customFormat="1">
      <c r="B229" s="151"/>
      <c r="C229" s="200"/>
      <c r="D229" s="197" t="s">
        <v>124</v>
      </c>
      <c r="E229" s="201" t="s">
        <v>1</v>
      </c>
      <c r="F229" s="202" t="s">
        <v>139</v>
      </c>
      <c r="G229" s="200"/>
      <c r="H229" s="203">
        <v>0.34200000000000003</v>
      </c>
      <c r="I229" s="155"/>
      <c r="J229" s="200"/>
      <c r="L229" s="151"/>
      <c r="M229" s="156"/>
      <c r="N229" s="157"/>
      <c r="O229" s="157"/>
      <c r="P229" s="157"/>
      <c r="Q229" s="157"/>
      <c r="R229" s="157"/>
      <c r="S229" s="157"/>
      <c r="T229" s="158"/>
      <c r="AT229" s="152" t="s">
        <v>124</v>
      </c>
      <c r="AU229" s="152" t="s">
        <v>82</v>
      </c>
      <c r="AV229" s="14" t="s">
        <v>82</v>
      </c>
      <c r="AW229" s="14" t="s">
        <v>29</v>
      </c>
      <c r="AX229" s="14" t="s">
        <v>72</v>
      </c>
      <c r="AY229" s="152" t="s">
        <v>117</v>
      </c>
    </row>
    <row r="230" spans="1:65" s="14" customFormat="1">
      <c r="B230" s="151"/>
      <c r="C230" s="200"/>
      <c r="D230" s="197" t="s">
        <v>124</v>
      </c>
      <c r="E230" s="201" t="s">
        <v>1</v>
      </c>
      <c r="F230" s="202" t="s">
        <v>146</v>
      </c>
      <c r="G230" s="200"/>
      <c r="H230" s="203">
        <v>0.34200000000000003</v>
      </c>
      <c r="I230" s="155"/>
      <c r="J230" s="200"/>
      <c r="L230" s="151"/>
      <c r="M230" s="156"/>
      <c r="N230" s="157"/>
      <c r="O230" s="157"/>
      <c r="P230" s="157"/>
      <c r="Q230" s="157"/>
      <c r="R230" s="157"/>
      <c r="S230" s="157"/>
      <c r="T230" s="158"/>
      <c r="AT230" s="152" t="s">
        <v>124</v>
      </c>
      <c r="AU230" s="152" t="s">
        <v>82</v>
      </c>
      <c r="AV230" s="14" t="s">
        <v>82</v>
      </c>
      <c r="AW230" s="14" t="s">
        <v>29</v>
      </c>
      <c r="AX230" s="14" t="s">
        <v>72</v>
      </c>
      <c r="AY230" s="152" t="s">
        <v>117</v>
      </c>
    </row>
    <row r="231" spans="1:65" s="15" customFormat="1">
      <c r="B231" s="159"/>
      <c r="C231" s="204"/>
      <c r="D231" s="197" t="s">
        <v>124</v>
      </c>
      <c r="E231" s="205" t="s">
        <v>1</v>
      </c>
      <c r="F231" s="206" t="s">
        <v>125</v>
      </c>
      <c r="G231" s="204"/>
      <c r="H231" s="207">
        <v>1.2589999999999999</v>
      </c>
      <c r="I231" s="161"/>
      <c r="J231" s="204"/>
      <c r="L231" s="159"/>
      <c r="M231" s="162"/>
      <c r="N231" s="163"/>
      <c r="O231" s="163"/>
      <c r="P231" s="163"/>
      <c r="Q231" s="163"/>
      <c r="R231" s="163"/>
      <c r="S231" s="163"/>
      <c r="T231" s="164"/>
      <c r="AT231" s="160" t="s">
        <v>124</v>
      </c>
      <c r="AU231" s="160" t="s">
        <v>82</v>
      </c>
      <c r="AV231" s="15" t="s">
        <v>122</v>
      </c>
      <c r="AW231" s="15" t="s">
        <v>29</v>
      </c>
      <c r="AX231" s="15" t="s">
        <v>80</v>
      </c>
      <c r="AY231" s="160" t="s">
        <v>117</v>
      </c>
    </row>
    <row r="232" spans="1:65" s="2" customFormat="1" ht="21.75" customHeight="1">
      <c r="A232" s="33"/>
      <c r="B232" s="135"/>
      <c r="C232" s="191">
        <v>20</v>
      </c>
      <c r="D232" s="191" t="s">
        <v>119</v>
      </c>
      <c r="E232" s="192" t="s">
        <v>203</v>
      </c>
      <c r="F232" s="193" t="s">
        <v>204</v>
      </c>
      <c r="G232" s="194" t="s">
        <v>164</v>
      </c>
      <c r="H232" s="195">
        <v>13.6</v>
      </c>
      <c r="I232" s="136"/>
      <c r="J232" s="226">
        <f>ROUND(I232*H232,2)</f>
        <v>0</v>
      </c>
      <c r="K232" s="137"/>
      <c r="L232" s="34"/>
      <c r="M232" s="138" t="s">
        <v>1</v>
      </c>
      <c r="N232" s="139" t="s">
        <v>37</v>
      </c>
      <c r="O232" s="59"/>
      <c r="P232" s="140">
        <f>O232*H232</f>
        <v>0</v>
      </c>
      <c r="Q232" s="140">
        <v>2.6900000000000001E-3</v>
      </c>
      <c r="R232" s="140">
        <f>Q232*H232</f>
        <v>3.6583999999999998E-2</v>
      </c>
      <c r="S232" s="140">
        <v>0</v>
      </c>
      <c r="T232" s="141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42" t="s">
        <v>133</v>
      </c>
      <c r="AT232" s="142" t="s">
        <v>119</v>
      </c>
      <c r="AU232" s="142" t="s">
        <v>82</v>
      </c>
      <c r="AY232" s="17" t="s">
        <v>117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7" t="s">
        <v>80</v>
      </c>
      <c r="BK232" s="143">
        <f>ROUND(I232*H232,2)</f>
        <v>0</v>
      </c>
      <c r="BL232" s="17" t="s">
        <v>133</v>
      </c>
      <c r="BM232" s="142" t="s">
        <v>205</v>
      </c>
    </row>
    <row r="233" spans="1:65" s="2" customFormat="1">
      <c r="A233" s="33"/>
      <c r="B233" s="34"/>
      <c r="C233" s="186"/>
      <c r="D233" s="208" t="s">
        <v>135</v>
      </c>
      <c r="E233" s="186"/>
      <c r="F233" s="209" t="s">
        <v>206</v>
      </c>
      <c r="G233" s="186"/>
      <c r="H233" s="186"/>
      <c r="I233" s="167"/>
      <c r="J233" s="186"/>
      <c r="K233" s="33"/>
      <c r="L233" s="34"/>
      <c r="M233" s="168"/>
      <c r="N233" s="169"/>
      <c r="O233" s="59"/>
      <c r="P233" s="59"/>
      <c r="Q233" s="59"/>
      <c r="R233" s="59"/>
      <c r="S233" s="59"/>
      <c r="T233" s="60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T233" s="17" t="s">
        <v>135</v>
      </c>
      <c r="AU233" s="17" t="s">
        <v>82</v>
      </c>
    </row>
    <row r="234" spans="1:65" s="14" customFormat="1">
      <c r="B234" s="151"/>
      <c r="C234" s="200"/>
      <c r="D234" s="197" t="s">
        <v>124</v>
      </c>
      <c r="E234" s="201" t="s">
        <v>1</v>
      </c>
      <c r="F234" s="202" t="s">
        <v>207</v>
      </c>
      <c r="G234" s="200"/>
      <c r="H234" s="203">
        <v>13.6</v>
      </c>
      <c r="I234" s="155"/>
      <c r="J234" s="200"/>
      <c r="L234" s="151"/>
      <c r="M234" s="156"/>
      <c r="N234" s="157"/>
      <c r="O234" s="157"/>
      <c r="P234" s="157"/>
      <c r="Q234" s="157"/>
      <c r="R234" s="157"/>
      <c r="S234" s="157"/>
      <c r="T234" s="158"/>
      <c r="AT234" s="152" t="s">
        <v>124</v>
      </c>
      <c r="AU234" s="152" t="s">
        <v>82</v>
      </c>
      <c r="AV234" s="14" t="s">
        <v>82</v>
      </c>
      <c r="AW234" s="14" t="s">
        <v>29</v>
      </c>
      <c r="AX234" s="14" t="s">
        <v>72</v>
      </c>
      <c r="AY234" s="152" t="s">
        <v>117</v>
      </c>
    </row>
    <row r="235" spans="1:65" s="15" customFormat="1">
      <c r="B235" s="159"/>
      <c r="C235" s="204"/>
      <c r="D235" s="197" t="s">
        <v>124</v>
      </c>
      <c r="E235" s="205" t="s">
        <v>1</v>
      </c>
      <c r="F235" s="206" t="s">
        <v>125</v>
      </c>
      <c r="G235" s="204"/>
      <c r="H235" s="207">
        <v>13.6</v>
      </c>
      <c r="I235" s="161"/>
      <c r="J235" s="204"/>
      <c r="L235" s="159"/>
      <c r="M235" s="162"/>
      <c r="N235" s="163"/>
      <c r="O235" s="163"/>
      <c r="P235" s="163"/>
      <c r="Q235" s="163"/>
      <c r="R235" s="163"/>
      <c r="S235" s="163"/>
      <c r="T235" s="164"/>
      <c r="AT235" s="160" t="s">
        <v>124</v>
      </c>
      <c r="AU235" s="160" t="s">
        <v>82</v>
      </c>
      <c r="AV235" s="15" t="s">
        <v>122</v>
      </c>
      <c r="AW235" s="15" t="s">
        <v>29</v>
      </c>
      <c r="AX235" s="15" t="s">
        <v>80</v>
      </c>
      <c r="AY235" s="160" t="s">
        <v>117</v>
      </c>
    </row>
    <row r="236" spans="1:65" s="2" customFormat="1" ht="33" customHeight="1">
      <c r="A236" s="33"/>
      <c r="B236" s="135"/>
      <c r="C236" s="191">
        <v>21</v>
      </c>
      <c r="D236" s="191" t="s">
        <v>119</v>
      </c>
      <c r="E236" s="192" t="s">
        <v>208</v>
      </c>
      <c r="F236" s="193" t="s">
        <v>209</v>
      </c>
      <c r="G236" s="194" t="s">
        <v>164</v>
      </c>
      <c r="H236" s="195">
        <v>38.31</v>
      </c>
      <c r="I236" s="136"/>
      <c r="J236" s="226">
        <f>ROUND(I236*H236,2)</f>
        <v>0</v>
      </c>
      <c r="K236" s="137"/>
      <c r="L236" s="34"/>
      <c r="M236" s="138" t="s">
        <v>1</v>
      </c>
      <c r="N236" s="139" t="s">
        <v>37</v>
      </c>
      <c r="O236" s="59"/>
      <c r="P236" s="140">
        <f>O236*H236</f>
        <v>0</v>
      </c>
      <c r="Q236" s="140">
        <v>0</v>
      </c>
      <c r="R236" s="140">
        <f>Q236*H236</f>
        <v>0</v>
      </c>
      <c r="S236" s="140">
        <v>0</v>
      </c>
      <c r="T236" s="141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42" t="s">
        <v>133</v>
      </c>
      <c r="AT236" s="142" t="s">
        <v>119</v>
      </c>
      <c r="AU236" s="142" t="s">
        <v>82</v>
      </c>
      <c r="AY236" s="17" t="s">
        <v>117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7" t="s">
        <v>80</v>
      </c>
      <c r="BK236" s="143">
        <f>ROUND(I236*H236,2)</f>
        <v>0</v>
      </c>
      <c r="BL236" s="17" t="s">
        <v>133</v>
      </c>
      <c r="BM236" s="142" t="s">
        <v>210</v>
      </c>
    </row>
    <row r="237" spans="1:65" s="2" customFormat="1">
      <c r="A237" s="33"/>
      <c r="B237" s="34"/>
      <c r="C237" s="186"/>
      <c r="D237" s="208" t="s">
        <v>135</v>
      </c>
      <c r="E237" s="186"/>
      <c r="F237" s="209" t="s">
        <v>211</v>
      </c>
      <c r="G237" s="186"/>
      <c r="H237" s="186"/>
      <c r="I237" s="167"/>
      <c r="J237" s="186"/>
      <c r="K237" s="33"/>
      <c r="L237" s="34"/>
      <c r="M237" s="168"/>
      <c r="N237" s="169"/>
      <c r="O237" s="59"/>
      <c r="P237" s="59"/>
      <c r="Q237" s="59"/>
      <c r="R237" s="59"/>
      <c r="S237" s="59"/>
      <c r="T237" s="60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T237" s="17" t="s">
        <v>135</v>
      </c>
      <c r="AU237" s="17" t="s">
        <v>82</v>
      </c>
    </row>
    <row r="238" spans="1:65" s="14" customFormat="1">
      <c r="B238" s="151"/>
      <c r="C238" s="200"/>
      <c r="D238" s="197" t="s">
        <v>124</v>
      </c>
      <c r="E238" s="201" t="s">
        <v>1</v>
      </c>
      <c r="F238" s="288" t="s">
        <v>365</v>
      </c>
      <c r="G238" s="289"/>
      <c r="H238" s="290">
        <v>36.96</v>
      </c>
      <c r="I238" s="155"/>
      <c r="J238" s="200"/>
      <c r="L238" s="151"/>
      <c r="M238" s="156"/>
      <c r="N238" s="157"/>
      <c r="O238" s="157"/>
      <c r="P238" s="157"/>
      <c r="Q238" s="157"/>
      <c r="R238" s="157"/>
      <c r="S238" s="157"/>
      <c r="T238" s="158"/>
      <c r="AT238" s="152" t="s">
        <v>124</v>
      </c>
      <c r="AU238" s="152" t="s">
        <v>82</v>
      </c>
      <c r="AV238" s="14" t="s">
        <v>82</v>
      </c>
      <c r="AW238" s="14" t="s">
        <v>29</v>
      </c>
      <c r="AX238" s="14" t="s">
        <v>72</v>
      </c>
      <c r="AY238" s="152" t="s">
        <v>117</v>
      </c>
    </row>
    <row r="239" spans="1:65" s="14" customFormat="1">
      <c r="B239" s="151"/>
      <c r="C239" s="200"/>
      <c r="D239" s="197" t="s">
        <v>124</v>
      </c>
      <c r="E239" s="201" t="s">
        <v>1</v>
      </c>
      <c r="F239" s="288" t="s">
        <v>366</v>
      </c>
      <c r="G239" s="289"/>
      <c r="H239" s="290">
        <v>1.35</v>
      </c>
      <c r="I239" s="155"/>
      <c r="J239" s="200"/>
      <c r="L239" s="151"/>
      <c r="M239" s="156"/>
      <c r="N239" s="157"/>
      <c r="O239" s="157"/>
      <c r="P239" s="157"/>
      <c r="Q239" s="157"/>
      <c r="R239" s="157"/>
      <c r="S239" s="157"/>
      <c r="T239" s="158"/>
      <c r="AT239" s="152" t="s">
        <v>124</v>
      </c>
      <c r="AU239" s="152" t="s">
        <v>82</v>
      </c>
      <c r="AV239" s="14" t="s">
        <v>82</v>
      </c>
      <c r="AW239" s="14" t="s">
        <v>29</v>
      </c>
      <c r="AX239" s="14" t="s">
        <v>72</v>
      </c>
      <c r="AY239" s="152" t="s">
        <v>117</v>
      </c>
    </row>
    <row r="240" spans="1:65" s="15" customFormat="1">
      <c r="B240" s="159"/>
      <c r="C240" s="204"/>
      <c r="D240" s="197" t="s">
        <v>124</v>
      </c>
      <c r="E240" s="205" t="s">
        <v>1</v>
      </c>
      <c r="F240" s="206" t="s">
        <v>125</v>
      </c>
      <c r="G240" s="204"/>
      <c r="H240" s="207">
        <v>38.31</v>
      </c>
      <c r="I240" s="161"/>
      <c r="J240" s="204"/>
      <c r="L240" s="159"/>
      <c r="M240" s="162"/>
      <c r="N240" s="163"/>
      <c r="O240" s="163"/>
      <c r="P240" s="163"/>
      <c r="Q240" s="163"/>
      <c r="R240" s="163"/>
      <c r="S240" s="163"/>
      <c r="T240" s="164"/>
      <c r="AT240" s="160" t="s">
        <v>124</v>
      </c>
      <c r="AU240" s="160" t="s">
        <v>82</v>
      </c>
      <c r="AV240" s="15" t="s">
        <v>122</v>
      </c>
      <c r="AW240" s="15" t="s">
        <v>29</v>
      </c>
      <c r="AX240" s="15" t="s">
        <v>80</v>
      </c>
      <c r="AY240" s="160" t="s">
        <v>117</v>
      </c>
    </row>
    <row r="241" spans="1:65" s="2" customFormat="1" ht="21.75" customHeight="1">
      <c r="A241" s="33"/>
      <c r="B241" s="135"/>
      <c r="C241" s="210">
        <v>22</v>
      </c>
      <c r="D241" s="210" t="s">
        <v>174</v>
      </c>
      <c r="E241" s="211" t="s">
        <v>175</v>
      </c>
      <c r="F241" s="212" t="s">
        <v>176</v>
      </c>
      <c r="G241" s="213" t="s">
        <v>132</v>
      </c>
      <c r="H241" s="214">
        <f>H245</f>
        <v>1.5380694000000001</v>
      </c>
      <c r="I241" s="170"/>
      <c r="J241" s="227">
        <f>ROUND(I241*H241,2)</f>
        <v>0</v>
      </c>
      <c r="K241" s="171"/>
      <c r="L241" s="172"/>
      <c r="M241" s="173" t="s">
        <v>1</v>
      </c>
      <c r="N241" s="174" t="s">
        <v>37</v>
      </c>
      <c r="O241" s="59"/>
      <c r="P241" s="140">
        <f>O241*H241</f>
        <v>0</v>
      </c>
      <c r="Q241" s="140">
        <v>0.55000000000000004</v>
      </c>
      <c r="R241" s="140">
        <f>Q241*H241</f>
        <v>0.84593817000000016</v>
      </c>
      <c r="S241" s="140">
        <v>0</v>
      </c>
      <c r="T241" s="141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42" t="s">
        <v>177</v>
      </c>
      <c r="AT241" s="142" t="s">
        <v>174</v>
      </c>
      <c r="AU241" s="142" t="s">
        <v>82</v>
      </c>
      <c r="AY241" s="17" t="s">
        <v>117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7" t="s">
        <v>80</v>
      </c>
      <c r="BK241" s="143">
        <f>ROUND(I241*H241,2)</f>
        <v>0</v>
      </c>
      <c r="BL241" s="17" t="s">
        <v>133</v>
      </c>
      <c r="BM241" s="142" t="s">
        <v>212</v>
      </c>
    </row>
    <row r="242" spans="1:65" s="14" customFormat="1">
      <c r="B242" s="151"/>
      <c r="C242" s="200"/>
      <c r="D242" s="197" t="s">
        <v>124</v>
      </c>
      <c r="E242" s="201" t="s">
        <v>1</v>
      </c>
      <c r="F242" s="288" t="s">
        <v>363</v>
      </c>
      <c r="G242" s="289"/>
      <c r="H242" s="290">
        <f>(14*2.64*0.14*0.22)+0.2</f>
        <v>1.338368</v>
      </c>
      <c r="I242" s="155"/>
      <c r="J242" s="200"/>
      <c r="L242" s="151"/>
      <c r="M242" s="156"/>
      <c r="N242" s="157"/>
      <c r="O242" s="157"/>
      <c r="P242" s="157"/>
      <c r="Q242" s="157"/>
      <c r="R242" s="157"/>
      <c r="S242" s="157"/>
      <c r="T242" s="158"/>
      <c r="AT242" s="152" t="s">
        <v>124</v>
      </c>
      <c r="AU242" s="152" t="s">
        <v>82</v>
      </c>
      <c r="AV242" s="14" t="s">
        <v>82</v>
      </c>
      <c r="AW242" s="14" t="s">
        <v>29</v>
      </c>
      <c r="AX242" s="14" t="s">
        <v>72</v>
      </c>
      <c r="AY242" s="152" t="s">
        <v>117</v>
      </c>
    </row>
    <row r="243" spans="1:65" s="14" customFormat="1">
      <c r="B243" s="151"/>
      <c r="C243" s="200"/>
      <c r="D243" s="197" t="s">
        <v>124</v>
      </c>
      <c r="E243" s="201" t="s">
        <v>1</v>
      </c>
      <c r="F243" s="288" t="s">
        <v>364</v>
      </c>
      <c r="G243" s="289"/>
      <c r="H243" s="290">
        <f xml:space="preserve"> 1*1.35*0.14*0.14+0.1</f>
        <v>0.12646000000000002</v>
      </c>
      <c r="I243" s="155"/>
      <c r="J243" s="200"/>
      <c r="L243" s="151"/>
      <c r="M243" s="156"/>
      <c r="N243" s="157"/>
      <c r="O243" s="157"/>
      <c r="P243" s="157"/>
      <c r="Q243" s="157"/>
      <c r="R243" s="157"/>
      <c r="S243" s="157"/>
      <c r="T243" s="158"/>
      <c r="AT243" s="152" t="s">
        <v>124</v>
      </c>
      <c r="AU243" s="152" t="s">
        <v>82</v>
      </c>
      <c r="AV243" s="14" t="s">
        <v>82</v>
      </c>
      <c r="AW243" s="14" t="s">
        <v>29</v>
      </c>
      <c r="AX243" s="14" t="s">
        <v>72</v>
      </c>
      <c r="AY243" s="152" t="s">
        <v>117</v>
      </c>
    </row>
    <row r="244" spans="1:65" s="15" customFormat="1">
      <c r="B244" s="159"/>
      <c r="C244" s="204"/>
      <c r="D244" s="197" t="s">
        <v>124</v>
      </c>
      <c r="E244" s="205" t="s">
        <v>1</v>
      </c>
      <c r="F244" s="206" t="s">
        <v>125</v>
      </c>
      <c r="G244" s="204"/>
      <c r="H244" s="207">
        <f>H242+H243</f>
        <v>1.464828</v>
      </c>
      <c r="I244" s="161"/>
      <c r="J244" s="204"/>
      <c r="L244" s="159"/>
      <c r="M244" s="162"/>
      <c r="N244" s="163"/>
      <c r="O244" s="163"/>
      <c r="P244" s="163"/>
      <c r="Q244" s="163"/>
      <c r="R244" s="163"/>
      <c r="S244" s="163"/>
      <c r="T244" s="164"/>
      <c r="AT244" s="160" t="s">
        <v>124</v>
      </c>
      <c r="AU244" s="160" t="s">
        <v>82</v>
      </c>
      <c r="AV244" s="15" t="s">
        <v>122</v>
      </c>
      <c r="AW244" s="15" t="s">
        <v>29</v>
      </c>
      <c r="AX244" s="15" t="s">
        <v>80</v>
      </c>
      <c r="AY244" s="160" t="s">
        <v>117</v>
      </c>
    </row>
    <row r="245" spans="1:65" s="14" customFormat="1">
      <c r="B245" s="151"/>
      <c r="C245" s="200"/>
      <c r="D245" s="197" t="s">
        <v>124</v>
      </c>
      <c r="E245" s="200"/>
      <c r="F245" s="202" t="s">
        <v>213</v>
      </c>
      <c r="G245" s="200"/>
      <c r="H245" s="203">
        <f>H244*1.05</f>
        <v>1.5380694000000001</v>
      </c>
      <c r="I245" s="155"/>
      <c r="J245" s="200"/>
      <c r="L245" s="151"/>
      <c r="M245" s="156"/>
      <c r="N245" s="157"/>
      <c r="O245" s="157"/>
      <c r="P245" s="157"/>
      <c r="Q245" s="157"/>
      <c r="R245" s="157"/>
      <c r="S245" s="157"/>
      <c r="T245" s="158"/>
      <c r="AT245" s="152" t="s">
        <v>124</v>
      </c>
      <c r="AU245" s="152" t="s">
        <v>82</v>
      </c>
      <c r="AV245" s="14" t="s">
        <v>82</v>
      </c>
      <c r="AW245" s="14" t="s">
        <v>3</v>
      </c>
      <c r="AX245" s="14" t="s">
        <v>80</v>
      </c>
      <c r="AY245" s="152" t="s">
        <v>117</v>
      </c>
    </row>
    <row r="246" spans="1:65" s="2" customFormat="1" ht="33" customHeight="1">
      <c r="A246" s="33"/>
      <c r="B246" s="135"/>
      <c r="C246" s="191">
        <v>23</v>
      </c>
      <c r="D246" s="191" t="s">
        <v>119</v>
      </c>
      <c r="E246" s="192" t="s">
        <v>214</v>
      </c>
      <c r="F246" s="193" t="s">
        <v>215</v>
      </c>
      <c r="G246" s="194" t="s">
        <v>164</v>
      </c>
      <c r="H246" s="195">
        <v>5.28</v>
      </c>
      <c r="I246" s="136"/>
      <c r="J246" s="226">
        <f>ROUND(I246*H246,2)</f>
        <v>0</v>
      </c>
      <c r="K246" s="137"/>
      <c r="L246" s="34"/>
      <c r="M246" s="138" t="s">
        <v>1</v>
      </c>
      <c r="N246" s="139" t="s">
        <v>37</v>
      </c>
      <c r="O246" s="59"/>
      <c r="P246" s="140">
        <f>O246*H246</f>
        <v>0</v>
      </c>
      <c r="Q246" s="140">
        <v>0</v>
      </c>
      <c r="R246" s="140">
        <f>Q246*H246</f>
        <v>0</v>
      </c>
      <c r="S246" s="140">
        <v>0</v>
      </c>
      <c r="T246" s="141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42" t="s">
        <v>133</v>
      </c>
      <c r="AT246" s="142" t="s">
        <v>119</v>
      </c>
      <c r="AU246" s="142" t="s">
        <v>82</v>
      </c>
      <c r="AY246" s="17" t="s">
        <v>117</v>
      </c>
      <c r="BE246" s="143">
        <f>IF(N246="základní",J246,0)</f>
        <v>0</v>
      </c>
      <c r="BF246" s="143">
        <f>IF(N246="snížená",J246,0)</f>
        <v>0</v>
      </c>
      <c r="BG246" s="143">
        <f>IF(N246="zákl. přenesená",J246,0)</f>
        <v>0</v>
      </c>
      <c r="BH246" s="143">
        <f>IF(N246="sníž. přenesená",J246,0)</f>
        <v>0</v>
      </c>
      <c r="BI246" s="143">
        <f>IF(N246="nulová",J246,0)</f>
        <v>0</v>
      </c>
      <c r="BJ246" s="17" t="s">
        <v>80</v>
      </c>
      <c r="BK246" s="143">
        <f>ROUND(I246*H246,2)</f>
        <v>0</v>
      </c>
      <c r="BL246" s="17" t="s">
        <v>133</v>
      </c>
      <c r="BM246" s="142" t="s">
        <v>216</v>
      </c>
    </row>
    <row r="247" spans="1:65" s="2" customFormat="1">
      <c r="A247" s="33"/>
      <c r="B247" s="34"/>
      <c r="C247" s="186"/>
      <c r="D247" s="208" t="s">
        <v>135</v>
      </c>
      <c r="E247" s="186"/>
      <c r="F247" s="209" t="s">
        <v>217</v>
      </c>
      <c r="G247" s="186"/>
      <c r="H247" s="186"/>
      <c r="I247" s="167"/>
      <c r="J247" s="186"/>
      <c r="K247" s="33"/>
      <c r="L247" s="34"/>
      <c r="M247" s="168"/>
      <c r="N247" s="169"/>
      <c r="O247" s="59"/>
      <c r="P247" s="59"/>
      <c r="Q247" s="59"/>
      <c r="R247" s="59"/>
      <c r="S247" s="59"/>
      <c r="T247" s="60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T247" s="17" t="s">
        <v>135</v>
      </c>
      <c r="AU247" s="17" t="s">
        <v>82</v>
      </c>
    </row>
    <row r="248" spans="1:65" s="14" customFormat="1">
      <c r="B248" s="151"/>
      <c r="C248" s="200"/>
      <c r="D248" s="197" t="s">
        <v>124</v>
      </c>
      <c r="E248" s="201" t="s">
        <v>1</v>
      </c>
      <c r="F248" s="202" t="s">
        <v>367</v>
      </c>
      <c r="G248" s="200"/>
      <c r="H248" s="203">
        <v>5.28</v>
      </c>
      <c r="I248" s="155"/>
      <c r="J248" s="200"/>
      <c r="L248" s="151"/>
      <c r="M248" s="156"/>
      <c r="N248" s="157"/>
      <c r="O248" s="157"/>
      <c r="P248" s="157"/>
      <c r="Q248" s="157"/>
      <c r="R248" s="157"/>
      <c r="S248" s="157"/>
      <c r="T248" s="158"/>
      <c r="AT248" s="152" t="s">
        <v>124</v>
      </c>
      <c r="AU248" s="152" t="s">
        <v>82</v>
      </c>
      <c r="AV248" s="14" t="s">
        <v>82</v>
      </c>
      <c r="AW248" s="14" t="s">
        <v>29</v>
      </c>
      <c r="AX248" s="14" t="s">
        <v>72</v>
      </c>
      <c r="AY248" s="152" t="s">
        <v>117</v>
      </c>
    </row>
    <row r="249" spans="1:65" s="15" customFormat="1">
      <c r="B249" s="159"/>
      <c r="C249" s="204"/>
      <c r="D249" s="197" t="s">
        <v>124</v>
      </c>
      <c r="E249" s="205" t="s">
        <v>1</v>
      </c>
      <c r="F249" s="206" t="s">
        <v>125</v>
      </c>
      <c r="G249" s="204"/>
      <c r="H249" s="207">
        <v>5.28</v>
      </c>
      <c r="I249" s="161"/>
      <c r="J249" s="204"/>
      <c r="L249" s="159"/>
      <c r="M249" s="162"/>
      <c r="N249" s="163"/>
      <c r="O249" s="163"/>
      <c r="P249" s="163"/>
      <c r="Q249" s="163"/>
      <c r="R249" s="163"/>
      <c r="S249" s="163"/>
      <c r="T249" s="164"/>
      <c r="AT249" s="160" t="s">
        <v>124</v>
      </c>
      <c r="AU249" s="160" t="s">
        <v>82</v>
      </c>
      <c r="AV249" s="15" t="s">
        <v>122</v>
      </c>
      <c r="AW249" s="15" t="s">
        <v>29</v>
      </c>
      <c r="AX249" s="15" t="s">
        <v>80</v>
      </c>
      <c r="AY249" s="160" t="s">
        <v>117</v>
      </c>
    </row>
    <row r="250" spans="1:65" s="2" customFormat="1" ht="21.75" customHeight="1">
      <c r="A250" s="33"/>
      <c r="B250" s="135"/>
      <c r="C250" s="210">
        <v>24</v>
      </c>
      <c r="D250" s="210" t="s">
        <v>174</v>
      </c>
      <c r="E250" s="211" t="s">
        <v>218</v>
      </c>
      <c r="F250" s="212" t="s">
        <v>219</v>
      </c>
      <c r="G250" s="213" t="s">
        <v>132</v>
      </c>
      <c r="H250" s="214">
        <f>H253</f>
        <v>0.46945920000000008</v>
      </c>
      <c r="I250" s="170"/>
      <c r="J250" s="227">
        <f>ROUND(I250*H250,2)</f>
        <v>0</v>
      </c>
      <c r="K250" s="171"/>
      <c r="L250" s="172"/>
      <c r="M250" s="173" t="s">
        <v>1</v>
      </c>
      <c r="N250" s="174" t="s">
        <v>37</v>
      </c>
      <c r="O250" s="59"/>
      <c r="P250" s="140">
        <f>O250*H250</f>
        <v>0</v>
      </c>
      <c r="Q250" s="140">
        <v>0.55000000000000004</v>
      </c>
      <c r="R250" s="140">
        <f>Q250*H250</f>
        <v>0.25820256000000008</v>
      </c>
      <c r="S250" s="140">
        <v>0</v>
      </c>
      <c r="T250" s="141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42" t="s">
        <v>177</v>
      </c>
      <c r="AT250" s="142" t="s">
        <v>174</v>
      </c>
      <c r="AU250" s="142" t="s">
        <v>82</v>
      </c>
      <c r="AY250" s="17" t="s">
        <v>117</v>
      </c>
      <c r="BE250" s="143">
        <f>IF(N250="základní",J250,0)</f>
        <v>0</v>
      </c>
      <c r="BF250" s="143">
        <f>IF(N250="snížená",J250,0)</f>
        <v>0</v>
      </c>
      <c r="BG250" s="143">
        <f>IF(N250="zákl. přenesená",J250,0)</f>
        <v>0</v>
      </c>
      <c r="BH250" s="143">
        <f>IF(N250="sníž. přenesená",J250,0)</f>
        <v>0</v>
      </c>
      <c r="BI250" s="143">
        <f>IF(N250="nulová",J250,0)</f>
        <v>0</v>
      </c>
      <c r="BJ250" s="17" t="s">
        <v>80</v>
      </c>
      <c r="BK250" s="143">
        <f>ROUND(I250*H250,2)</f>
        <v>0</v>
      </c>
      <c r="BL250" s="17" t="s">
        <v>133</v>
      </c>
      <c r="BM250" s="142" t="s">
        <v>220</v>
      </c>
    </row>
    <row r="251" spans="1:65" s="14" customFormat="1">
      <c r="B251" s="151"/>
      <c r="C251" s="200"/>
      <c r="D251" s="197" t="s">
        <v>124</v>
      </c>
      <c r="E251" s="201" t="s">
        <v>1</v>
      </c>
      <c r="F251" s="288" t="s">
        <v>368</v>
      </c>
      <c r="G251" s="289"/>
      <c r="H251" s="290">
        <f>2*2.64*0.18*0.26+0.2</f>
        <v>0.44710400000000006</v>
      </c>
      <c r="I251" s="155"/>
      <c r="J251" s="200"/>
      <c r="L251" s="151"/>
      <c r="M251" s="156"/>
      <c r="N251" s="157"/>
      <c r="O251" s="157"/>
      <c r="P251" s="157"/>
      <c r="Q251" s="157"/>
      <c r="R251" s="157"/>
      <c r="S251" s="157"/>
      <c r="T251" s="158"/>
      <c r="AT251" s="152" t="s">
        <v>124</v>
      </c>
      <c r="AU251" s="152" t="s">
        <v>82</v>
      </c>
      <c r="AV251" s="14" t="s">
        <v>82</v>
      </c>
      <c r="AW251" s="14" t="s">
        <v>29</v>
      </c>
      <c r="AX251" s="14" t="s">
        <v>72</v>
      </c>
      <c r="AY251" s="152" t="s">
        <v>117</v>
      </c>
    </row>
    <row r="252" spans="1:65" s="15" customFormat="1">
      <c r="B252" s="159"/>
      <c r="C252" s="204"/>
      <c r="D252" s="197" t="s">
        <v>124</v>
      </c>
      <c r="E252" s="205" t="s">
        <v>1</v>
      </c>
      <c r="F252" s="206" t="s">
        <v>125</v>
      </c>
      <c r="G252" s="204"/>
      <c r="H252" s="207">
        <f>H251</f>
        <v>0.44710400000000006</v>
      </c>
      <c r="I252" s="161"/>
      <c r="J252" s="204"/>
      <c r="L252" s="159"/>
      <c r="M252" s="162"/>
      <c r="N252" s="163"/>
      <c r="O252" s="163"/>
      <c r="P252" s="163"/>
      <c r="Q252" s="163"/>
      <c r="R252" s="163"/>
      <c r="S252" s="163"/>
      <c r="T252" s="164"/>
      <c r="AT252" s="160" t="s">
        <v>124</v>
      </c>
      <c r="AU252" s="160" t="s">
        <v>82</v>
      </c>
      <c r="AV252" s="15" t="s">
        <v>122</v>
      </c>
      <c r="AW252" s="15" t="s">
        <v>29</v>
      </c>
      <c r="AX252" s="15" t="s">
        <v>80</v>
      </c>
      <c r="AY252" s="160" t="s">
        <v>117</v>
      </c>
    </row>
    <row r="253" spans="1:65" s="14" customFormat="1">
      <c r="B253" s="151"/>
      <c r="C253" s="200"/>
      <c r="D253" s="197" t="s">
        <v>124</v>
      </c>
      <c r="E253" s="200"/>
      <c r="F253" s="202" t="s">
        <v>221</v>
      </c>
      <c r="G253" s="200"/>
      <c r="H253" s="203">
        <f>H252*1.05</f>
        <v>0.46945920000000008</v>
      </c>
      <c r="I253" s="155"/>
      <c r="J253" s="200"/>
      <c r="L253" s="151"/>
      <c r="M253" s="156"/>
      <c r="N253" s="157"/>
      <c r="O253" s="157"/>
      <c r="P253" s="157"/>
      <c r="Q253" s="157"/>
      <c r="R253" s="157"/>
      <c r="S253" s="157"/>
      <c r="T253" s="158"/>
      <c r="AT253" s="152" t="s">
        <v>124</v>
      </c>
      <c r="AU253" s="152" t="s">
        <v>82</v>
      </c>
      <c r="AV253" s="14" t="s">
        <v>82</v>
      </c>
      <c r="AW253" s="14" t="s">
        <v>3</v>
      </c>
      <c r="AX253" s="14" t="s">
        <v>80</v>
      </c>
      <c r="AY253" s="152" t="s">
        <v>117</v>
      </c>
    </row>
    <row r="254" spans="1:65" s="2" customFormat="1" ht="33" customHeight="1">
      <c r="A254" s="33"/>
      <c r="B254" s="135"/>
      <c r="C254" s="191">
        <v>25</v>
      </c>
      <c r="D254" s="191" t="s">
        <v>119</v>
      </c>
      <c r="E254" s="192" t="s">
        <v>222</v>
      </c>
      <c r="F254" s="193" t="s">
        <v>223</v>
      </c>
      <c r="G254" s="194" t="s">
        <v>85</v>
      </c>
      <c r="H254" s="195">
        <v>23.2</v>
      </c>
      <c r="I254" s="136"/>
      <c r="J254" s="226">
        <f>ROUND(I254*H254,2)</f>
        <v>0</v>
      </c>
      <c r="K254" s="137"/>
      <c r="L254" s="34"/>
      <c r="M254" s="138" t="s">
        <v>1</v>
      </c>
      <c r="N254" s="139" t="s">
        <v>37</v>
      </c>
      <c r="O254" s="59"/>
      <c r="P254" s="140">
        <f>O254*H254</f>
        <v>0</v>
      </c>
      <c r="Q254" s="140">
        <v>0</v>
      </c>
      <c r="R254" s="140">
        <f>Q254*H254</f>
        <v>0</v>
      </c>
      <c r="S254" s="140">
        <v>0</v>
      </c>
      <c r="T254" s="141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42" t="s">
        <v>133</v>
      </c>
      <c r="AT254" s="142" t="s">
        <v>119</v>
      </c>
      <c r="AU254" s="142" t="s">
        <v>82</v>
      </c>
      <c r="AY254" s="17" t="s">
        <v>117</v>
      </c>
      <c r="BE254" s="143">
        <f>IF(N254="základní",J254,0)</f>
        <v>0</v>
      </c>
      <c r="BF254" s="143">
        <f>IF(N254="snížená",J254,0)</f>
        <v>0</v>
      </c>
      <c r="BG254" s="143">
        <f>IF(N254="zákl. přenesená",J254,0)</f>
        <v>0</v>
      </c>
      <c r="BH254" s="143">
        <f>IF(N254="sníž. přenesená",J254,0)</f>
        <v>0</v>
      </c>
      <c r="BI254" s="143">
        <f>IF(N254="nulová",J254,0)</f>
        <v>0</v>
      </c>
      <c r="BJ254" s="17" t="s">
        <v>80</v>
      </c>
      <c r="BK254" s="143">
        <f>ROUND(I254*H254,2)</f>
        <v>0</v>
      </c>
      <c r="BL254" s="17" t="s">
        <v>133</v>
      </c>
      <c r="BM254" s="142" t="s">
        <v>224</v>
      </c>
    </row>
    <row r="255" spans="1:65" s="2" customFormat="1">
      <c r="A255" s="33"/>
      <c r="B255" s="34"/>
      <c r="C255" s="186"/>
      <c r="D255" s="208" t="s">
        <v>135</v>
      </c>
      <c r="E255" s="186"/>
      <c r="F255" s="209" t="s">
        <v>225</v>
      </c>
      <c r="G255" s="186"/>
      <c r="H255" s="186"/>
      <c r="I255" s="167"/>
      <c r="J255" s="186"/>
      <c r="K255" s="33"/>
      <c r="L255" s="34"/>
      <c r="M255" s="168"/>
      <c r="N255" s="169"/>
      <c r="O255" s="59"/>
      <c r="P255" s="59"/>
      <c r="Q255" s="59"/>
      <c r="R255" s="59"/>
      <c r="S255" s="59"/>
      <c r="T255" s="60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T255" s="17" t="s">
        <v>135</v>
      </c>
      <c r="AU255" s="17" t="s">
        <v>82</v>
      </c>
    </row>
    <row r="256" spans="1:65" s="13" customFormat="1">
      <c r="B256" s="144"/>
      <c r="C256" s="196"/>
      <c r="D256" s="197" t="s">
        <v>124</v>
      </c>
      <c r="E256" s="198" t="s">
        <v>1</v>
      </c>
      <c r="F256" s="199" t="s">
        <v>226</v>
      </c>
      <c r="G256" s="196"/>
      <c r="H256" s="198" t="s">
        <v>1</v>
      </c>
      <c r="I256" s="147"/>
      <c r="J256" s="196"/>
      <c r="L256" s="144"/>
      <c r="M256" s="148"/>
      <c r="N256" s="149"/>
      <c r="O256" s="149"/>
      <c r="P256" s="149"/>
      <c r="Q256" s="149"/>
      <c r="R256" s="149"/>
      <c r="S256" s="149"/>
      <c r="T256" s="150"/>
      <c r="AT256" s="146" t="s">
        <v>124</v>
      </c>
      <c r="AU256" s="146" t="s">
        <v>82</v>
      </c>
      <c r="AV256" s="13" t="s">
        <v>80</v>
      </c>
      <c r="AW256" s="13" t="s">
        <v>29</v>
      </c>
      <c r="AX256" s="13" t="s">
        <v>72</v>
      </c>
      <c r="AY256" s="146" t="s">
        <v>117</v>
      </c>
    </row>
    <row r="257" spans="1:65" s="14" customFormat="1">
      <c r="B257" s="151"/>
      <c r="C257" s="200"/>
      <c r="D257" s="197" t="s">
        <v>124</v>
      </c>
      <c r="E257" s="201" t="s">
        <v>1</v>
      </c>
      <c r="F257" s="202" t="s">
        <v>227</v>
      </c>
      <c r="G257" s="200"/>
      <c r="H257" s="203">
        <v>23.2</v>
      </c>
      <c r="I257" s="155"/>
      <c r="J257" s="200"/>
      <c r="L257" s="151"/>
      <c r="M257" s="156"/>
      <c r="N257" s="157"/>
      <c r="O257" s="157"/>
      <c r="P257" s="157"/>
      <c r="Q257" s="157"/>
      <c r="R257" s="157"/>
      <c r="S257" s="157"/>
      <c r="T257" s="158"/>
      <c r="AT257" s="152" t="s">
        <v>124</v>
      </c>
      <c r="AU257" s="152" t="s">
        <v>82</v>
      </c>
      <c r="AV257" s="14" t="s">
        <v>82</v>
      </c>
      <c r="AW257" s="14" t="s">
        <v>29</v>
      </c>
      <c r="AX257" s="14" t="s">
        <v>72</v>
      </c>
      <c r="AY257" s="152" t="s">
        <v>117</v>
      </c>
    </row>
    <row r="258" spans="1:65" s="15" customFormat="1">
      <c r="B258" s="159"/>
      <c r="C258" s="204"/>
      <c r="D258" s="197" t="s">
        <v>124</v>
      </c>
      <c r="E258" s="205" t="s">
        <v>1</v>
      </c>
      <c r="F258" s="206" t="s">
        <v>125</v>
      </c>
      <c r="G258" s="204"/>
      <c r="H258" s="207">
        <v>23.2</v>
      </c>
      <c r="I258" s="161"/>
      <c r="J258" s="204"/>
      <c r="L258" s="159"/>
      <c r="M258" s="162"/>
      <c r="N258" s="163"/>
      <c r="O258" s="163"/>
      <c r="P258" s="163"/>
      <c r="Q258" s="163"/>
      <c r="R258" s="163"/>
      <c r="S258" s="163"/>
      <c r="T258" s="164"/>
      <c r="AT258" s="160" t="s">
        <v>124</v>
      </c>
      <c r="AU258" s="160" t="s">
        <v>82</v>
      </c>
      <c r="AV258" s="15" t="s">
        <v>122</v>
      </c>
      <c r="AW258" s="15" t="s">
        <v>29</v>
      </c>
      <c r="AX258" s="15" t="s">
        <v>80</v>
      </c>
      <c r="AY258" s="160" t="s">
        <v>117</v>
      </c>
    </row>
    <row r="259" spans="1:65" s="2" customFormat="1" ht="16.5" customHeight="1">
      <c r="A259" s="33"/>
      <c r="B259" s="135"/>
      <c r="C259" s="210">
        <v>26</v>
      </c>
      <c r="D259" s="210" t="s">
        <v>174</v>
      </c>
      <c r="E259" s="211" t="s">
        <v>228</v>
      </c>
      <c r="F259" s="212" t="s">
        <v>229</v>
      </c>
      <c r="G259" s="213" t="s">
        <v>132</v>
      </c>
      <c r="H259" s="214">
        <v>0.57999999999999996</v>
      </c>
      <c r="I259" s="170"/>
      <c r="J259" s="227">
        <f>ROUND(I259*H259,2)</f>
        <v>0</v>
      </c>
      <c r="K259" s="171"/>
      <c r="L259" s="172"/>
      <c r="M259" s="173" t="s">
        <v>1</v>
      </c>
      <c r="N259" s="174" t="s">
        <v>37</v>
      </c>
      <c r="O259" s="59"/>
      <c r="P259" s="140">
        <f>O259*H259</f>
        <v>0</v>
      </c>
      <c r="Q259" s="140">
        <v>0.55000000000000004</v>
      </c>
      <c r="R259" s="140">
        <f>Q259*H259</f>
        <v>0.31900000000000001</v>
      </c>
      <c r="S259" s="140">
        <v>0</v>
      </c>
      <c r="T259" s="141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42" t="s">
        <v>177</v>
      </c>
      <c r="AT259" s="142" t="s">
        <v>174</v>
      </c>
      <c r="AU259" s="142" t="s">
        <v>82</v>
      </c>
      <c r="AY259" s="17" t="s">
        <v>117</v>
      </c>
      <c r="BE259" s="143">
        <f>IF(N259="základní",J259,0)</f>
        <v>0</v>
      </c>
      <c r="BF259" s="143">
        <f>IF(N259="snížená",J259,0)</f>
        <v>0</v>
      </c>
      <c r="BG259" s="143">
        <f>IF(N259="zákl. přenesená",J259,0)</f>
        <v>0</v>
      </c>
      <c r="BH259" s="143">
        <f>IF(N259="sníž. přenesená",J259,0)</f>
        <v>0</v>
      </c>
      <c r="BI259" s="143">
        <f>IF(N259="nulová",J259,0)</f>
        <v>0</v>
      </c>
      <c r="BJ259" s="17" t="s">
        <v>80</v>
      </c>
      <c r="BK259" s="143">
        <f>ROUND(I259*H259,2)</f>
        <v>0</v>
      </c>
      <c r="BL259" s="17" t="s">
        <v>133</v>
      </c>
      <c r="BM259" s="142" t="s">
        <v>230</v>
      </c>
    </row>
    <row r="260" spans="1:65" s="13" customFormat="1">
      <c r="B260" s="144"/>
      <c r="C260" s="196"/>
      <c r="D260" s="197" t="s">
        <v>124</v>
      </c>
      <c r="E260" s="198" t="s">
        <v>1</v>
      </c>
      <c r="F260" s="199" t="s">
        <v>226</v>
      </c>
      <c r="G260" s="196"/>
      <c r="H260" s="198" t="s">
        <v>1</v>
      </c>
      <c r="I260" s="147"/>
      <c r="J260" s="196"/>
      <c r="L260" s="144"/>
      <c r="M260" s="148"/>
      <c r="N260" s="149"/>
      <c r="O260" s="149"/>
      <c r="P260" s="149"/>
      <c r="Q260" s="149"/>
      <c r="R260" s="149"/>
      <c r="S260" s="149"/>
      <c r="T260" s="150"/>
      <c r="AT260" s="146" t="s">
        <v>124</v>
      </c>
      <c r="AU260" s="146" t="s">
        <v>82</v>
      </c>
      <c r="AV260" s="13" t="s">
        <v>80</v>
      </c>
      <c r="AW260" s="13" t="s">
        <v>29</v>
      </c>
      <c r="AX260" s="13" t="s">
        <v>72</v>
      </c>
      <c r="AY260" s="146" t="s">
        <v>117</v>
      </c>
    </row>
    <row r="261" spans="1:65" s="14" customFormat="1">
      <c r="B261" s="151"/>
      <c r="C261" s="200"/>
      <c r="D261" s="197" t="s">
        <v>124</v>
      </c>
      <c r="E261" s="201" t="s">
        <v>1</v>
      </c>
      <c r="F261" s="202" t="s">
        <v>231</v>
      </c>
      <c r="G261" s="200"/>
      <c r="H261" s="203">
        <v>0.57999999999999996</v>
      </c>
      <c r="I261" s="155"/>
      <c r="J261" s="200"/>
      <c r="L261" s="151"/>
      <c r="M261" s="156"/>
      <c r="N261" s="157"/>
      <c r="O261" s="157"/>
      <c r="P261" s="157"/>
      <c r="Q261" s="157"/>
      <c r="R261" s="157"/>
      <c r="S261" s="157"/>
      <c r="T261" s="158"/>
      <c r="AT261" s="152" t="s">
        <v>124</v>
      </c>
      <c r="AU261" s="152" t="s">
        <v>82</v>
      </c>
      <c r="AV261" s="14" t="s">
        <v>82</v>
      </c>
      <c r="AW261" s="14" t="s">
        <v>29</v>
      </c>
      <c r="AX261" s="14" t="s">
        <v>72</v>
      </c>
      <c r="AY261" s="152" t="s">
        <v>117</v>
      </c>
    </row>
    <row r="262" spans="1:65" s="15" customFormat="1">
      <c r="B262" s="159"/>
      <c r="C262" s="204"/>
      <c r="D262" s="197" t="s">
        <v>124</v>
      </c>
      <c r="E262" s="205" t="s">
        <v>1</v>
      </c>
      <c r="F262" s="206" t="s">
        <v>125</v>
      </c>
      <c r="G262" s="204"/>
      <c r="H262" s="207">
        <v>0.57999999999999996</v>
      </c>
      <c r="I262" s="161"/>
      <c r="J262" s="204"/>
      <c r="L262" s="159"/>
      <c r="M262" s="162"/>
      <c r="N262" s="163"/>
      <c r="O262" s="163"/>
      <c r="P262" s="163"/>
      <c r="Q262" s="163"/>
      <c r="R262" s="163"/>
      <c r="S262" s="163"/>
      <c r="T262" s="164"/>
      <c r="AT262" s="160" t="s">
        <v>124</v>
      </c>
      <c r="AU262" s="160" t="s">
        <v>82</v>
      </c>
      <c r="AV262" s="15" t="s">
        <v>122</v>
      </c>
      <c r="AW262" s="15" t="s">
        <v>29</v>
      </c>
      <c r="AX262" s="15" t="s">
        <v>80</v>
      </c>
      <c r="AY262" s="160" t="s">
        <v>117</v>
      </c>
    </row>
    <row r="263" spans="1:65" s="2" customFormat="1" ht="33" customHeight="1">
      <c r="A263" s="33"/>
      <c r="B263" s="135"/>
      <c r="C263" s="191">
        <v>27</v>
      </c>
      <c r="D263" s="191" t="s">
        <v>119</v>
      </c>
      <c r="E263" s="192" t="s">
        <v>232</v>
      </c>
      <c r="F263" s="193" t="s">
        <v>233</v>
      </c>
      <c r="G263" s="194" t="s">
        <v>85</v>
      </c>
      <c r="H263" s="195">
        <v>23.2</v>
      </c>
      <c r="I263" s="136"/>
      <c r="J263" s="226">
        <f>ROUND(I263*H263,2)</f>
        <v>0</v>
      </c>
      <c r="K263" s="137"/>
      <c r="L263" s="34"/>
      <c r="M263" s="138" t="s">
        <v>1</v>
      </c>
      <c r="N263" s="139" t="s">
        <v>37</v>
      </c>
      <c r="O263" s="59"/>
      <c r="P263" s="140">
        <f>O263*H263</f>
        <v>0</v>
      </c>
      <c r="Q263" s="140">
        <v>0</v>
      </c>
      <c r="R263" s="140">
        <f>Q263*H263</f>
        <v>0</v>
      </c>
      <c r="S263" s="140">
        <v>0</v>
      </c>
      <c r="T263" s="141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42" t="s">
        <v>133</v>
      </c>
      <c r="AT263" s="142" t="s">
        <v>119</v>
      </c>
      <c r="AU263" s="142" t="s">
        <v>82</v>
      </c>
      <c r="AY263" s="17" t="s">
        <v>117</v>
      </c>
      <c r="BE263" s="143">
        <f>IF(N263="základní",J263,0)</f>
        <v>0</v>
      </c>
      <c r="BF263" s="143">
        <f>IF(N263="snížená",J263,0)</f>
        <v>0</v>
      </c>
      <c r="BG263" s="143">
        <f>IF(N263="zákl. přenesená",J263,0)</f>
        <v>0</v>
      </c>
      <c r="BH263" s="143">
        <f>IF(N263="sníž. přenesená",J263,0)</f>
        <v>0</v>
      </c>
      <c r="BI263" s="143">
        <f>IF(N263="nulová",J263,0)</f>
        <v>0</v>
      </c>
      <c r="BJ263" s="17" t="s">
        <v>80</v>
      </c>
      <c r="BK263" s="143">
        <f>ROUND(I263*H263,2)</f>
        <v>0</v>
      </c>
      <c r="BL263" s="17" t="s">
        <v>133</v>
      </c>
      <c r="BM263" s="142" t="s">
        <v>234</v>
      </c>
    </row>
    <row r="264" spans="1:65" s="2" customFormat="1">
      <c r="A264" s="33"/>
      <c r="B264" s="34"/>
      <c r="C264" s="186"/>
      <c r="D264" s="208" t="s">
        <v>135</v>
      </c>
      <c r="E264" s="186"/>
      <c r="F264" s="209" t="s">
        <v>235</v>
      </c>
      <c r="G264" s="186"/>
      <c r="H264" s="186"/>
      <c r="I264" s="167"/>
      <c r="J264" s="186"/>
      <c r="K264" s="33"/>
      <c r="L264" s="34"/>
      <c r="M264" s="168"/>
      <c r="N264" s="169"/>
      <c r="O264" s="59"/>
      <c r="P264" s="59"/>
      <c r="Q264" s="59"/>
      <c r="R264" s="59"/>
      <c r="S264" s="59"/>
      <c r="T264" s="60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T264" s="17" t="s">
        <v>135</v>
      </c>
      <c r="AU264" s="17" t="s">
        <v>82</v>
      </c>
    </row>
    <row r="265" spans="1:65" s="13" customFormat="1">
      <c r="B265" s="144"/>
      <c r="C265" s="196"/>
      <c r="D265" s="197" t="s">
        <v>124</v>
      </c>
      <c r="E265" s="198" t="s">
        <v>1</v>
      </c>
      <c r="F265" s="199" t="s">
        <v>152</v>
      </c>
      <c r="G265" s="196"/>
      <c r="H265" s="198" t="s">
        <v>1</v>
      </c>
      <c r="I265" s="147"/>
      <c r="J265" s="196"/>
      <c r="L265" s="144"/>
      <c r="M265" s="148"/>
      <c r="N265" s="149"/>
      <c r="O265" s="149"/>
      <c r="P265" s="149"/>
      <c r="Q265" s="149"/>
      <c r="R265" s="149"/>
      <c r="S265" s="149"/>
      <c r="T265" s="150"/>
      <c r="AT265" s="146" t="s">
        <v>124</v>
      </c>
      <c r="AU265" s="146" t="s">
        <v>82</v>
      </c>
      <c r="AV265" s="13" t="s">
        <v>80</v>
      </c>
      <c r="AW265" s="13" t="s">
        <v>29</v>
      </c>
      <c r="AX265" s="13" t="s">
        <v>72</v>
      </c>
      <c r="AY265" s="146" t="s">
        <v>117</v>
      </c>
    </row>
    <row r="266" spans="1:65" s="14" customFormat="1">
      <c r="B266" s="151"/>
      <c r="C266" s="200"/>
      <c r="D266" s="197" t="s">
        <v>124</v>
      </c>
      <c r="E266" s="201" t="s">
        <v>1</v>
      </c>
      <c r="F266" s="202" t="s">
        <v>227</v>
      </c>
      <c r="G266" s="200"/>
      <c r="H266" s="203">
        <v>23.2</v>
      </c>
      <c r="I266" s="155"/>
      <c r="J266" s="200"/>
      <c r="L266" s="151"/>
      <c r="M266" s="156"/>
      <c r="N266" s="157"/>
      <c r="O266" s="157"/>
      <c r="P266" s="157"/>
      <c r="Q266" s="157"/>
      <c r="R266" s="157"/>
      <c r="S266" s="157"/>
      <c r="T266" s="158"/>
      <c r="AT266" s="152" t="s">
        <v>124</v>
      </c>
      <c r="AU266" s="152" t="s">
        <v>82</v>
      </c>
      <c r="AV266" s="14" t="s">
        <v>82</v>
      </c>
      <c r="AW266" s="14" t="s">
        <v>29</v>
      </c>
      <c r="AX266" s="14" t="s">
        <v>72</v>
      </c>
      <c r="AY266" s="152" t="s">
        <v>117</v>
      </c>
    </row>
    <row r="267" spans="1:65" s="15" customFormat="1">
      <c r="B267" s="159"/>
      <c r="C267" s="204"/>
      <c r="D267" s="197" t="s">
        <v>124</v>
      </c>
      <c r="E267" s="205" t="s">
        <v>1</v>
      </c>
      <c r="F267" s="206" t="s">
        <v>125</v>
      </c>
      <c r="G267" s="204"/>
      <c r="H267" s="207">
        <v>23.2</v>
      </c>
      <c r="I267" s="161"/>
      <c r="J267" s="204"/>
      <c r="L267" s="159"/>
      <c r="M267" s="162"/>
      <c r="N267" s="163"/>
      <c r="O267" s="163"/>
      <c r="P267" s="163"/>
      <c r="Q267" s="163"/>
      <c r="R267" s="163"/>
      <c r="S267" s="163"/>
      <c r="T267" s="164"/>
      <c r="AT267" s="160" t="s">
        <v>124</v>
      </c>
      <c r="AU267" s="160" t="s">
        <v>82</v>
      </c>
      <c r="AV267" s="15" t="s">
        <v>122</v>
      </c>
      <c r="AW267" s="15" t="s">
        <v>29</v>
      </c>
      <c r="AX267" s="15" t="s">
        <v>80</v>
      </c>
      <c r="AY267" s="160" t="s">
        <v>117</v>
      </c>
    </row>
    <row r="268" spans="1:65" s="2" customFormat="1" ht="16.5" customHeight="1">
      <c r="A268" s="33"/>
      <c r="B268" s="135"/>
      <c r="C268" s="210">
        <v>28</v>
      </c>
      <c r="D268" s="210" t="s">
        <v>174</v>
      </c>
      <c r="E268" s="211" t="s">
        <v>236</v>
      </c>
      <c r="F268" s="212" t="s">
        <v>237</v>
      </c>
      <c r="G268" s="213" t="s">
        <v>132</v>
      </c>
      <c r="H268" s="214">
        <v>5.2999999999999999E-2</v>
      </c>
      <c r="I268" s="170"/>
      <c r="J268" s="227">
        <f>ROUND(I268*H268,2)</f>
        <v>0</v>
      </c>
      <c r="K268" s="171"/>
      <c r="L268" s="172"/>
      <c r="M268" s="173" t="s">
        <v>1</v>
      </c>
      <c r="N268" s="174" t="s">
        <v>37</v>
      </c>
      <c r="O268" s="59"/>
      <c r="P268" s="140">
        <f>O268*H268</f>
        <v>0</v>
      </c>
      <c r="Q268" s="140">
        <v>0.55000000000000004</v>
      </c>
      <c r="R268" s="140">
        <f>Q268*H268</f>
        <v>2.9150000000000002E-2</v>
      </c>
      <c r="S268" s="140">
        <v>0</v>
      </c>
      <c r="T268" s="141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42" t="s">
        <v>177</v>
      </c>
      <c r="AT268" s="142" t="s">
        <v>174</v>
      </c>
      <c r="AU268" s="142" t="s">
        <v>82</v>
      </c>
      <c r="AY268" s="17" t="s">
        <v>117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7" t="s">
        <v>80</v>
      </c>
      <c r="BK268" s="143">
        <f>ROUND(I268*H268,2)</f>
        <v>0</v>
      </c>
      <c r="BL268" s="17" t="s">
        <v>133</v>
      </c>
      <c r="BM268" s="142" t="s">
        <v>238</v>
      </c>
    </row>
    <row r="269" spans="1:65" s="13" customFormat="1">
      <c r="B269" s="144"/>
      <c r="C269" s="196"/>
      <c r="D269" s="197" t="s">
        <v>124</v>
      </c>
      <c r="E269" s="198" t="s">
        <v>1</v>
      </c>
      <c r="F269" s="199" t="s">
        <v>152</v>
      </c>
      <c r="G269" s="196"/>
      <c r="H269" s="198" t="s">
        <v>1</v>
      </c>
      <c r="I269" s="147"/>
      <c r="J269" s="196"/>
      <c r="L269" s="144"/>
      <c r="M269" s="148"/>
      <c r="N269" s="149"/>
      <c r="O269" s="149"/>
      <c r="P269" s="149"/>
      <c r="Q269" s="149"/>
      <c r="R269" s="149"/>
      <c r="S269" s="149"/>
      <c r="T269" s="150"/>
      <c r="AT269" s="146" t="s">
        <v>124</v>
      </c>
      <c r="AU269" s="146" t="s">
        <v>82</v>
      </c>
      <c r="AV269" s="13" t="s">
        <v>80</v>
      </c>
      <c r="AW269" s="13" t="s">
        <v>29</v>
      </c>
      <c r="AX269" s="13" t="s">
        <v>72</v>
      </c>
      <c r="AY269" s="146" t="s">
        <v>117</v>
      </c>
    </row>
    <row r="270" spans="1:65" s="14" customFormat="1">
      <c r="B270" s="151"/>
      <c r="C270" s="200"/>
      <c r="D270" s="197" t="s">
        <v>124</v>
      </c>
      <c r="E270" s="201" t="s">
        <v>1</v>
      </c>
      <c r="F270" s="202" t="s">
        <v>153</v>
      </c>
      <c r="G270" s="200"/>
      <c r="H270" s="203">
        <v>0.05</v>
      </c>
      <c r="I270" s="155"/>
      <c r="J270" s="200"/>
      <c r="L270" s="151"/>
      <c r="M270" s="156"/>
      <c r="N270" s="157"/>
      <c r="O270" s="157"/>
      <c r="P270" s="157"/>
      <c r="Q270" s="157"/>
      <c r="R270" s="157"/>
      <c r="S270" s="157"/>
      <c r="T270" s="158"/>
      <c r="AT270" s="152" t="s">
        <v>124</v>
      </c>
      <c r="AU270" s="152" t="s">
        <v>82</v>
      </c>
      <c r="AV270" s="14" t="s">
        <v>82</v>
      </c>
      <c r="AW270" s="14" t="s">
        <v>29</v>
      </c>
      <c r="AX270" s="14" t="s">
        <v>72</v>
      </c>
      <c r="AY270" s="152" t="s">
        <v>117</v>
      </c>
    </row>
    <row r="271" spans="1:65" s="15" customFormat="1">
      <c r="B271" s="159"/>
      <c r="C271" s="204"/>
      <c r="D271" s="197" t="s">
        <v>124</v>
      </c>
      <c r="E271" s="205" t="s">
        <v>1</v>
      </c>
      <c r="F271" s="206" t="s">
        <v>125</v>
      </c>
      <c r="G271" s="204"/>
      <c r="H271" s="207">
        <v>0.05</v>
      </c>
      <c r="I271" s="161"/>
      <c r="J271" s="204"/>
      <c r="L271" s="159"/>
      <c r="M271" s="162"/>
      <c r="N271" s="163"/>
      <c r="O271" s="163"/>
      <c r="P271" s="163"/>
      <c r="Q271" s="163"/>
      <c r="R271" s="163"/>
      <c r="S271" s="163"/>
      <c r="T271" s="164"/>
      <c r="AT271" s="160" t="s">
        <v>124</v>
      </c>
      <c r="AU271" s="160" t="s">
        <v>82</v>
      </c>
      <c r="AV271" s="15" t="s">
        <v>122</v>
      </c>
      <c r="AW271" s="15" t="s">
        <v>29</v>
      </c>
      <c r="AX271" s="15" t="s">
        <v>80</v>
      </c>
      <c r="AY271" s="160" t="s">
        <v>117</v>
      </c>
    </row>
    <row r="272" spans="1:65" s="14" customFormat="1">
      <c r="B272" s="151"/>
      <c r="C272" s="200"/>
      <c r="D272" s="197" t="s">
        <v>124</v>
      </c>
      <c r="E272" s="200"/>
      <c r="F272" s="202" t="s">
        <v>239</v>
      </c>
      <c r="G272" s="200"/>
      <c r="H272" s="203">
        <v>5.2999999999999999E-2</v>
      </c>
      <c r="I272" s="155"/>
      <c r="J272" s="200"/>
      <c r="L272" s="151"/>
      <c r="M272" s="156"/>
      <c r="N272" s="157"/>
      <c r="O272" s="157"/>
      <c r="P272" s="157"/>
      <c r="Q272" s="157"/>
      <c r="R272" s="157"/>
      <c r="S272" s="157"/>
      <c r="T272" s="158"/>
      <c r="AT272" s="152" t="s">
        <v>124</v>
      </c>
      <c r="AU272" s="152" t="s">
        <v>82</v>
      </c>
      <c r="AV272" s="14" t="s">
        <v>82</v>
      </c>
      <c r="AW272" s="14" t="s">
        <v>3</v>
      </c>
      <c r="AX272" s="14" t="s">
        <v>80</v>
      </c>
      <c r="AY272" s="152" t="s">
        <v>117</v>
      </c>
    </row>
    <row r="273" spans="1:65" s="2" customFormat="1" ht="24.2" customHeight="1">
      <c r="A273" s="33"/>
      <c r="B273" s="135"/>
      <c r="C273" s="191">
        <v>29</v>
      </c>
      <c r="D273" s="191" t="s">
        <v>119</v>
      </c>
      <c r="E273" s="192" t="s">
        <v>240</v>
      </c>
      <c r="F273" s="193" t="s">
        <v>241</v>
      </c>
      <c r="G273" s="194" t="s">
        <v>132</v>
      </c>
      <c r="H273" s="195">
        <f>H282</f>
        <v>1.8799319999999999</v>
      </c>
      <c r="I273" s="136"/>
      <c r="J273" s="226">
        <f>ROUND(I273*H273,2)</f>
        <v>0</v>
      </c>
      <c r="K273" s="137"/>
      <c r="L273" s="34"/>
      <c r="M273" s="138" t="s">
        <v>1</v>
      </c>
      <c r="N273" s="139" t="s">
        <v>37</v>
      </c>
      <c r="O273" s="59"/>
      <c r="P273" s="140">
        <f>O273*H273</f>
        <v>0</v>
      </c>
      <c r="Q273" s="140">
        <v>2.3300000000000001E-2</v>
      </c>
      <c r="R273" s="140">
        <f>Q273*H273</f>
        <v>4.3802415599999998E-2</v>
      </c>
      <c r="S273" s="140">
        <v>0</v>
      </c>
      <c r="T273" s="141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42" t="s">
        <v>133</v>
      </c>
      <c r="AT273" s="142" t="s">
        <v>119</v>
      </c>
      <c r="AU273" s="142" t="s">
        <v>82</v>
      </c>
      <c r="AY273" s="17" t="s">
        <v>117</v>
      </c>
      <c r="BE273" s="143">
        <f>IF(N273="základní",J273,0)</f>
        <v>0</v>
      </c>
      <c r="BF273" s="143">
        <f>IF(N273="snížená",J273,0)</f>
        <v>0</v>
      </c>
      <c r="BG273" s="143">
        <f>IF(N273="zákl. přenesená",J273,0)</f>
        <v>0</v>
      </c>
      <c r="BH273" s="143">
        <f>IF(N273="sníž. přenesená",J273,0)</f>
        <v>0</v>
      </c>
      <c r="BI273" s="143">
        <f>IF(N273="nulová",J273,0)</f>
        <v>0</v>
      </c>
      <c r="BJ273" s="17" t="s">
        <v>80</v>
      </c>
      <c r="BK273" s="143">
        <f>ROUND(I273*H273,2)</f>
        <v>0</v>
      </c>
      <c r="BL273" s="17" t="s">
        <v>133</v>
      </c>
      <c r="BM273" s="142" t="s">
        <v>242</v>
      </c>
    </row>
    <row r="274" spans="1:65" s="2" customFormat="1">
      <c r="A274" s="33"/>
      <c r="B274" s="34"/>
      <c r="C274" s="186"/>
      <c r="D274" s="208" t="s">
        <v>135</v>
      </c>
      <c r="E274" s="186"/>
      <c r="F274" s="209" t="s">
        <v>243</v>
      </c>
      <c r="G274" s="186"/>
      <c r="H274" s="186"/>
      <c r="I274" s="167"/>
      <c r="J274" s="186"/>
      <c r="K274" s="33"/>
      <c r="L274" s="34"/>
      <c r="M274" s="168"/>
      <c r="N274" s="169"/>
      <c r="O274" s="59"/>
      <c r="P274" s="59"/>
      <c r="Q274" s="59"/>
      <c r="R274" s="59"/>
      <c r="S274" s="59"/>
      <c r="T274" s="60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T274" s="17" t="s">
        <v>135</v>
      </c>
      <c r="AU274" s="17" t="s">
        <v>82</v>
      </c>
    </row>
    <row r="275" spans="1:65" s="14" customFormat="1">
      <c r="B275" s="151"/>
      <c r="C275" s="200"/>
      <c r="D275" s="197" t="s">
        <v>124</v>
      </c>
      <c r="E275" s="201" t="s">
        <v>1</v>
      </c>
      <c r="F275" s="288" t="s">
        <v>370</v>
      </c>
      <c r="G275" s="289"/>
      <c r="H275" s="290">
        <f>14*2.64*0.14*0.22</f>
        <v>1.138368</v>
      </c>
      <c r="I275" s="155"/>
      <c r="J275" s="200"/>
      <c r="L275" s="151"/>
      <c r="M275" s="156"/>
      <c r="N275" s="157"/>
      <c r="O275" s="157"/>
      <c r="P275" s="157"/>
      <c r="Q275" s="157"/>
      <c r="R275" s="157"/>
      <c r="S275" s="157"/>
      <c r="T275" s="158"/>
      <c r="AT275" s="152" t="s">
        <v>124</v>
      </c>
      <c r="AU275" s="152" t="s">
        <v>82</v>
      </c>
      <c r="AV275" s="14" t="s">
        <v>82</v>
      </c>
      <c r="AW275" s="14" t="s">
        <v>29</v>
      </c>
      <c r="AX275" s="14" t="s">
        <v>72</v>
      </c>
      <c r="AY275" s="152" t="s">
        <v>117</v>
      </c>
    </row>
    <row r="276" spans="1:65" s="14" customFormat="1">
      <c r="B276" s="151"/>
      <c r="C276" s="200"/>
      <c r="D276" s="197" t="s">
        <v>124</v>
      </c>
      <c r="E276" s="201" t="s">
        <v>1</v>
      </c>
      <c r="F276" s="288" t="s">
        <v>364</v>
      </c>
      <c r="G276" s="289"/>
      <c r="H276" s="290">
        <f>1*1.35*0.14*0.14</f>
        <v>2.6460000000000008E-2</v>
      </c>
      <c r="I276" s="155"/>
      <c r="J276" s="200"/>
      <c r="L276" s="151"/>
      <c r="M276" s="156"/>
      <c r="N276" s="157"/>
      <c r="O276" s="157"/>
      <c r="P276" s="157"/>
      <c r="Q276" s="157"/>
      <c r="R276" s="157"/>
      <c r="S276" s="157"/>
      <c r="T276" s="158"/>
      <c r="AT276" s="152" t="s">
        <v>124</v>
      </c>
      <c r="AU276" s="152" t="s">
        <v>82</v>
      </c>
      <c r="AV276" s="14" t="s">
        <v>82</v>
      </c>
      <c r="AW276" s="14" t="s">
        <v>29</v>
      </c>
      <c r="AX276" s="14" t="s">
        <v>72</v>
      </c>
      <c r="AY276" s="152" t="s">
        <v>117</v>
      </c>
    </row>
    <row r="277" spans="1:65" s="14" customFormat="1">
      <c r="B277" s="151"/>
      <c r="C277" s="200"/>
      <c r="D277" s="197" t="s">
        <v>124</v>
      </c>
      <c r="E277" s="201" t="s">
        <v>1</v>
      </c>
      <c r="F277" s="288" t="s">
        <v>369</v>
      </c>
      <c r="G277" s="289"/>
      <c r="H277" s="290">
        <f>2*2.64*0.18*0.26</f>
        <v>0.24710400000000002</v>
      </c>
      <c r="I277" s="155"/>
      <c r="J277" s="200"/>
      <c r="L277" s="151"/>
      <c r="M277" s="156"/>
      <c r="N277" s="157"/>
      <c r="O277" s="157"/>
      <c r="P277" s="157"/>
      <c r="Q277" s="157"/>
      <c r="R277" s="157"/>
      <c r="S277" s="157"/>
      <c r="T277" s="158"/>
      <c r="AT277" s="152" t="s">
        <v>124</v>
      </c>
      <c r="AU277" s="152" t="s">
        <v>82</v>
      </c>
      <c r="AV277" s="14" t="s">
        <v>82</v>
      </c>
      <c r="AW277" s="14" t="s">
        <v>29</v>
      </c>
      <c r="AX277" s="14" t="s">
        <v>72</v>
      </c>
      <c r="AY277" s="152" t="s">
        <v>117</v>
      </c>
    </row>
    <row r="278" spans="1:65" s="13" customFormat="1">
      <c r="B278" s="144"/>
      <c r="C278" s="196"/>
      <c r="D278" s="197" t="s">
        <v>124</v>
      </c>
      <c r="E278" s="198" t="s">
        <v>1</v>
      </c>
      <c r="F278" s="199" t="s">
        <v>150</v>
      </c>
      <c r="G278" s="196"/>
      <c r="H278" s="198" t="s">
        <v>1</v>
      </c>
      <c r="I278" s="147"/>
      <c r="J278" s="196"/>
      <c r="L278" s="144"/>
      <c r="M278" s="148"/>
      <c r="N278" s="149"/>
      <c r="O278" s="149"/>
      <c r="P278" s="149"/>
      <c r="Q278" s="149"/>
      <c r="R278" s="149"/>
      <c r="S278" s="149"/>
      <c r="T278" s="150"/>
      <c r="AT278" s="146" t="s">
        <v>124</v>
      </c>
      <c r="AU278" s="146" t="s">
        <v>82</v>
      </c>
      <c r="AV278" s="13" t="s">
        <v>80</v>
      </c>
      <c r="AW278" s="13" t="s">
        <v>29</v>
      </c>
      <c r="AX278" s="13" t="s">
        <v>72</v>
      </c>
      <c r="AY278" s="146" t="s">
        <v>117</v>
      </c>
    </row>
    <row r="279" spans="1:65" s="14" customFormat="1">
      <c r="B279" s="151"/>
      <c r="C279" s="200"/>
      <c r="D279" s="197" t="s">
        <v>124</v>
      </c>
      <c r="E279" s="201" t="s">
        <v>1</v>
      </c>
      <c r="F279" s="202" t="s">
        <v>151</v>
      </c>
      <c r="G279" s="200"/>
      <c r="H279" s="203">
        <v>0.41799999999999998</v>
      </c>
      <c r="I279" s="155"/>
      <c r="J279" s="200"/>
      <c r="L279" s="151"/>
      <c r="M279" s="156"/>
      <c r="N279" s="157"/>
      <c r="O279" s="157"/>
      <c r="P279" s="157"/>
      <c r="Q279" s="157"/>
      <c r="R279" s="157"/>
      <c r="S279" s="157"/>
      <c r="T279" s="158"/>
      <c r="AT279" s="152" t="s">
        <v>124</v>
      </c>
      <c r="AU279" s="152" t="s">
        <v>82</v>
      </c>
      <c r="AV279" s="14" t="s">
        <v>82</v>
      </c>
      <c r="AW279" s="14" t="s">
        <v>29</v>
      </c>
      <c r="AX279" s="14" t="s">
        <v>72</v>
      </c>
      <c r="AY279" s="152" t="s">
        <v>117</v>
      </c>
    </row>
    <row r="280" spans="1:65" s="13" customFormat="1">
      <c r="B280" s="144"/>
      <c r="C280" s="196"/>
      <c r="D280" s="197" t="s">
        <v>124</v>
      </c>
      <c r="E280" s="198" t="s">
        <v>1</v>
      </c>
      <c r="F280" s="199" t="s">
        <v>152</v>
      </c>
      <c r="G280" s="196"/>
      <c r="H280" s="198" t="s">
        <v>1</v>
      </c>
      <c r="I280" s="147"/>
      <c r="J280" s="196"/>
      <c r="L280" s="144"/>
      <c r="M280" s="148"/>
      <c r="N280" s="149"/>
      <c r="O280" s="149"/>
      <c r="P280" s="149"/>
      <c r="Q280" s="149"/>
      <c r="R280" s="149"/>
      <c r="S280" s="149"/>
      <c r="T280" s="150"/>
      <c r="AT280" s="146" t="s">
        <v>124</v>
      </c>
      <c r="AU280" s="146" t="s">
        <v>82</v>
      </c>
      <c r="AV280" s="13" t="s">
        <v>80</v>
      </c>
      <c r="AW280" s="13" t="s">
        <v>29</v>
      </c>
      <c r="AX280" s="13" t="s">
        <v>72</v>
      </c>
      <c r="AY280" s="146" t="s">
        <v>117</v>
      </c>
    </row>
    <row r="281" spans="1:65" s="14" customFormat="1">
      <c r="B281" s="151"/>
      <c r="C281" s="200"/>
      <c r="D281" s="197" t="s">
        <v>124</v>
      </c>
      <c r="E281" s="201" t="s">
        <v>1</v>
      </c>
      <c r="F281" s="202" t="s">
        <v>153</v>
      </c>
      <c r="G281" s="200"/>
      <c r="H281" s="203">
        <v>0.05</v>
      </c>
      <c r="I281" s="155"/>
      <c r="J281" s="200"/>
      <c r="L281" s="151"/>
      <c r="M281" s="156"/>
      <c r="N281" s="157"/>
      <c r="O281" s="157"/>
      <c r="P281" s="157"/>
      <c r="Q281" s="157"/>
      <c r="R281" s="157"/>
      <c r="S281" s="157"/>
      <c r="T281" s="158"/>
      <c r="AT281" s="152" t="s">
        <v>124</v>
      </c>
      <c r="AU281" s="152" t="s">
        <v>82</v>
      </c>
      <c r="AV281" s="14" t="s">
        <v>82</v>
      </c>
      <c r="AW281" s="14" t="s">
        <v>29</v>
      </c>
      <c r="AX281" s="14" t="s">
        <v>72</v>
      </c>
      <c r="AY281" s="152" t="s">
        <v>117</v>
      </c>
    </row>
    <row r="282" spans="1:65" s="15" customFormat="1">
      <c r="B282" s="159"/>
      <c r="C282" s="204"/>
      <c r="D282" s="197" t="s">
        <v>124</v>
      </c>
      <c r="E282" s="205" t="s">
        <v>1</v>
      </c>
      <c r="F282" s="206" t="s">
        <v>125</v>
      </c>
      <c r="G282" s="204"/>
      <c r="H282" s="207">
        <f>H275+H276+H277+H279+H281</f>
        <v>1.8799319999999999</v>
      </c>
      <c r="I282" s="161"/>
      <c r="J282" s="204"/>
      <c r="L282" s="159"/>
      <c r="M282" s="162"/>
      <c r="N282" s="163"/>
      <c r="O282" s="163"/>
      <c r="P282" s="163"/>
      <c r="Q282" s="163"/>
      <c r="R282" s="163"/>
      <c r="S282" s="163"/>
      <c r="T282" s="164"/>
      <c r="AT282" s="160" t="s">
        <v>124</v>
      </c>
      <c r="AU282" s="160" t="s">
        <v>82</v>
      </c>
      <c r="AV282" s="15" t="s">
        <v>122</v>
      </c>
      <c r="AW282" s="15" t="s">
        <v>29</v>
      </c>
      <c r="AX282" s="15" t="s">
        <v>80</v>
      </c>
      <c r="AY282" s="160" t="s">
        <v>117</v>
      </c>
    </row>
    <row r="283" spans="1:65" s="2" customFormat="1" ht="16.5" customHeight="1">
      <c r="A283" s="33"/>
      <c r="B283" s="135"/>
      <c r="C283" s="191">
        <v>30</v>
      </c>
      <c r="D283" s="191" t="s">
        <v>119</v>
      </c>
      <c r="E283" s="192" t="s">
        <v>244</v>
      </c>
      <c r="F283" s="193" t="s">
        <v>245</v>
      </c>
      <c r="G283" s="194" t="s">
        <v>164</v>
      </c>
      <c r="H283" s="195">
        <v>73.92</v>
      </c>
      <c r="I283" s="136"/>
      <c r="J283" s="226">
        <f>ROUND(I283*H283,2)</f>
        <v>0</v>
      </c>
      <c r="K283" s="137"/>
      <c r="L283" s="34"/>
      <c r="M283" s="138" t="s">
        <v>1</v>
      </c>
      <c r="N283" s="139" t="s">
        <v>37</v>
      </c>
      <c r="O283" s="59"/>
      <c r="P283" s="140">
        <f>O283*H283</f>
        <v>0</v>
      </c>
      <c r="Q283" s="140">
        <v>1.0000000000000001E-5</v>
      </c>
      <c r="R283" s="140">
        <f>Q283*H283</f>
        <v>7.3920000000000008E-4</v>
      </c>
      <c r="S283" s="140">
        <v>0</v>
      </c>
      <c r="T283" s="141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42" t="s">
        <v>133</v>
      </c>
      <c r="AT283" s="142" t="s">
        <v>119</v>
      </c>
      <c r="AU283" s="142" t="s">
        <v>82</v>
      </c>
      <c r="AY283" s="17" t="s">
        <v>117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7" t="s">
        <v>80</v>
      </c>
      <c r="BK283" s="143">
        <f>ROUND(I283*H283,2)</f>
        <v>0</v>
      </c>
      <c r="BL283" s="17" t="s">
        <v>133</v>
      </c>
      <c r="BM283" s="142" t="s">
        <v>246</v>
      </c>
    </row>
    <row r="284" spans="1:65" s="2" customFormat="1">
      <c r="A284" s="33"/>
      <c r="B284" s="34"/>
      <c r="C284" s="186"/>
      <c r="D284" s="208" t="s">
        <v>135</v>
      </c>
      <c r="E284" s="186"/>
      <c r="F284" s="209" t="s">
        <v>247</v>
      </c>
      <c r="G284" s="186"/>
      <c r="H284" s="186"/>
      <c r="I284" s="167"/>
      <c r="J284" s="186"/>
      <c r="K284" s="33"/>
      <c r="L284" s="34"/>
      <c r="M284" s="168"/>
      <c r="N284" s="169"/>
      <c r="O284" s="59"/>
      <c r="P284" s="59"/>
      <c r="Q284" s="59"/>
      <c r="R284" s="59"/>
      <c r="S284" s="59"/>
      <c r="T284" s="60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T284" s="17" t="s">
        <v>135</v>
      </c>
      <c r="AU284" s="17" t="s">
        <v>82</v>
      </c>
    </row>
    <row r="285" spans="1:65" s="14" customFormat="1">
      <c r="B285" s="151"/>
      <c r="C285" s="200"/>
      <c r="D285" s="197" t="s">
        <v>124</v>
      </c>
      <c r="E285" s="201" t="s">
        <v>1</v>
      </c>
      <c r="F285" s="202" t="s">
        <v>248</v>
      </c>
      <c r="G285" s="200"/>
      <c r="H285" s="203">
        <v>10.56</v>
      </c>
      <c r="I285" s="155"/>
      <c r="J285" s="200"/>
      <c r="L285" s="151"/>
      <c r="M285" s="156"/>
      <c r="N285" s="157"/>
      <c r="O285" s="157"/>
      <c r="P285" s="157"/>
      <c r="Q285" s="157"/>
      <c r="R285" s="157"/>
      <c r="S285" s="157"/>
      <c r="T285" s="158"/>
      <c r="AT285" s="152" t="s">
        <v>124</v>
      </c>
      <c r="AU285" s="152" t="s">
        <v>82</v>
      </c>
      <c r="AV285" s="14" t="s">
        <v>82</v>
      </c>
      <c r="AW285" s="14" t="s">
        <v>29</v>
      </c>
      <c r="AX285" s="14" t="s">
        <v>72</v>
      </c>
      <c r="AY285" s="152" t="s">
        <v>117</v>
      </c>
    </row>
    <row r="286" spans="1:65" s="14" customFormat="1">
      <c r="B286" s="151"/>
      <c r="C286" s="200"/>
      <c r="D286" s="197" t="s">
        <v>124</v>
      </c>
      <c r="E286" s="201" t="s">
        <v>1</v>
      </c>
      <c r="F286" s="202" t="s">
        <v>249</v>
      </c>
      <c r="G286" s="200"/>
      <c r="H286" s="203">
        <v>63.36</v>
      </c>
      <c r="I286" s="155"/>
      <c r="J286" s="200"/>
      <c r="L286" s="151"/>
      <c r="M286" s="156"/>
      <c r="N286" s="157"/>
      <c r="O286" s="157"/>
      <c r="P286" s="157"/>
      <c r="Q286" s="157"/>
      <c r="R286" s="157"/>
      <c r="S286" s="157"/>
      <c r="T286" s="158"/>
      <c r="AT286" s="152" t="s">
        <v>124</v>
      </c>
      <c r="AU286" s="152" t="s">
        <v>82</v>
      </c>
      <c r="AV286" s="14" t="s">
        <v>82</v>
      </c>
      <c r="AW286" s="14" t="s">
        <v>29</v>
      </c>
      <c r="AX286" s="14" t="s">
        <v>72</v>
      </c>
      <c r="AY286" s="152" t="s">
        <v>117</v>
      </c>
    </row>
    <row r="287" spans="1:65" s="15" customFormat="1">
      <c r="B287" s="159"/>
      <c r="C287" s="204"/>
      <c r="D287" s="197" t="s">
        <v>124</v>
      </c>
      <c r="E287" s="205" t="s">
        <v>1</v>
      </c>
      <c r="F287" s="206" t="s">
        <v>125</v>
      </c>
      <c r="G287" s="204"/>
      <c r="H287" s="207">
        <v>73.92</v>
      </c>
      <c r="I287" s="161"/>
      <c r="J287" s="204"/>
      <c r="L287" s="159"/>
      <c r="M287" s="162"/>
      <c r="N287" s="163"/>
      <c r="O287" s="163"/>
      <c r="P287" s="163"/>
      <c r="Q287" s="163"/>
      <c r="R287" s="163"/>
      <c r="S287" s="163"/>
      <c r="T287" s="164"/>
      <c r="AT287" s="160" t="s">
        <v>124</v>
      </c>
      <c r="AU287" s="160" t="s">
        <v>82</v>
      </c>
      <c r="AV287" s="15" t="s">
        <v>122</v>
      </c>
      <c r="AW287" s="15" t="s">
        <v>29</v>
      </c>
      <c r="AX287" s="15" t="s">
        <v>80</v>
      </c>
      <c r="AY287" s="160" t="s">
        <v>117</v>
      </c>
    </row>
    <row r="288" spans="1:65" s="2" customFormat="1" ht="21.75" customHeight="1">
      <c r="A288" s="33"/>
      <c r="B288" s="135"/>
      <c r="C288" s="210">
        <v>31</v>
      </c>
      <c r="D288" s="210" t="s">
        <v>174</v>
      </c>
      <c r="E288" s="211" t="s">
        <v>175</v>
      </c>
      <c r="F288" s="212" t="s">
        <v>176</v>
      </c>
      <c r="G288" s="213" t="s">
        <v>132</v>
      </c>
      <c r="H288" s="214">
        <v>1.2110000000000001</v>
      </c>
      <c r="I288" s="170"/>
      <c r="J288" s="227">
        <f>ROUND(I288*H288,2)</f>
        <v>0</v>
      </c>
      <c r="K288" s="171"/>
      <c r="L288" s="172"/>
      <c r="M288" s="173" t="s">
        <v>1</v>
      </c>
      <c r="N288" s="174" t="s">
        <v>37</v>
      </c>
      <c r="O288" s="59"/>
      <c r="P288" s="140">
        <f>O288*H288</f>
        <v>0</v>
      </c>
      <c r="Q288" s="140">
        <v>0.55000000000000004</v>
      </c>
      <c r="R288" s="140">
        <f>Q288*H288</f>
        <v>0.66605000000000014</v>
      </c>
      <c r="S288" s="140">
        <v>0</v>
      </c>
      <c r="T288" s="141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42" t="s">
        <v>177</v>
      </c>
      <c r="AT288" s="142" t="s">
        <v>174</v>
      </c>
      <c r="AU288" s="142" t="s">
        <v>82</v>
      </c>
      <c r="AY288" s="17" t="s">
        <v>117</v>
      </c>
      <c r="BE288" s="143">
        <f>IF(N288="základní",J288,0)</f>
        <v>0</v>
      </c>
      <c r="BF288" s="143">
        <f>IF(N288="snížená",J288,0)</f>
        <v>0</v>
      </c>
      <c r="BG288" s="143">
        <f>IF(N288="zákl. přenesená",J288,0)</f>
        <v>0</v>
      </c>
      <c r="BH288" s="143">
        <f>IF(N288="sníž. přenesená",J288,0)</f>
        <v>0</v>
      </c>
      <c r="BI288" s="143">
        <f>IF(N288="nulová",J288,0)</f>
        <v>0</v>
      </c>
      <c r="BJ288" s="17" t="s">
        <v>80</v>
      </c>
      <c r="BK288" s="143">
        <f>ROUND(I288*H288,2)</f>
        <v>0</v>
      </c>
      <c r="BL288" s="17" t="s">
        <v>133</v>
      </c>
      <c r="BM288" s="142" t="s">
        <v>250</v>
      </c>
    </row>
    <row r="289" spans="1:65" s="14" customFormat="1">
      <c r="B289" s="151"/>
      <c r="C289" s="200"/>
      <c r="D289" s="197" t="s">
        <v>124</v>
      </c>
      <c r="E289" s="201" t="s">
        <v>1</v>
      </c>
      <c r="F289" s="202" t="s">
        <v>137</v>
      </c>
      <c r="G289" s="200"/>
      <c r="H289" s="203">
        <v>0.34200000000000003</v>
      </c>
      <c r="I289" s="155"/>
      <c r="J289" s="200"/>
      <c r="L289" s="151"/>
      <c r="M289" s="156"/>
      <c r="N289" s="157"/>
      <c r="O289" s="157"/>
      <c r="P289" s="157"/>
      <c r="Q289" s="157"/>
      <c r="R289" s="157"/>
      <c r="S289" s="157"/>
      <c r="T289" s="158"/>
      <c r="AT289" s="152" t="s">
        <v>124</v>
      </c>
      <c r="AU289" s="152" t="s">
        <v>82</v>
      </c>
      <c r="AV289" s="14" t="s">
        <v>82</v>
      </c>
      <c r="AW289" s="14" t="s">
        <v>29</v>
      </c>
      <c r="AX289" s="14" t="s">
        <v>72</v>
      </c>
      <c r="AY289" s="152" t="s">
        <v>117</v>
      </c>
    </row>
    <row r="290" spans="1:65" s="14" customFormat="1">
      <c r="B290" s="151"/>
      <c r="C290" s="200"/>
      <c r="D290" s="197" t="s">
        <v>124</v>
      </c>
      <c r="E290" s="201" t="s">
        <v>1</v>
      </c>
      <c r="F290" s="202" t="s">
        <v>138</v>
      </c>
      <c r="G290" s="200"/>
      <c r="H290" s="203">
        <v>0.81100000000000005</v>
      </c>
      <c r="I290" s="155"/>
      <c r="J290" s="200"/>
      <c r="L290" s="151"/>
      <c r="M290" s="156"/>
      <c r="N290" s="157"/>
      <c r="O290" s="157"/>
      <c r="P290" s="157"/>
      <c r="Q290" s="157"/>
      <c r="R290" s="157"/>
      <c r="S290" s="157"/>
      <c r="T290" s="158"/>
      <c r="AT290" s="152" t="s">
        <v>124</v>
      </c>
      <c r="AU290" s="152" t="s">
        <v>82</v>
      </c>
      <c r="AV290" s="14" t="s">
        <v>82</v>
      </c>
      <c r="AW290" s="14" t="s">
        <v>29</v>
      </c>
      <c r="AX290" s="14" t="s">
        <v>72</v>
      </c>
      <c r="AY290" s="152" t="s">
        <v>117</v>
      </c>
    </row>
    <row r="291" spans="1:65" s="15" customFormat="1">
      <c r="B291" s="159"/>
      <c r="C291" s="204"/>
      <c r="D291" s="197" t="s">
        <v>124</v>
      </c>
      <c r="E291" s="205" t="s">
        <v>1</v>
      </c>
      <c r="F291" s="206" t="s">
        <v>125</v>
      </c>
      <c r="G291" s="204"/>
      <c r="H291" s="207">
        <v>1.153</v>
      </c>
      <c r="I291" s="161"/>
      <c r="J291" s="204"/>
      <c r="L291" s="159"/>
      <c r="M291" s="162"/>
      <c r="N291" s="163"/>
      <c r="O291" s="163"/>
      <c r="P291" s="163"/>
      <c r="Q291" s="163"/>
      <c r="R291" s="163"/>
      <c r="S291" s="163"/>
      <c r="T291" s="164"/>
      <c r="AT291" s="160" t="s">
        <v>124</v>
      </c>
      <c r="AU291" s="160" t="s">
        <v>82</v>
      </c>
      <c r="AV291" s="15" t="s">
        <v>122</v>
      </c>
      <c r="AW291" s="15" t="s">
        <v>29</v>
      </c>
      <c r="AX291" s="15" t="s">
        <v>80</v>
      </c>
      <c r="AY291" s="160" t="s">
        <v>117</v>
      </c>
    </row>
    <row r="292" spans="1:65" s="14" customFormat="1">
      <c r="B292" s="151"/>
      <c r="C292" s="200"/>
      <c r="D292" s="197" t="s">
        <v>124</v>
      </c>
      <c r="E292" s="200"/>
      <c r="F292" s="202" t="s">
        <v>251</v>
      </c>
      <c r="G292" s="200"/>
      <c r="H292" s="203">
        <v>1.2110000000000001</v>
      </c>
      <c r="I292" s="155"/>
      <c r="J292" s="200"/>
      <c r="L292" s="151"/>
      <c r="M292" s="156"/>
      <c r="N292" s="157"/>
      <c r="O292" s="157"/>
      <c r="P292" s="157"/>
      <c r="Q292" s="157"/>
      <c r="R292" s="157"/>
      <c r="S292" s="157"/>
      <c r="T292" s="158"/>
      <c r="AT292" s="152" t="s">
        <v>124</v>
      </c>
      <c r="AU292" s="152" t="s">
        <v>82</v>
      </c>
      <c r="AV292" s="14" t="s">
        <v>82</v>
      </c>
      <c r="AW292" s="14" t="s">
        <v>3</v>
      </c>
      <c r="AX292" s="14" t="s">
        <v>80</v>
      </c>
      <c r="AY292" s="152" t="s">
        <v>117</v>
      </c>
    </row>
    <row r="293" spans="1:65" s="2" customFormat="1" ht="16.5" customHeight="1">
      <c r="A293" s="33"/>
      <c r="B293" s="135"/>
      <c r="C293" s="191">
        <v>32</v>
      </c>
      <c r="D293" s="191" t="s">
        <v>119</v>
      </c>
      <c r="E293" s="192" t="s">
        <v>252</v>
      </c>
      <c r="F293" s="193" t="s">
        <v>253</v>
      </c>
      <c r="G293" s="194" t="s">
        <v>85</v>
      </c>
      <c r="H293" s="195">
        <v>18</v>
      </c>
      <c r="I293" s="136"/>
      <c r="J293" s="226">
        <f>ROUND(I293*H293,2)</f>
        <v>0</v>
      </c>
      <c r="K293" s="137"/>
      <c r="L293" s="34"/>
      <c r="M293" s="138" t="s">
        <v>1</v>
      </c>
      <c r="N293" s="139" t="s">
        <v>37</v>
      </c>
      <c r="O293" s="59"/>
      <c r="P293" s="140">
        <f>O293*H293</f>
        <v>0</v>
      </c>
      <c r="Q293" s="140">
        <v>0</v>
      </c>
      <c r="R293" s="140">
        <f>Q293*H293</f>
        <v>0</v>
      </c>
      <c r="S293" s="140">
        <v>0</v>
      </c>
      <c r="T293" s="141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42" t="s">
        <v>133</v>
      </c>
      <c r="AT293" s="142" t="s">
        <v>119</v>
      </c>
      <c r="AU293" s="142" t="s">
        <v>82</v>
      </c>
      <c r="AY293" s="17" t="s">
        <v>117</v>
      </c>
      <c r="BE293" s="143">
        <f>IF(N293="základní",J293,0)</f>
        <v>0</v>
      </c>
      <c r="BF293" s="143">
        <f>IF(N293="snížená",J293,0)</f>
        <v>0</v>
      </c>
      <c r="BG293" s="143">
        <f>IF(N293="zákl. přenesená",J293,0)</f>
        <v>0</v>
      </c>
      <c r="BH293" s="143">
        <f>IF(N293="sníž. přenesená",J293,0)</f>
        <v>0</v>
      </c>
      <c r="BI293" s="143">
        <f>IF(N293="nulová",J293,0)</f>
        <v>0</v>
      </c>
      <c r="BJ293" s="17" t="s">
        <v>80</v>
      </c>
      <c r="BK293" s="143">
        <f>ROUND(I293*H293,2)</f>
        <v>0</v>
      </c>
      <c r="BL293" s="17" t="s">
        <v>133</v>
      </c>
      <c r="BM293" s="142" t="s">
        <v>254</v>
      </c>
    </row>
    <row r="294" spans="1:65" s="2" customFormat="1">
      <c r="A294" s="33"/>
      <c r="B294" s="34"/>
      <c r="C294" s="186"/>
      <c r="D294" s="208" t="s">
        <v>135</v>
      </c>
      <c r="E294" s="186"/>
      <c r="F294" s="209" t="s">
        <v>255</v>
      </c>
      <c r="G294" s="186"/>
      <c r="H294" s="186"/>
      <c r="I294" s="167"/>
      <c r="J294" s="186"/>
      <c r="K294" s="33"/>
      <c r="L294" s="34"/>
      <c r="M294" s="168"/>
      <c r="N294" s="169"/>
      <c r="O294" s="59"/>
      <c r="P294" s="59"/>
      <c r="Q294" s="59"/>
      <c r="R294" s="59"/>
      <c r="S294" s="59"/>
      <c r="T294" s="60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T294" s="17" t="s">
        <v>135</v>
      </c>
      <c r="AU294" s="17" t="s">
        <v>82</v>
      </c>
    </row>
    <row r="295" spans="1:65" s="13" customFormat="1">
      <c r="B295" s="144"/>
      <c r="C295" s="196"/>
      <c r="D295" s="197" t="s">
        <v>124</v>
      </c>
      <c r="E295" s="198" t="s">
        <v>1</v>
      </c>
      <c r="F295" s="199" t="s">
        <v>256</v>
      </c>
      <c r="G295" s="196"/>
      <c r="H295" s="198" t="s">
        <v>1</v>
      </c>
      <c r="I295" s="147"/>
      <c r="J295" s="196"/>
      <c r="L295" s="144"/>
      <c r="M295" s="148"/>
      <c r="N295" s="149"/>
      <c r="O295" s="149"/>
      <c r="P295" s="149"/>
      <c r="Q295" s="149"/>
      <c r="R295" s="149"/>
      <c r="S295" s="149"/>
      <c r="T295" s="150"/>
      <c r="AT295" s="146" t="s">
        <v>124</v>
      </c>
      <c r="AU295" s="146" t="s">
        <v>82</v>
      </c>
      <c r="AV295" s="13" t="s">
        <v>80</v>
      </c>
      <c r="AW295" s="13" t="s">
        <v>29</v>
      </c>
      <c r="AX295" s="13" t="s">
        <v>72</v>
      </c>
      <c r="AY295" s="146" t="s">
        <v>117</v>
      </c>
    </row>
    <row r="296" spans="1:65" s="14" customFormat="1">
      <c r="B296" s="151"/>
      <c r="C296" s="200"/>
      <c r="D296" s="197" t="s">
        <v>124</v>
      </c>
      <c r="E296" s="201" t="s">
        <v>1</v>
      </c>
      <c r="F296" s="202" t="s">
        <v>257</v>
      </c>
      <c r="G296" s="200"/>
      <c r="H296" s="203">
        <v>18</v>
      </c>
      <c r="I296" s="155"/>
      <c r="J296" s="200"/>
      <c r="L296" s="151"/>
      <c r="M296" s="156"/>
      <c r="N296" s="157"/>
      <c r="O296" s="157"/>
      <c r="P296" s="157"/>
      <c r="Q296" s="157"/>
      <c r="R296" s="157"/>
      <c r="S296" s="157"/>
      <c r="T296" s="158"/>
      <c r="AT296" s="152" t="s">
        <v>124</v>
      </c>
      <c r="AU296" s="152" t="s">
        <v>82</v>
      </c>
      <c r="AV296" s="14" t="s">
        <v>82</v>
      </c>
      <c r="AW296" s="14" t="s">
        <v>29</v>
      </c>
      <c r="AX296" s="14" t="s">
        <v>72</v>
      </c>
      <c r="AY296" s="152" t="s">
        <v>117</v>
      </c>
    </row>
    <row r="297" spans="1:65" s="15" customFormat="1">
      <c r="B297" s="159"/>
      <c r="C297" s="204"/>
      <c r="D297" s="197" t="s">
        <v>124</v>
      </c>
      <c r="E297" s="205" t="s">
        <v>1</v>
      </c>
      <c r="F297" s="206" t="s">
        <v>125</v>
      </c>
      <c r="G297" s="204"/>
      <c r="H297" s="207">
        <v>18</v>
      </c>
      <c r="I297" s="161"/>
      <c r="J297" s="204"/>
      <c r="L297" s="159"/>
      <c r="M297" s="162"/>
      <c r="N297" s="163"/>
      <c r="O297" s="163"/>
      <c r="P297" s="163"/>
      <c r="Q297" s="163"/>
      <c r="R297" s="163"/>
      <c r="S297" s="163"/>
      <c r="T297" s="164"/>
      <c r="AT297" s="160" t="s">
        <v>124</v>
      </c>
      <c r="AU297" s="160" t="s">
        <v>82</v>
      </c>
      <c r="AV297" s="15" t="s">
        <v>122</v>
      </c>
      <c r="AW297" s="15" t="s">
        <v>29</v>
      </c>
      <c r="AX297" s="15" t="s">
        <v>80</v>
      </c>
      <c r="AY297" s="160" t="s">
        <v>117</v>
      </c>
    </row>
    <row r="298" spans="1:65" s="2" customFormat="1" ht="16.5" customHeight="1">
      <c r="A298" s="33"/>
      <c r="B298" s="135"/>
      <c r="C298" s="210">
        <v>33</v>
      </c>
      <c r="D298" s="210" t="s">
        <v>174</v>
      </c>
      <c r="E298" s="211" t="s">
        <v>228</v>
      </c>
      <c r="F298" s="212" t="s">
        <v>229</v>
      </c>
      <c r="G298" s="213" t="s">
        <v>132</v>
      </c>
      <c r="H298" s="214">
        <v>0.435</v>
      </c>
      <c r="I298" s="170"/>
      <c r="J298" s="227">
        <f>ROUND(I298*H298,2)</f>
        <v>0</v>
      </c>
      <c r="K298" s="171"/>
      <c r="L298" s="172"/>
      <c r="M298" s="173" t="s">
        <v>1</v>
      </c>
      <c r="N298" s="174" t="s">
        <v>37</v>
      </c>
      <c r="O298" s="59"/>
      <c r="P298" s="140">
        <f>O298*H298</f>
        <v>0</v>
      </c>
      <c r="Q298" s="140">
        <v>0.55000000000000004</v>
      </c>
      <c r="R298" s="140">
        <f>Q298*H298</f>
        <v>0.23925000000000002</v>
      </c>
      <c r="S298" s="140">
        <v>0</v>
      </c>
      <c r="T298" s="141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42" t="s">
        <v>177</v>
      </c>
      <c r="AT298" s="142" t="s">
        <v>174</v>
      </c>
      <c r="AU298" s="142" t="s">
        <v>82</v>
      </c>
      <c r="AY298" s="17" t="s">
        <v>117</v>
      </c>
      <c r="BE298" s="143">
        <f>IF(N298="základní",J298,0)</f>
        <v>0</v>
      </c>
      <c r="BF298" s="143">
        <f>IF(N298="snížená",J298,0)</f>
        <v>0</v>
      </c>
      <c r="BG298" s="143">
        <f>IF(N298="zákl. přenesená",J298,0)</f>
        <v>0</v>
      </c>
      <c r="BH298" s="143">
        <f>IF(N298="sníž. přenesená",J298,0)</f>
        <v>0</v>
      </c>
      <c r="BI298" s="143">
        <f>IF(N298="nulová",J298,0)</f>
        <v>0</v>
      </c>
      <c r="BJ298" s="17" t="s">
        <v>80</v>
      </c>
      <c r="BK298" s="143">
        <f>ROUND(I298*H298,2)</f>
        <v>0</v>
      </c>
      <c r="BL298" s="17" t="s">
        <v>133</v>
      </c>
      <c r="BM298" s="142" t="s">
        <v>258</v>
      </c>
    </row>
    <row r="299" spans="1:65" s="13" customFormat="1">
      <c r="B299" s="144"/>
      <c r="C299" s="196"/>
      <c r="D299" s="197" t="s">
        <v>124</v>
      </c>
      <c r="E299" s="198" t="s">
        <v>1</v>
      </c>
      <c r="F299" s="199" t="s">
        <v>154</v>
      </c>
      <c r="G299" s="196"/>
      <c r="H299" s="198" t="s">
        <v>1</v>
      </c>
      <c r="I299" s="147"/>
      <c r="J299" s="196"/>
      <c r="L299" s="144"/>
      <c r="M299" s="148"/>
      <c r="N299" s="149"/>
      <c r="O299" s="149"/>
      <c r="P299" s="149"/>
      <c r="Q299" s="149"/>
      <c r="R299" s="149"/>
      <c r="S299" s="149"/>
      <c r="T299" s="150"/>
      <c r="AT299" s="146" t="s">
        <v>124</v>
      </c>
      <c r="AU299" s="146" t="s">
        <v>82</v>
      </c>
      <c r="AV299" s="13" t="s">
        <v>80</v>
      </c>
      <c r="AW299" s="13" t="s">
        <v>29</v>
      </c>
      <c r="AX299" s="13" t="s">
        <v>72</v>
      </c>
      <c r="AY299" s="146" t="s">
        <v>117</v>
      </c>
    </row>
    <row r="300" spans="1:65" s="14" customFormat="1">
      <c r="B300" s="151"/>
      <c r="C300" s="200"/>
      <c r="D300" s="197" t="s">
        <v>124</v>
      </c>
      <c r="E300" s="201" t="s">
        <v>1</v>
      </c>
      <c r="F300" s="202" t="s">
        <v>155</v>
      </c>
      <c r="G300" s="200"/>
      <c r="H300" s="203">
        <v>0.41399999999999998</v>
      </c>
      <c r="I300" s="155"/>
      <c r="J300" s="200"/>
      <c r="L300" s="151"/>
      <c r="M300" s="156"/>
      <c r="N300" s="157"/>
      <c r="O300" s="157"/>
      <c r="P300" s="157"/>
      <c r="Q300" s="157"/>
      <c r="R300" s="157"/>
      <c r="S300" s="157"/>
      <c r="T300" s="158"/>
      <c r="AT300" s="152" t="s">
        <v>124</v>
      </c>
      <c r="AU300" s="152" t="s">
        <v>82</v>
      </c>
      <c r="AV300" s="14" t="s">
        <v>82</v>
      </c>
      <c r="AW300" s="14" t="s">
        <v>29</v>
      </c>
      <c r="AX300" s="14" t="s">
        <v>72</v>
      </c>
      <c r="AY300" s="152" t="s">
        <v>117</v>
      </c>
    </row>
    <row r="301" spans="1:65" s="15" customFormat="1">
      <c r="B301" s="159"/>
      <c r="C301" s="204"/>
      <c r="D301" s="197" t="s">
        <v>124</v>
      </c>
      <c r="E301" s="205" t="s">
        <v>1</v>
      </c>
      <c r="F301" s="206" t="s">
        <v>125</v>
      </c>
      <c r="G301" s="204"/>
      <c r="H301" s="207">
        <v>0.41399999999999998</v>
      </c>
      <c r="I301" s="161"/>
      <c r="J301" s="204"/>
      <c r="L301" s="159"/>
      <c r="M301" s="162"/>
      <c r="N301" s="163"/>
      <c r="O301" s="163"/>
      <c r="P301" s="163"/>
      <c r="Q301" s="163"/>
      <c r="R301" s="163"/>
      <c r="S301" s="163"/>
      <c r="T301" s="164"/>
      <c r="AT301" s="160" t="s">
        <v>124</v>
      </c>
      <c r="AU301" s="160" t="s">
        <v>82</v>
      </c>
      <c r="AV301" s="15" t="s">
        <v>122</v>
      </c>
      <c r="AW301" s="15" t="s">
        <v>29</v>
      </c>
      <c r="AX301" s="15" t="s">
        <v>80</v>
      </c>
      <c r="AY301" s="160" t="s">
        <v>117</v>
      </c>
    </row>
    <row r="302" spans="1:65" s="14" customFormat="1">
      <c r="B302" s="151"/>
      <c r="C302" s="200"/>
      <c r="D302" s="197" t="s">
        <v>124</v>
      </c>
      <c r="E302" s="200"/>
      <c r="F302" s="202" t="s">
        <v>259</v>
      </c>
      <c r="G302" s="200"/>
      <c r="H302" s="203">
        <v>0.435</v>
      </c>
      <c r="I302" s="155"/>
      <c r="J302" s="200"/>
      <c r="L302" s="151"/>
      <c r="M302" s="156"/>
      <c r="N302" s="157"/>
      <c r="O302" s="157"/>
      <c r="P302" s="157"/>
      <c r="Q302" s="157"/>
      <c r="R302" s="157"/>
      <c r="S302" s="157"/>
      <c r="T302" s="158"/>
      <c r="AT302" s="152" t="s">
        <v>124</v>
      </c>
      <c r="AU302" s="152" t="s">
        <v>82</v>
      </c>
      <c r="AV302" s="14" t="s">
        <v>82</v>
      </c>
      <c r="AW302" s="14" t="s">
        <v>3</v>
      </c>
      <c r="AX302" s="14" t="s">
        <v>80</v>
      </c>
      <c r="AY302" s="152" t="s">
        <v>117</v>
      </c>
    </row>
    <row r="303" spans="1:65" s="2" customFormat="1" ht="24.2" customHeight="1">
      <c r="A303" s="33"/>
      <c r="B303" s="135"/>
      <c r="C303" s="191">
        <v>34</v>
      </c>
      <c r="D303" s="191" t="s">
        <v>119</v>
      </c>
      <c r="E303" s="192" t="s">
        <v>260</v>
      </c>
      <c r="F303" s="193" t="s">
        <v>261</v>
      </c>
      <c r="G303" s="194" t="s">
        <v>85</v>
      </c>
      <c r="H303" s="195">
        <v>18</v>
      </c>
      <c r="I303" s="136"/>
      <c r="J303" s="226">
        <f>ROUND(I303*H303,2)</f>
        <v>0</v>
      </c>
      <c r="K303" s="137"/>
      <c r="L303" s="34"/>
      <c r="M303" s="138" t="s">
        <v>1</v>
      </c>
      <c r="N303" s="139" t="s">
        <v>37</v>
      </c>
      <c r="O303" s="59"/>
      <c r="P303" s="140">
        <f>O303*H303</f>
        <v>0</v>
      </c>
      <c r="Q303" s="140">
        <v>1.8000000000000001E-4</v>
      </c>
      <c r="R303" s="140">
        <f>Q303*H303</f>
        <v>3.2400000000000003E-3</v>
      </c>
      <c r="S303" s="140">
        <v>0</v>
      </c>
      <c r="T303" s="141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42" t="s">
        <v>133</v>
      </c>
      <c r="AT303" s="142" t="s">
        <v>119</v>
      </c>
      <c r="AU303" s="142" t="s">
        <v>82</v>
      </c>
      <c r="AY303" s="17" t="s">
        <v>117</v>
      </c>
      <c r="BE303" s="143">
        <f>IF(N303="základní",J303,0)</f>
        <v>0</v>
      </c>
      <c r="BF303" s="143">
        <f>IF(N303="snížená",J303,0)</f>
        <v>0</v>
      </c>
      <c r="BG303" s="143">
        <f>IF(N303="zákl. přenesená",J303,0)</f>
        <v>0</v>
      </c>
      <c r="BH303" s="143">
        <f>IF(N303="sníž. přenesená",J303,0)</f>
        <v>0</v>
      </c>
      <c r="BI303" s="143">
        <f>IF(N303="nulová",J303,0)</f>
        <v>0</v>
      </c>
      <c r="BJ303" s="17" t="s">
        <v>80</v>
      </c>
      <c r="BK303" s="143">
        <f>ROUND(I303*H303,2)</f>
        <v>0</v>
      </c>
      <c r="BL303" s="17" t="s">
        <v>133</v>
      </c>
      <c r="BM303" s="142" t="s">
        <v>262</v>
      </c>
    </row>
    <row r="304" spans="1:65" s="2" customFormat="1">
      <c r="A304" s="33"/>
      <c r="B304" s="34"/>
      <c r="C304" s="186"/>
      <c r="D304" s="208" t="s">
        <v>135</v>
      </c>
      <c r="E304" s="186"/>
      <c r="F304" s="209" t="s">
        <v>263</v>
      </c>
      <c r="G304" s="186"/>
      <c r="H304" s="186"/>
      <c r="I304" s="167"/>
      <c r="J304" s="186"/>
      <c r="K304" s="33"/>
      <c r="L304" s="34"/>
      <c r="M304" s="168"/>
      <c r="N304" s="169"/>
      <c r="O304" s="59"/>
      <c r="P304" s="59"/>
      <c r="Q304" s="59"/>
      <c r="R304" s="59"/>
      <c r="S304" s="59"/>
      <c r="T304" s="60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T304" s="17" t="s">
        <v>135</v>
      </c>
      <c r="AU304" s="17" t="s">
        <v>82</v>
      </c>
    </row>
    <row r="305" spans="1:65" s="13" customFormat="1">
      <c r="B305" s="144"/>
      <c r="C305" s="196"/>
      <c r="D305" s="197" t="s">
        <v>124</v>
      </c>
      <c r="E305" s="198" t="s">
        <v>1</v>
      </c>
      <c r="F305" s="199" t="s">
        <v>256</v>
      </c>
      <c r="G305" s="196"/>
      <c r="H305" s="198" t="s">
        <v>1</v>
      </c>
      <c r="I305" s="147"/>
      <c r="J305" s="196"/>
      <c r="L305" s="144"/>
      <c r="M305" s="148"/>
      <c r="N305" s="149"/>
      <c r="O305" s="149"/>
      <c r="P305" s="149"/>
      <c r="Q305" s="149"/>
      <c r="R305" s="149"/>
      <c r="S305" s="149"/>
      <c r="T305" s="150"/>
      <c r="AT305" s="146" t="s">
        <v>124</v>
      </c>
      <c r="AU305" s="146" t="s">
        <v>82</v>
      </c>
      <c r="AV305" s="13" t="s">
        <v>80</v>
      </c>
      <c r="AW305" s="13" t="s">
        <v>29</v>
      </c>
      <c r="AX305" s="13" t="s">
        <v>72</v>
      </c>
      <c r="AY305" s="146" t="s">
        <v>117</v>
      </c>
    </row>
    <row r="306" spans="1:65" s="14" customFormat="1">
      <c r="B306" s="151"/>
      <c r="C306" s="200"/>
      <c r="D306" s="197" t="s">
        <v>124</v>
      </c>
      <c r="E306" s="201" t="s">
        <v>1</v>
      </c>
      <c r="F306" s="202" t="s">
        <v>257</v>
      </c>
      <c r="G306" s="200"/>
      <c r="H306" s="203">
        <v>18</v>
      </c>
      <c r="I306" s="155"/>
      <c r="J306" s="200"/>
      <c r="L306" s="151"/>
      <c r="M306" s="156"/>
      <c r="N306" s="157"/>
      <c r="O306" s="157"/>
      <c r="P306" s="157"/>
      <c r="Q306" s="157"/>
      <c r="R306" s="157"/>
      <c r="S306" s="157"/>
      <c r="T306" s="158"/>
      <c r="AT306" s="152" t="s">
        <v>124</v>
      </c>
      <c r="AU306" s="152" t="s">
        <v>82</v>
      </c>
      <c r="AV306" s="14" t="s">
        <v>82</v>
      </c>
      <c r="AW306" s="14" t="s">
        <v>29</v>
      </c>
      <c r="AX306" s="14" t="s">
        <v>72</v>
      </c>
      <c r="AY306" s="152" t="s">
        <v>117</v>
      </c>
    </row>
    <row r="307" spans="1:65" s="15" customFormat="1">
      <c r="B307" s="159"/>
      <c r="C307" s="204"/>
      <c r="D307" s="197" t="s">
        <v>124</v>
      </c>
      <c r="E307" s="205" t="s">
        <v>1</v>
      </c>
      <c r="F307" s="206" t="s">
        <v>125</v>
      </c>
      <c r="G307" s="204"/>
      <c r="H307" s="207">
        <v>18</v>
      </c>
      <c r="I307" s="161"/>
      <c r="J307" s="204"/>
      <c r="L307" s="159"/>
      <c r="M307" s="162"/>
      <c r="N307" s="163"/>
      <c r="O307" s="163"/>
      <c r="P307" s="163"/>
      <c r="Q307" s="163"/>
      <c r="R307" s="163"/>
      <c r="S307" s="163"/>
      <c r="T307" s="164"/>
      <c r="AT307" s="160" t="s">
        <v>124</v>
      </c>
      <c r="AU307" s="160" t="s">
        <v>82</v>
      </c>
      <c r="AV307" s="15" t="s">
        <v>122</v>
      </c>
      <c r="AW307" s="15" t="s">
        <v>29</v>
      </c>
      <c r="AX307" s="15" t="s">
        <v>80</v>
      </c>
      <c r="AY307" s="160" t="s">
        <v>117</v>
      </c>
    </row>
    <row r="308" spans="1:65" s="2" customFormat="1" ht="24.2" customHeight="1">
      <c r="A308" s="33"/>
      <c r="B308" s="135"/>
      <c r="C308" s="191">
        <v>35</v>
      </c>
      <c r="D308" s="191" t="s">
        <v>119</v>
      </c>
      <c r="E308" s="192" t="s">
        <v>264</v>
      </c>
      <c r="F308" s="193" t="s">
        <v>265</v>
      </c>
      <c r="G308" s="194" t="s">
        <v>266</v>
      </c>
      <c r="H308" s="195">
        <v>2.3410000000000002</v>
      </c>
      <c r="I308" s="136"/>
      <c r="J308" s="226">
        <f>ROUND(I308*H308,2)</f>
        <v>0</v>
      </c>
      <c r="K308" s="137"/>
      <c r="L308" s="34"/>
      <c r="M308" s="138" t="s">
        <v>1</v>
      </c>
      <c r="N308" s="139" t="s">
        <v>37</v>
      </c>
      <c r="O308" s="59"/>
      <c r="P308" s="140">
        <f>O308*H308</f>
        <v>0</v>
      </c>
      <c r="Q308" s="140">
        <v>0</v>
      </c>
      <c r="R308" s="140">
        <f>Q308*H308</f>
        <v>0</v>
      </c>
      <c r="S308" s="140">
        <v>0</v>
      </c>
      <c r="T308" s="141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42" t="s">
        <v>133</v>
      </c>
      <c r="AT308" s="142" t="s">
        <v>119</v>
      </c>
      <c r="AU308" s="142" t="s">
        <v>82</v>
      </c>
      <c r="AY308" s="17" t="s">
        <v>117</v>
      </c>
      <c r="BE308" s="143">
        <f>IF(N308="základní",J308,0)</f>
        <v>0</v>
      </c>
      <c r="BF308" s="143">
        <f>IF(N308="snížená",J308,0)</f>
        <v>0</v>
      </c>
      <c r="BG308" s="143">
        <f>IF(N308="zákl. přenesená",J308,0)</f>
        <v>0</v>
      </c>
      <c r="BH308" s="143">
        <f>IF(N308="sníž. přenesená",J308,0)</f>
        <v>0</v>
      </c>
      <c r="BI308" s="143">
        <f>IF(N308="nulová",J308,0)</f>
        <v>0</v>
      </c>
      <c r="BJ308" s="17" t="s">
        <v>80</v>
      </c>
      <c r="BK308" s="143">
        <f>ROUND(I308*H308,2)</f>
        <v>0</v>
      </c>
      <c r="BL308" s="17" t="s">
        <v>133</v>
      </c>
      <c r="BM308" s="142" t="s">
        <v>267</v>
      </c>
    </row>
    <row r="309" spans="1:65" s="2" customFormat="1">
      <c r="A309" s="33"/>
      <c r="B309" s="34"/>
      <c r="C309" s="186"/>
      <c r="D309" s="208" t="s">
        <v>135</v>
      </c>
      <c r="E309" s="186"/>
      <c r="F309" s="209" t="s">
        <v>268</v>
      </c>
      <c r="G309" s="186"/>
      <c r="H309" s="186"/>
      <c r="I309" s="167"/>
      <c r="J309" s="186"/>
      <c r="K309" s="33"/>
      <c r="L309" s="34"/>
      <c r="M309" s="168"/>
      <c r="N309" s="169"/>
      <c r="O309" s="59"/>
      <c r="P309" s="59"/>
      <c r="Q309" s="59"/>
      <c r="R309" s="59"/>
      <c r="S309" s="59"/>
      <c r="T309" s="60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T309" s="17" t="s">
        <v>135</v>
      </c>
      <c r="AU309" s="17" t="s">
        <v>82</v>
      </c>
    </row>
    <row r="310" spans="1:65" s="12" customFormat="1" ht="22.9" customHeight="1">
      <c r="B310" s="126"/>
      <c r="C310" s="187"/>
      <c r="D310" s="188" t="s">
        <v>71</v>
      </c>
      <c r="E310" s="190" t="s">
        <v>269</v>
      </c>
      <c r="F310" s="190" t="s">
        <v>270</v>
      </c>
      <c r="G310" s="187"/>
      <c r="H310" s="187"/>
      <c r="I310" s="128"/>
      <c r="J310" s="225">
        <f>BK310</f>
        <v>0</v>
      </c>
      <c r="L310" s="126"/>
      <c r="M310" s="129"/>
      <c r="N310" s="130"/>
      <c r="O310" s="130"/>
      <c r="P310" s="131">
        <f>SUM(P311:P325)</f>
        <v>0</v>
      </c>
      <c r="Q310" s="130"/>
      <c r="R310" s="131">
        <f>SUM(R311:R325)</f>
        <v>0.18017996</v>
      </c>
      <c r="S310" s="130"/>
      <c r="T310" s="132">
        <f>SUM(T311:T325)</f>
        <v>0</v>
      </c>
      <c r="U310" s="239"/>
      <c r="AR310" s="127" t="s">
        <v>82</v>
      </c>
      <c r="AT310" s="133" t="s">
        <v>71</v>
      </c>
      <c r="AU310" s="133" t="s">
        <v>80</v>
      </c>
      <c r="AY310" s="127" t="s">
        <v>117</v>
      </c>
      <c r="BK310" s="134">
        <f>SUM(BK311:BK325)</f>
        <v>0</v>
      </c>
    </row>
    <row r="311" spans="1:65" s="2" customFormat="1" ht="24.2" customHeight="1">
      <c r="A311" s="33"/>
      <c r="B311" s="135"/>
      <c r="C311" s="191">
        <v>36</v>
      </c>
      <c r="D311" s="191" t="s">
        <v>119</v>
      </c>
      <c r="E311" s="192" t="s">
        <v>271</v>
      </c>
      <c r="F311" s="193" t="s">
        <v>272</v>
      </c>
      <c r="G311" s="194" t="s">
        <v>85</v>
      </c>
      <c r="H311" s="195">
        <v>23.4</v>
      </c>
      <c r="I311" s="136"/>
      <c r="J311" s="226">
        <f>ROUND(I311*H311,2)</f>
        <v>0</v>
      </c>
      <c r="K311" s="137"/>
      <c r="L311" s="34"/>
      <c r="M311" s="138" t="s">
        <v>1</v>
      </c>
      <c r="N311" s="139" t="s">
        <v>37</v>
      </c>
      <c r="O311" s="59"/>
      <c r="P311" s="140">
        <f>O311*H311</f>
        <v>0</v>
      </c>
      <c r="Q311" s="140">
        <v>5.5999999999999999E-3</v>
      </c>
      <c r="R311" s="140">
        <f>Q311*H311</f>
        <v>0.13103999999999999</v>
      </c>
      <c r="S311" s="140">
        <v>0</v>
      </c>
      <c r="T311" s="141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42" t="s">
        <v>133</v>
      </c>
      <c r="AT311" s="142" t="s">
        <v>119</v>
      </c>
      <c r="AU311" s="142" t="s">
        <v>82</v>
      </c>
      <c r="AY311" s="17" t="s">
        <v>117</v>
      </c>
      <c r="BE311" s="143">
        <f>IF(N311="základní",J311,0)</f>
        <v>0</v>
      </c>
      <c r="BF311" s="143">
        <f>IF(N311="snížená",J311,0)</f>
        <v>0</v>
      </c>
      <c r="BG311" s="143">
        <f>IF(N311="zákl. přenesená",J311,0)</f>
        <v>0</v>
      </c>
      <c r="BH311" s="143">
        <f>IF(N311="sníž. přenesená",J311,0)</f>
        <v>0</v>
      </c>
      <c r="BI311" s="143">
        <f>IF(N311="nulová",J311,0)</f>
        <v>0</v>
      </c>
      <c r="BJ311" s="17" t="s">
        <v>80</v>
      </c>
      <c r="BK311" s="143">
        <f>ROUND(I311*H311,2)</f>
        <v>0</v>
      </c>
      <c r="BL311" s="17" t="s">
        <v>133</v>
      </c>
      <c r="BM311" s="142" t="s">
        <v>273</v>
      </c>
    </row>
    <row r="312" spans="1:65" s="2" customFormat="1">
      <c r="A312" s="33"/>
      <c r="B312" s="34"/>
      <c r="C312" s="186"/>
      <c r="D312" s="208" t="s">
        <v>135</v>
      </c>
      <c r="E312" s="186"/>
      <c r="F312" s="209" t="s">
        <v>274</v>
      </c>
      <c r="G312" s="186"/>
      <c r="H312" s="186"/>
      <c r="I312" s="167"/>
      <c r="J312" s="186"/>
      <c r="K312" s="33"/>
      <c r="L312" s="34"/>
      <c r="M312" s="168"/>
      <c r="N312" s="169"/>
      <c r="O312" s="59"/>
      <c r="P312" s="59"/>
      <c r="Q312" s="59"/>
      <c r="R312" s="59"/>
      <c r="S312" s="59"/>
      <c r="T312" s="60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T312" s="17" t="s">
        <v>135</v>
      </c>
      <c r="AU312" s="17" t="s">
        <v>82</v>
      </c>
    </row>
    <row r="313" spans="1:65" s="13" customFormat="1">
      <c r="B313" s="144"/>
      <c r="C313" s="196"/>
      <c r="D313" s="197" t="s">
        <v>124</v>
      </c>
      <c r="E313" s="198" t="s">
        <v>1</v>
      </c>
      <c r="F313" s="283" t="s">
        <v>335</v>
      </c>
      <c r="G313" s="284"/>
      <c r="H313" s="198" t="s">
        <v>1</v>
      </c>
      <c r="I313" s="147"/>
      <c r="J313" s="196"/>
      <c r="L313" s="144"/>
      <c r="M313" s="148"/>
      <c r="N313" s="149"/>
      <c r="O313" s="149"/>
      <c r="P313" s="149"/>
      <c r="Q313" s="149"/>
      <c r="R313" s="149"/>
      <c r="S313" s="149"/>
      <c r="T313" s="150"/>
      <c r="AT313" s="146" t="s">
        <v>124</v>
      </c>
      <c r="AU313" s="146" t="s">
        <v>82</v>
      </c>
      <c r="AV313" s="13" t="s">
        <v>80</v>
      </c>
      <c r="AW313" s="13" t="s">
        <v>29</v>
      </c>
      <c r="AX313" s="13" t="s">
        <v>72</v>
      </c>
      <c r="AY313" s="146" t="s">
        <v>117</v>
      </c>
    </row>
    <row r="314" spans="1:65" s="14" customFormat="1">
      <c r="B314" s="151"/>
      <c r="C314" s="200"/>
      <c r="D314" s="197" t="s">
        <v>124</v>
      </c>
      <c r="E314" s="201" t="s">
        <v>1</v>
      </c>
      <c r="F314" s="202" t="s">
        <v>275</v>
      </c>
      <c r="G314" s="200"/>
      <c r="H314" s="203">
        <v>23.4</v>
      </c>
      <c r="I314" s="155"/>
      <c r="J314" s="200"/>
      <c r="L314" s="151"/>
      <c r="M314" s="156"/>
      <c r="N314" s="157"/>
      <c r="O314" s="157"/>
      <c r="P314" s="157"/>
      <c r="Q314" s="157"/>
      <c r="R314" s="157"/>
      <c r="S314" s="157"/>
      <c r="T314" s="158"/>
      <c r="AT314" s="152" t="s">
        <v>124</v>
      </c>
      <c r="AU314" s="152" t="s">
        <v>82</v>
      </c>
      <c r="AV314" s="14" t="s">
        <v>82</v>
      </c>
      <c r="AW314" s="14" t="s">
        <v>29</v>
      </c>
      <c r="AX314" s="14" t="s">
        <v>72</v>
      </c>
      <c r="AY314" s="152" t="s">
        <v>117</v>
      </c>
    </row>
    <row r="315" spans="1:65" s="15" customFormat="1">
      <c r="B315" s="159"/>
      <c r="C315" s="204"/>
      <c r="D315" s="197" t="s">
        <v>124</v>
      </c>
      <c r="E315" s="205" t="s">
        <v>1</v>
      </c>
      <c r="F315" s="206" t="s">
        <v>125</v>
      </c>
      <c r="G315" s="204"/>
      <c r="H315" s="207">
        <v>23.4</v>
      </c>
      <c r="I315" s="161"/>
      <c r="J315" s="204"/>
      <c r="L315" s="159"/>
      <c r="M315" s="162"/>
      <c r="N315" s="163"/>
      <c r="O315" s="163"/>
      <c r="P315" s="163"/>
      <c r="Q315" s="163"/>
      <c r="R315" s="163"/>
      <c r="S315" s="163"/>
      <c r="T315" s="164"/>
      <c r="AT315" s="160" t="s">
        <v>124</v>
      </c>
      <c r="AU315" s="160" t="s">
        <v>82</v>
      </c>
      <c r="AV315" s="15" t="s">
        <v>122</v>
      </c>
      <c r="AW315" s="15" t="s">
        <v>29</v>
      </c>
      <c r="AX315" s="15" t="s">
        <v>80</v>
      </c>
      <c r="AY315" s="160" t="s">
        <v>117</v>
      </c>
    </row>
    <row r="316" spans="1:65" s="2" customFormat="1" ht="24.2" customHeight="1">
      <c r="A316" s="33"/>
      <c r="B316" s="135"/>
      <c r="C316" s="191">
        <v>37</v>
      </c>
      <c r="D316" s="191" t="s">
        <v>119</v>
      </c>
      <c r="E316" s="192" t="s">
        <v>276</v>
      </c>
      <c r="F316" s="193" t="s">
        <v>277</v>
      </c>
      <c r="G316" s="194" t="s">
        <v>164</v>
      </c>
      <c r="H316" s="195">
        <v>9.8680000000000003</v>
      </c>
      <c r="I316" s="136"/>
      <c r="J316" s="226">
        <f>ROUND(I316*H316,2)</f>
        <v>0</v>
      </c>
      <c r="K316" s="137"/>
      <c r="L316" s="34"/>
      <c r="M316" s="138" t="s">
        <v>1</v>
      </c>
      <c r="N316" s="139" t="s">
        <v>37</v>
      </c>
      <c r="O316" s="59"/>
      <c r="P316" s="140">
        <f>O316*H316</f>
        <v>0</v>
      </c>
      <c r="Q316" s="140">
        <v>1.97E-3</v>
      </c>
      <c r="R316" s="140">
        <f>Q316*H316</f>
        <v>1.9439959999999999E-2</v>
      </c>
      <c r="S316" s="140">
        <v>0</v>
      </c>
      <c r="T316" s="141">
        <f>S316*H316</f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42" t="s">
        <v>133</v>
      </c>
      <c r="AT316" s="142" t="s">
        <v>119</v>
      </c>
      <c r="AU316" s="142" t="s">
        <v>82</v>
      </c>
      <c r="AY316" s="17" t="s">
        <v>117</v>
      </c>
      <c r="BE316" s="143">
        <f>IF(N316="základní",J316,0)</f>
        <v>0</v>
      </c>
      <c r="BF316" s="143">
        <f>IF(N316="snížená",J316,0)</f>
        <v>0</v>
      </c>
      <c r="BG316" s="143">
        <f>IF(N316="zákl. přenesená",J316,0)</f>
        <v>0</v>
      </c>
      <c r="BH316" s="143">
        <f>IF(N316="sníž. přenesená",J316,0)</f>
        <v>0</v>
      </c>
      <c r="BI316" s="143">
        <f>IF(N316="nulová",J316,0)</f>
        <v>0</v>
      </c>
      <c r="BJ316" s="17" t="s">
        <v>80</v>
      </c>
      <c r="BK316" s="143">
        <f>ROUND(I316*H316,2)</f>
        <v>0</v>
      </c>
      <c r="BL316" s="17" t="s">
        <v>133</v>
      </c>
      <c r="BM316" s="142" t="s">
        <v>278</v>
      </c>
    </row>
    <row r="317" spans="1:65" s="2" customFormat="1">
      <c r="A317" s="33"/>
      <c r="B317" s="34"/>
      <c r="C317" s="186"/>
      <c r="D317" s="208" t="s">
        <v>135</v>
      </c>
      <c r="E317" s="186"/>
      <c r="F317" s="209" t="s">
        <v>279</v>
      </c>
      <c r="G317" s="186"/>
      <c r="H317" s="186"/>
      <c r="I317" s="167"/>
      <c r="J317" s="186"/>
      <c r="K317" s="33"/>
      <c r="L317" s="34"/>
      <c r="M317" s="168"/>
      <c r="N317" s="169"/>
      <c r="O317" s="59"/>
      <c r="P317" s="59"/>
      <c r="Q317" s="59"/>
      <c r="R317" s="59"/>
      <c r="S317" s="59"/>
      <c r="T317" s="60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T317" s="17" t="s">
        <v>135</v>
      </c>
      <c r="AU317" s="17" t="s">
        <v>82</v>
      </c>
    </row>
    <row r="318" spans="1:65" s="14" customFormat="1">
      <c r="B318" s="151"/>
      <c r="C318" s="200"/>
      <c r="D318" s="197" t="s">
        <v>124</v>
      </c>
      <c r="E318" s="201" t="s">
        <v>1</v>
      </c>
      <c r="F318" s="202" t="s">
        <v>280</v>
      </c>
      <c r="G318" s="200"/>
      <c r="H318" s="203">
        <v>9.8680000000000003</v>
      </c>
      <c r="I318" s="155"/>
      <c r="J318" s="200"/>
      <c r="L318" s="151"/>
      <c r="M318" s="156"/>
      <c r="N318" s="157"/>
      <c r="O318" s="157"/>
      <c r="P318" s="157"/>
      <c r="Q318" s="157"/>
      <c r="R318" s="157"/>
      <c r="S318" s="157"/>
      <c r="T318" s="158"/>
      <c r="AT318" s="152" t="s">
        <v>124</v>
      </c>
      <c r="AU318" s="152" t="s">
        <v>82</v>
      </c>
      <c r="AV318" s="14" t="s">
        <v>82</v>
      </c>
      <c r="AW318" s="14" t="s">
        <v>29</v>
      </c>
      <c r="AX318" s="14" t="s">
        <v>72</v>
      </c>
      <c r="AY318" s="152" t="s">
        <v>117</v>
      </c>
    </row>
    <row r="319" spans="1:65" s="15" customFormat="1">
      <c r="B319" s="159"/>
      <c r="C319" s="204"/>
      <c r="D319" s="197" t="s">
        <v>124</v>
      </c>
      <c r="E319" s="205" t="s">
        <v>1</v>
      </c>
      <c r="F319" s="206" t="s">
        <v>125</v>
      </c>
      <c r="G319" s="204"/>
      <c r="H319" s="207">
        <v>9.8680000000000003</v>
      </c>
      <c r="I319" s="161"/>
      <c r="J319" s="204"/>
      <c r="L319" s="159"/>
      <c r="M319" s="162"/>
      <c r="N319" s="163"/>
      <c r="O319" s="163"/>
      <c r="P319" s="163"/>
      <c r="Q319" s="163"/>
      <c r="R319" s="163"/>
      <c r="S319" s="163"/>
      <c r="T319" s="164"/>
      <c r="AT319" s="160" t="s">
        <v>124</v>
      </c>
      <c r="AU319" s="160" t="s">
        <v>82</v>
      </c>
      <c r="AV319" s="15" t="s">
        <v>122</v>
      </c>
      <c r="AW319" s="15" t="s">
        <v>29</v>
      </c>
      <c r="AX319" s="15" t="s">
        <v>80</v>
      </c>
      <c r="AY319" s="160" t="s">
        <v>117</v>
      </c>
    </row>
    <row r="320" spans="1:65" s="2" customFormat="1" ht="24.2" customHeight="1">
      <c r="A320" s="33"/>
      <c r="B320" s="135"/>
      <c r="C320" s="191">
        <v>38</v>
      </c>
      <c r="D320" s="191" t="s">
        <v>119</v>
      </c>
      <c r="E320" s="192" t="s">
        <v>281</v>
      </c>
      <c r="F320" s="193" t="s">
        <v>282</v>
      </c>
      <c r="G320" s="194" t="s">
        <v>164</v>
      </c>
      <c r="H320" s="195">
        <v>10</v>
      </c>
      <c r="I320" s="136"/>
      <c r="J320" s="226">
        <f>ROUND(I320*H320,2)</f>
        <v>0</v>
      </c>
      <c r="K320" s="137"/>
      <c r="L320" s="34"/>
      <c r="M320" s="138" t="s">
        <v>1</v>
      </c>
      <c r="N320" s="139" t="s">
        <v>37</v>
      </c>
      <c r="O320" s="59"/>
      <c r="P320" s="140">
        <f>O320*H320</f>
        <v>0</v>
      </c>
      <c r="Q320" s="140">
        <v>2.97E-3</v>
      </c>
      <c r="R320" s="140">
        <f>Q320*H320</f>
        <v>2.9700000000000001E-2</v>
      </c>
      <c r="S320" s="140">
        <v>0</v>
      </c>
      <c r="T320" s="141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42" t="s">
        <v>133</v>
      </c>
      <c r="AT320" s="142" t="s">
        <v>119</v>
      </c>
      <c r="AU320" s="142" t="s">
        <v>82</v>
      </c>
      <c r="AY320" s="17" t="s">
        <v>117</v>
      </c>
      <c r="BE320" s="143">
        <f>IF(N320="základní",J320,0)</f>
        <v>0</v>
      </c>
      <c r="BF320" s="143">
        <f>IF(N320="snížená",J320,0)</f>
        <v>0</v>
      </c>
      <c r="BG320" s="143">
        <f>IF(N320="zákl. přenesená",J320,0)</f>
        <v>0</v>
      </c>
      <c r="BH320" s="143">
        <f>IF(N320="sníž. přenesená",J320,0)</f>
        <v>0</v>
      </c>
      <c r="BI320" s="143">
        <f>IF(N320="nulová",J320,0)</f>
        <v>0</v>
      </c>
      <c r="BJ320" s="17" t="s">
        <v>80</v>
      </c>
      <c r="BK320" s="143">
        <f>ROUND(I320*H320,2)</f>
        <v>0</v>
      </c>
      <c r="BL320" s="17" t="s">
        <v>133</v>
      </c>
      <c r="BM320" s="142" t="s">
        <v>283</v>
      </c>
    </row>
    <row r="321" spans="1:65" s="2" customFormat="1">
      <c r="A321" s="33"/>
      <c r="B321" s="34"/>
      <c r="C321" s="186"/>
      <c r="D321" s="208" t="s">
        <v>135</v>
      </c>
      <c r="E321" s="186"/>
      <c r="F321" s="209" t="s">
        <v>284</v>
      </c>
      <c r="G321" s="186"/>
      <c r="H321" s="186"/>
      <c r="I321" s="167"/>
      <c r="J321" s="186"/>
      <c r="K321" s="33"/>
      <c r="L321" s="34"/>
      <c r="M321" s="168"/>
      <c r="N321" s="169"/>
      <c r="O321" s="59"/>
      <c r="P321" s="59"/>
      <c r="Q321" s="59"/>
      <c r="R321" s="59"/>
      <c r="S321" s="59"/>
      <c r="T321" s="60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T321" s="17" t="s">
        <v>135</v>
      </c>
      <c r="AU321" s="17" t="s">
        <v>82</v>
      </c>
    </row>
    <row r="322" spans="1:65" s="14" customFormat="1">
      <c r="B322" s="151"/>
      <c r="C322" s="200"/>
      <c r="D322" s="197" t="s">
        <v>124</v>
      </c>
      <c r="E322" s="201" t="s">
        <v>1</v>
      </c>
      <c r="F322" s="202" t="s">
        <v>202</v>
      </c>
      <c r="G322" s="200"/>
      <c r="H322" s="203">
        <v>10</v>
      </c>
      <c r="I322" s="155"/>
      <c r="J322" s="200"/>
      <c r="L322" s="151"/>
      <c r="M322" s="156"/>
      <c r="N322" s="157"/>
      <c r="O322" s="157"/>
      <c r="P322" s="157"/>
      <c r="Q322" s="157"/>
      <c r="R322" s="157"/>
      <c r="S322" s="157"/>
      <c r="T322" s="158"/>
      <c r="AT322" s="152" t="s">
        <v>124</v>
      </c>
      <c r="AU322" s="152" t="s">
        <v>82</v>
      </c>
      <c r="AV322" s="14" t="s">
        <v>82</v>
      </c>
      <c r="AW322" s="14" t="s">
        <v>29</v>
      </c>
      <c r="AX322" s="14" t="s">
        <v>72</v>
      </c>
      <c r="AY322" s="152" t="s">
        <v>117</v>
      </c>
    </row>
    <row r="323" spans="1:65" s="15" customFormat="1">
      <c r="B323" s="159"/>
      <c r="C323" s="204"/>
      <c r="D323" s="197" t="s">
        <v>124</v>
      </c>
      <c r="E323" s="205" t="s">
        <v>1</v>
      </c>
      <c r="F323" s="206" t="s">
        <v>125</v>
      </c>
      <c r="G323" s="204"/>
      <c r="H323" s="207">
        <v>10</v>
      </c>
      <c r="I323" s="161"/>
      <c r="J323" s="204"/>
      <c r="L323" s="159"/>
      <c r="M323" s="162"/>
      <c r="N323" s="163"/>
      <c r="O323" s="163"/>
      <c r="P323" s="163"/>
      <c r="Q323" s="163"/>
      <c r="R323" s="163"/>
      <c r="S323" s="163"/>
      <c r="T323" s="164"/>
      <c r="AT323" s="160" t="s">
        <v>124</v>
      </c>
      <c r="AU323" s="160" t="s">
        <v>82</v>
      </c>
      <c r="AV323" s="15" t="s">
        <v>122</v>
      </c>
      <c r="AW323" s="15" t="s">
        <v>29</v>
      </c>
      <c r="AX323" s="15" t="s">
        <v>80</v>
      </c>
      <c r="AY323" s="160" t="s">
        <v>117</v>
      </c>
    </row>
    <row r="324" spans="1:65" s="2" customFormat="1" ht="24.2" customHeight="1">
      <c r="A324" s="33"/>
      <c r="B324" s="135"/>
      <c r="C324" s="191">
        <v>39</v>
      </c>
      <c r="D324" s="191" t="s">
        <v>119</v>
      </c>
      <c r="E324" s="192" t="s">
        <v>285</v>
      </c>
      <c r="F324" s="193" t="s">
        <v>286</v>
      </c>
      <c r="G324" s="194" t="s">
        <v>266</v>
      </c>
      <c r="H324" s="195">
        <v>0.18</v>
      </c>
      <c r="I324" s="136"/>
      <c r="J324" s="226">
        <f>ROUND(I324*H324,2)</f>
        <v>0</v>
      </c>
      <c r="K324" s="137"/>
      <c r="L324" s="34"/>
      <c r="M324" s="138" t="s">
        <v>1</v>
      </c>
      <c r="N324" s="139" t="s">
        <v>37</v>
      </c>
      <c r="O324" s="59"/>
      <c r="P324" s="140">
        <f>O324*H324</f>
        <v>0</v>
      </c>
      <c r="Q324" s="140">
        <v>0</v>
      </c>
      <c r="R324" s="140">
        <f>Q324*H324</f>
        <v>0</v>
      </c>
      <c r="S324" s="140">
        <v>0</v>
      </c>
      <c r="T324" s="141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42" t="s">
        <v>133</v>
      </c>
      <c r="AT324" s="142" t="s">
        <v>119</v>
      </c>
      <c r="AU324" s="142" t="s">
        <v>82</v>
      </c>
      <c r="AY324" s="17" t="s">
        <v>117</v>
      </c>
      <c r="BE324" s="143">
        <f>IF(N324="základní",J324,0)</f>
        <v>0</v>
      </c>
      <c r="BF324" s="143">
        <f>IF(N324="snížená",J324,0)</f>
        <v>0</v>
      </c>
      <c r="BG324" s="143">
        <f>IF(N324="zákl. přenesená",J324,0)</f>
        <v>0</v>
      </c>
      <c r="BH324" s="143">
        <f>IF(N324="sníž. přenesená",J324,0)</f>
        <v>0</v>
      </c>
      <c r="BI324" s="143">
        <f>IF(N324="nulová",J324,0)</f>
        <v>0</v>
      </c>
      <c r="BJ324" s="17" t="s">
        <v>80</v>
      </c>
      <c r="BK324" s="143">
        <f>ROUND(I324*H324,2)</f>
        <v>0</v>
      </c>
      <c r="BL324" s="17" t="s">
        <v>133</v>
      </c>
      <c r="BM324" s="142" t="s">
        <v>287</v>
      </c>
    </row>
    <row r="325" spans="1:65" s="2" customFormat="1">
      <c r="A325" s="33"/>
      <c r="B325" s="34"/>
      <c r="C325" s="186"/>
      <c r="D325" s="208" t="s">
        <v>135</v>
      </c>
      <c r="E325" s="186"/>
      <c r="F325" s="209" t="s">
        <v>288</v>
      </c>
      <c r="G325" s="186"/>
      <c r="H325" s="186"/>
      <c r="I325" s="167"/>
      <c r="J325" s="186"/>
      <c r="K325" s="33"/>
      <c r="L325" s="34"/>
      <c r="M325" s="168"/>
      <c r="N325" s="169"/>
      <c r="O325" s="59"/>
      <c r="P325" s="59"/>
      <c r="Q325" s="59"/>
      <c r="R325" s="59"/>
      <c r="S325" s="59"/>
      <c r="T325" s="60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T325" s="17" t="s">
        <v>135</v>
      </c>
      <c r="AU325" s="17" t="s">
        <v>82</v>
      </c>
    </row>
    <row r="326" spans="1:65" s="12" customFormat="1" ht="22.9" customHeight="1">
      <c r="B326" s="126"/>
      <c r="C326" s="187"/>
      <c r="D326" s="188" t="s">
        <v>71</v>
      </c>
      <c r="E326" s="190" t="s">
        <v>289</v>
      </c>
      <c r="F326" s="190" t="s">
        <v>290</v>
      </c>
      <c r="G326" s="187"/>
      <c r="H326" s="187"/>
      <c r="I326" s="128"/>
      <c r="J326" s="225">
        <f>BK326</f>
        <v>0</v>
      </c>
      <c r="L326" s="126"/>
      <c r="M326" s="129"/>
      <c r="N326" s="130"/>
      <c r="O326" s="130"/>
      <c r="P326" s="131">
        <f>SUM(P327:P358)</f>
        <v>0</v>
      </c>
      <c r="Q326" s="130"/>
      <c r="R326" s="131">
        <f>SUM(R327:R358)</f>
        <v>0.64634820000000004</v>
      </c>
      <c r="S326" s="130"/>
      <c r="T326" s="132">
        <f>SUM(T327:T358)</f>
        <v>0</v>
      </c>
      <c r="U326" s="239"/>
      <c r="AR326" s="127" t="s">
        <v>82</v>
      </c>
      <c r="AT326" s="133" t="s">
        <v>71</v>
      </c>
      <c r="AU326" s="133" t="s">
        <v>80</v>
      </c>
      <c r="AY326" s="127" t="s">
        <v>117</v>
      </c>
      <c r="BK326" s="134">
        <f>SUM(BK327:BK358)</f>
        <v>0</v>
      </c>
    </row>
    <row r="327" spans="1:65" s="2" customFormat="1" ht="24.2" customHeight="1">
      <c r="A327" s="33"/>
      <c r="B327" s="135"/>
      <c r="C327" s="191">
        <v>40</v>
      </c>
      <c r="D327" s="191" t="s">
        <v>119</v>
      </c>
      <c r="E327" s="192" t="s">
        <v>291</v>
      </c>
      <c r="F327" s="193" t="s">
        <v>292</v>
      </c>
      <c r="G327" s="194" t="s">
        <v>85</v>
      </c>
      <c r="H327" s="195">
        <f>H332</f>
        <v>37.28</v>
      </c>
      <c r="I327" s="136"/>
      <c r="J327" s="226">
        <f>ROUND(I327*H327,2)</f>
        <v>0</v>
      </c>
      <c r="K327" s="137"/>
      <c r="L327" s="34"/>
      <c r="M327" s="138" t="s">
        <v>1</v>
      </c>
      <c r="N327" s="139" t="s">
        <v>37</v>
      </c>
      <c r="O327" s="59"/>
      <c r="P327" s="140">
        <f>O327*H327</f>
        <v>0</v>
      </c>
      <c r="Q327" s="140">
        <v>0</v>
      </c>
      <c r="R327" s="140">
        <f>Q327*H327</f>
        <v>0</v>
      </c>
      <c r="S327" s="140">
        <v>0</v>
      </c>
      <c r="T327" s="141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42" t="s">
        <v>133</v>
      </c>
      <c r="AT327" s="142" t="s">
        <v>119</v>
      </c>
      <c r="AU327" s="142" t="s">
        <v>82</v>
      </c>
      <c r="AY327" s="17" t="s">
        <v>117</v>
      </c>
      <c r="BE327" s="143">
        <f>IF(N327="základní",J327,0)</f>
        <v>0</v>
      </c>
      <c r="BF327" s="143">
        <f>IF(N327="snížená",J327,0)</f>
        <v>0</v>
      </c>
      <c r="BG327" s="143">
        <f>IF(N327="zákl. přenesená",J327,0)</f>
        <v>0</v>
      </c>
      <c r="BH327" s="143">
        <f>IF(N327="sníž. přenesená",J327,0)</f>
        <v>0</v>
      </c>
      <c r="BI327" s="143">
        <f>IF(N327="nulová",J327,0)</f>
        <v>0</v>
      </c>
      <c r="BJ327" s="17" t="s">
        <v>80</v>
      </c>
      <c r="BK327" s="143">
        <f>ROUND(I327*H327,2)</f>
        <v>0</v>
      </c>
      <c r="BL327" s="17" t="s">
        <v>133</v>
      </c>
      <c r="BM327" s="142" t="s">
        <v>293</v>
      </c>
    </row>
    <row r="328" spans="1:65" s="13" customFormat="1" ht="22.5">
      <c r="B328" s="144"/>
      <c r="C328" s="196"/>
      <c r="D328" s="197" t="s">
        <v>124</v>
      </c>
      <c r="E328" s="198" t="s">
        <v>1</v>
      </c>
      <c r="F328" s="199" t="s">
        <v>294</v>
      </c>
      <c r="G328" s="196"/>
      <c r="H328" s="198" t="s">
        <v>1</v>
      </c>
      <c r="I328" s="147"/>
      <c r="J328" s="196"/>
      <c r="L328" s="144"/>
      <c r="M328" s="148"/>
      <c r="N328" s="149"/>
      <c r="O328" s="149"/>
      <c r="P328" s="149"/>
      <c r="Q328" s="149"/>
      <c r="R328" s="149"/>
      <c r="S328" s="149"/>
      <c r="T328" s="150"/>
      <c r="AT328" s="146" t="s">
        <v>124</v>
      </c>
      <c r="AU328" s="146" t="s">
        <v>82</v>
      </c>
      <c r="AV328" s="13" t="s">
        <v>80</v>
      </c>
      <c r="AW328" s="13" t="s">
        <v>29</v>
      </c>
      <c r="AX328" s="13" t="s">
        <v>72</v>
      </c>
      <c r="AY328" s="146" t="s">
        <v>117</v>
      </c>
    </row>
    <row r="329" spans="1:65" s="14" customFormat="1">
      <c r="B329" s="151"/>
      <c r="C329" s="200"/>
      <c r="D329" s="197" t="s">
        <v>124</v>
      </c>
      <c r="E329" s="201" t="s">
        <v>1</v>
      </c>
      <c r="F329" s="202" t="s">
        <v>373</v>
      </c>
      <c r="G329" s="200"/>
      <c r="H329" s="203">
        <f>4*2*2.2*0.7</f>
        <v>12.32</v>
      </c>
      <c r="I329" s="155"/>
      <c r="J329" s="200"/>
      <c r="L329" s="151"/>
      <c r="M329" s="156"/>
      <c r="N329" s="157"/>
      <c r="O329" s="157"/>
      <c r="P329" s="157"/>
      <c r="Q329" s="157"/>
      <c r="R329" s="157"/>
      <c r="S329" s="157"/>
      <c r="T329" s="158"/>
      <c r="AT329" s="152" t="s">
        <v>124</v>
      </c>
      <c r="AU329" s="152" t="s">
        <v>82</v>
      </c>
      <c r="AV329" s="14" t="s">
        <v>82</v>
      </c>
      <c r="AW329" s="14" t="s">
        <v>29</v>
      </c>
      <c r="AX329" s="14" t="s">
        <v>72</v>
      </c>
      <c r="AY329" s="152" t="s">
        <v>117</v>
      </c>
    </row>
    <row r="330" spans="1:65" s="13" customFormat="1">
      <c r="B330" s="144"/>
      <c r="C330" s="196"/>
      <c r="D330" s="197" t="s">
        <v>124</v>
      </c>
      <c r="E330" s="198" t="s">
        <v>1</v>
      </c>
      <c r="F330" s="199" t="s">
        <v>158</v>
      </c>
      <c r="G330" s="196"/>
      <c r="H330" s="198" t="s">
        <v>1</v>
      </c>
      <c r="I330" s="147"/>
      <c r="J330" s="196"/>
      <c r="L330" s="144"/>
      <c r="M330" s="148"/>
      <c r="N330" s="149"/>
      <c r="O330" s="149"/>
      <c r="P330" s="149"/>
      <c r="Q330" s="149"/>
      <c r="R330" s="149"/>
      <c r="S330" s="149"/>
      <c r="T330" s="150"/>
      <c r="AT330" s="146" t="s">
        <v>124</v>
      </c>
      <c r="AU330" s="146" t="s">
        <v>82</v>
      </c>
      <c r="AV330" s="13" t="s">
        <v>80</v>
      </c>
      <c r="AW330" s="13" t="s">
        <v>29</v>
      </c>
      <c r="AX330" s="13" t="s">
        <v>72</v>
      </c>
      <c r="AY330" s="146" t="s">
        <v>117</v>
      </c>
    </row>
    <row r="331" spans="1:65" s="14" customFormat="1">
      <c r="B331" s="151"/>
      <c r="C331" s="200"/>
      <c r="D331" s="197" t="s">
        <v>124</v>
      </c>
      <c r="E331" s="201" t="s">
        <v>1</v>
      </c>
      <c r="F331" s="202" t="s">
        <v>295</v>
      </c>
      <c r="G331" s="200"/>
      <c r="H331" s="203">
        <v>24.96</v>
      </c>
      <c r="I331" s="155"/>
      <c r="J331" s="200"/>
      <c r="L331" s="151"/>
      <c r="M331" s="156"/>
      <c r="N331" s="157"/>
      <c r="O331" s="157"/>
      <c r="P331" s="157"/>
      <c r="Q331" s="157"/>
      <c r="R331" s="157"/>
      <c r="S331" s="157"/>
      <c r="T331" s="158"/>
      <c r="AT331" s="152" t="s">
        <v>124</v>
      </c>
      <c r="AU331" s="152" t="s">
        <v>82</v>
      </c>
      <c r="AV331" s="14" t="s">
        <v>82</v>
      </c>
      <c r="AW331" s="14" t="s">
        <v>29</v>
      </c>
      <c r="AX331" s="14" t="s">
        <v>72</v>
      </c>
      <c r="AY331" s="152" t="s">
        <v>117</v>
      </c>
    </row>
    <row r="332" spans="1:65" s="15" customFormat="1">
      <c r="B332" s="159"/>
      <c r="C332" s="204"/>
      <c r="D332" s="197" t="s">
        <v>124</v>
      </c>
      <c r="E332" s="205" t="s">
        <v>1</v>
      </c>
      <c r="F332" s="206" t="s">
        <v>125</v>
      </c>
      <c r="G332" s="204"/>
      <c r="H332" s="207">
        <f>H329+H331</f>
        <v>37.28</v>
      </c>
      <c r="I332" s="161"/>
      <c r="J332" s="204"/>
      <c r="L332" s="159"/>
      <c r="M332" s="162"/>
      <c r="N332" s="163"/>
      <c r="O332" s="163"/>
      <c r="P332" s="163"/>
      <c r="Q332" s="163"/>
      <c r="R332" s="163"/>
      <c r="S332" s="163"/>
      <c r="T332" s="164"/>
      <c r="AT332" s="160" t="s">
        <v>124</v>
      </c>
      <c r="AU332" s="160" t="s">
        <v>82</v>
      </c>
      <c r="AV332" s="15" t="s">
        <v>122</v>
      </c>
      <c r="AW332" s="15" t="s">
        <v>29</v>
      </c>
      <c r="AX332" s="15" t="s">
        <v>80</v>
      </c>
      <c r="AY332" s="160" t="s">
        <v>117</v>
      </c>
    </row>
    <row r="333" spans="1:65" s="2" customFormat="1" ht="16.5" customHeight="1">
      <c r="A333" s="33"/>
      <c r="B333" s="135"/>
      <c r="C333" s="210">
        <v>41</v>
      </c>
      <c r="D333" s="210" t="s">
        <v>174</v>
      </c>
      <c r="E333" s="211" t="s">
        <v>296</v>
      </c>
      <c r="F333" s="212" t="s">
        <v>297</v>
      </c>
      <c r="G333" s="213" t="s">
        <v>132</v>
      </c>
      <c r="H333" s="214">
        <f>H339</f>
        <v>1.1745300000000001</v>
      </c>
      <c r="I333" s="170"/>
      <c r="J333" s="227">
        <f>ROUND(I333*H333,2)</f>
        <v>0</v>
      </c>
      <c r="K333" s="171"/>
      <c r="L333" s="172"/>
      <c r="M333" s="173" t="s">
        <v>1</v>
      </c>
      <c r="N333" s="174" t="s">
        <v>37</v>
      </c>
      <c r="O333" s="59"/>
      <c r="P333" s="140">
        <f>O333*H333</f>
        <v>0</v>
      </c>
      <c r="Q333" s="140">
        <v>0.5</v>
      </c>
      <c r="R333" s="140">
        <f>Q333*H333</f>
        <v>0.58726500000000004</v>
      </c>
      <c r="S333" s="140">
        <v>0</v>
      </c>
      <c r="T333" s="141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42" t="s">
        <v>177</v>
      </c>
      <c r="AT333" s="142" t="s">
        <v>174</v>
      </c>
      <c r="AU333" s="142" t="s">
        <v>82</v>
      </c>
      <c r="AY333" s="17" t="s">
        <v>117</v>
      </c>
      <c r="BE333" s="143">
        <f>IF(N333="základní",J333,0)</f>
        <v>0</v>
      </c>
      <c r="BF333" s="143">
        <f>IF(N333="snížená",J333,0)</f>
        <v>0</v>
      </c>
      <c r="BG333" s="143">
        <f>IF(N333="zákl. přenesená",J333,0)</f>
        <v>0</v>
      </c>
      <c r="BH333" s="143">
        <f>IF(N333="sníž. přenesená",J333,0)</f>
        <v>0</v>
      </c>
      <c r="BI333" s="143">
        <f>IF(N333="nulová",J333,0)</f>
        <v>0</v>
      </c>
      <c r="BJ333" s="17" t="s">
        <v>80</v>
      </c>
      <c r="BK333" s="143">
        <f>ROUND(I333*H333,2)</f>
        <v>0</v>
      </c>
      <c r="BL333" s="17" t="s">
        <v>133</v>
      </c>
      <c r="BM333" s="142" t="s">
        <v>298</v>
      </c>
    </row>
    <row r="334" spans="1:65" s="13" customFormat="1" ht="22.5">
      <c r="B334" s="144"/>
      <c r="C334" s="196"/>
      <c r="D334" s="197" t="s">
        <v>124</v>
      </c>
      <c r="E334" s="198" t="s">
        <v>1</v>
      </c>
      <c r="F334" s="199" t="s">
        <v>294</v>
      </c>
      <c r="G334" s="196"/>
      <c r="H334" s="198" t="s">
        <v>1</v>
      </c>
      <c r="I334" s="147"/>
      <c r="J334" s="196"/>
      <c r="L334" s="144"/>
      <c r="M334" s="148"/>
      <c r="N334" s="149"/>
      <c r="O334" s="149"/>
      <c r="P334" s="149"/>
      <c r="Q334" s="149"/>
      <c r="R334" s="149"/>
      <c r="S334" s="149"/>
      <c r="T334" s="150"/>
      <c r="AT334" s="146" t="s">
        <v>124</v>
      </c>
      <c r="AU334" s="146" t="s">
        <v>82</v>
      </c>
      <c r="AV334" s="13" t="s">
        <v>80</v>
      </c>
      <c r="AW334" s="13" t="s">
        <v>29</v>
      </c>
      <c r="AX334" s="13" t="s">
        <v>72</v>
      </c>
      <c r="AY334" s="146" t="s">
        <v>117</v>
      </c>
    </row>
    <row r="335" spans="1:65" s="14" customFormat="1">
      <c r="B335" s="151"/>
      <c r="C335" s="200"/>
      <c r="D335" s="197" t="s">
        <v>124</v>
      </c>
      <c r="E335" s="201" t="s">
        <v>1</v>
      </c>
      <c r="F335" s="202" t="s">
        <v>374</v>
      </c>
      <c r="G335" s="200"/>
      <c r="H335" s="203">
        <f>(4*2*2.2*0.03)*0.7</f>
        <v>0.36959999999999998</v>
      </c>
      <c r="I335" s="155"/>
      <c r="J335" s="200"/>
      <c r="L335" s="151"/>
      <c r="M335" s="156"/>
      <c r="N335" s="157"/>
      <c r="O335" s="157"/>
      <c r="P335" s="157"/>
      <c r="Q335" s="157"/>
      <c r="R335" s="157"/>
      <c r="S335" s="157"/>
      <c r="T335" s="158"/>
      <c r="AT335" s="152" t="s">
        <v>124</v>
      </c>
      <c r="AU335" s="152" t="s">
        <v>82</v>
      </c>
      <c r="AV335" s="14" t="s">
        <v>82</v>
      </c>
      <c r="AW335" s="14" t="s">
        <v>29</v>
      </c>
      <c r="AX335" s="14" t="s">
        <v>72</v>
      </c>
      <c r="AY335" s="152" t="s">
        <v>117</v>
      </c>
    </row>
    <row r="336" spans="1:65" s="13" customFormat="1">
      <c r="B336" s="144"/>
      <c r="C336" s="196"/>
      <c r="D336" s="197" t="s">
        <v>124</v>
      </c>
      <c r="E336" s="198" t="s">
        <v>1</v>
      </c>
      <c r="F336" s="199" t="s">
        <v>158</v>
      </c>
      <c r="G336" s="196"/>
      <c r="H336" s="198" t="s">
        <v>1</v>
      </c>
      <c r="I336" s="147"/>
      <c r="J336" s="196"/>
      <c r="L336" s="144"/>
      <c r="M336" s="148"/>
      <c r="N336" s="149"/>
      <c r="O336" s="149"/>
      <c r="P336" s="149"/>
      <c r="Q336" s="149"/>
      <c r="R336" s="149"/>
      <c r="S336" s="149"/>
      <c r="T336" s="150"/>
      <c r="AT336" s="146" t="s">
        <v>124</v>
      </c>
      <c r="AU336" s="146" t="s">
        <v>82</v>
      </c>
      <c r="AV336" s="13" t="s">
        <v>80</v>
      </c>
      <c r="AW336" s="13" t="s">
        <v>29</v>
      </c>
      <c r="AX336" s="13" t="s">
        <v>72</v>
      </c>
      <c r="AY336" s="146" t="s">
        <v>117</v>
      </c>
    </row>
    <row r="337" spans="1:65" s="14" customFormat="1">
      <c r="B337" s="151"/>
      <c r="C337" s="200"/>
      <c r="D337" s="197" t="s">
        <v>124</v>
      </c>
      <c r="E337" s="201" t="s">
        <v>1</v>
      </c>
      <c r="F337" s="202" t="s">
        <v>159</v>
      </c>
      <c r="G337" s="200"/>
      <c r="H337" s="203">
        <v>0.749</v>
      </c>
      <c r="I337" s="155"/>
      <c r="J337" s="200"/>
      <c r="L337" s="151"/>
      <c r="M337" s="156"/>
      <c r="N337" s="157"/>
      <c r="O337" s="157"/>
      <c r="P337" s="157"/>
      <c r="Q337" s="157"/>
      <c r="R337" s="157"/>
      <c r="S337" s="157"/>
      <c r="T337" s="158"/>
      <c r="AT337" s="152" t="s">
        <v>124</v>
      </c>
      <c r="AU337" s="152" t="s">
        <v>82</v>
      </c>
      <c r="AV337" s="14" t="s">
        <v>82</v>
      </c>
      <c r="AW337" s="14" t="s">
        <v>29</v>
      </c>
      <c r="AX337" s="14" t="s">
        <v>72</v>
      </c>
      <c r="AY337" s="152" t="s">
        <v>117</v>
      </c>
    </row>
    <row r="338" spans="1:65" s="15" customFormat="1">
      <c r="B338" s="159"/>
      <c r="C338" s="204"/>
      <c r="D338" s="197" t="s">
        <v>124</v>
      </c>
      <c r="E338" s="205" t="s">
        <v>1</v>
      </c>
      <c r="F338" s="206" t="s">
        <v>125</v>
      </c>
      <c r="G338" s="204"/>
      <c r="H338" s="207">
        <f>H335+H337</f>
        <v>1.1186</v>
      </c>
      <c r="I338" s="161"/>
      <c r="J338" s="204"/>
      <c r="L338" s="159"/>
      <c r="M338" s="162"/>
      <c r="N338" s="163"/>
      <c r="O338" s="163"/>
      <c r="P338" s="163"/>
      <c r="Q338" s="163"/>
      <c r="R338" s="163"/>
      <c r="S338" s="163"/>
      <c r="T338" s="164"/>
      <c r="AT338" s="160" t="s">
        <v>124</v>
      </c>
      <c r="AU338" s="160" t="s">
        <v>82</v>
      </c>
      <c r="AV338" s="15" t="s">
        <v>122</v>
      </c>
      <c r="AW338" s="15" t="s">
        <v>29</v>
      </c>
      <c r="AX338" s="15" t="s">
        <v>80</v>
      </c>
      <c r="AY338" s="160" t="s">
        <v>117</v>
      </c>
    </row>
    <row r="339" spans="1:65" s="14" customFormat="1">
      <c r="B339" s="151"/>
      <c r="C339" s="200"/>
      <c r="D339" s="197" t="s">
        <v>124</v>
      </c>
      <c r="E339" s="200"/>
      <c r="F339" s="202" t="s">
        <v>299</v>
      </c>
      <c r="G339" s="200"/>
      <c r="H339" s="203">
        <f>H338*1.05</f>
        <v>1.1745300000000001</v>
      </c>
      <c r="I339" s="155"/>
      <c r="J339" s="200"/>
      <c r="L339" s="151"/>
      <c r="M339" s="156"/>
      <c r="N339" s="157"/>
      <c r="O339" s="157"/>
      <c r="P339" s="157"/>
      <c r="Q339" s="157"/>
      <c r="R339" s="157"/>
      <c r="S339" s="157"/>
      <c r="T339" s="158"/>
      <c r="AT339" s="152" t="s">
        <v>124</v>
      </c>
      <c r="AU339" s="152" t="s">
        <v>82</v>
      </c>
      <c r="AV339" s="14" t="s">
        <v>82</v>
      </c>
      <c r="AW339" s="14" t="s">
        <v>3</v>
      </c>
      <c r="AX339" s="14" t="s">
        <v>80</v>
      </c>
      <c r="AY339" s="152" t="s">
        <v>117</v>
      </c>
    </row>
    <row r="340" spans="1:65" s="2" customFormat="1" ht="21.75" customHeight="1">
      <c r="A340" s="33"/>
      <c r="B340" s="135"/>
      <c r="C340" s="191">
        <v>42</v>
      </c>
      <c r="D340" s="191" t="s">
        <v>119</v>
      </c>
      <c r="E340" s="192" t="s">
        <v>300</v>
      </c>
      <c r="F340" s="193" t="s">
        <v>301</v>
      </c>
      <c r="G340" s="194" t="s">
        <v>302</v>
      </c>
      <c r="H340" s="195">
        <v>1</v>
      </c>
      <c r="I340" s="136"/>
      <c r="J340" s="226">
        <f>ROUND(I340*H340,2)</f>
        <v>0</v>
      </c>
      <c r="K340" s="137"/>
      <c r="L340" s="34"/>
      <c r="M340" s="138" t="s">
        <v>1</v>
      </c>
      <c r="N340" s="139" t="s">
        <v>37</v>
      </c>
      <c r="O340" s="59"/>
      <c r="P340" s="140">
        <f>O340*H340</f>
        <v>0</v>
      </c>
      <c r="Q340" s="140">
        <v>0</v>
      </c>
      <c r="R340" s="140">
        <f>Q340*H340</f>
        <v>0</v>
      </c>
      <c r="S340" s="140">
        <v>0</v>
      </c>
      <c r="T340" s="141">
        <f>S340*H340</f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42" t="s">
        <v>133</v>
      </c>
      <c r="AT340" s="142" t="s">
        <v>119</v>
      </c>
      <c r="AU340" s="142" t="s">
        <v>82</v>
      </c>
      <c r="AY340" s="17" t="s">
        <v>117</v>
      </c>
      <c r="BE340" s="143">
        <f>IF(N340="základní",J340,0)</f>
        <v>0</v>
      </c>
      <c r="BF340" s="143">
        <f>IF(N340="snížená",J340,0)</f>
        <v>0</v>
      </c>
      <c r="BG340" s="143">
        <f>IF(N340="zákl. přenesená",J340,0)</f>
        <v>0</v>
      </c>
      <c r="BH340" s="143">
        <f>IF(N340="sníž. přenesená",J340,0)</f>
        <v>0</v>
      </c>
      <c r="BI340" s="143">
        <f>IF(N340="nulová",J340,0)</f>
        <v>0</v>
      </c>
      <c r="BJ340" s="17" t="s">
        <v>80</v>
      </c>
      <c r="BK340" s="143">
        <f>ROUND(I340*H340,2)</f>
        <v>0</v>
      </c>
      <c r="BL340" s="17" t="s">
        <v>133</v>
      </c>
      <c r="BM340" s="142" t="s">
        <v>303</v>
      </c>
    </row>
    <row r="341" spans="1:65" s="13" customFormat="1">
      <c r="B341" s="144"/>
      <c r="C341" s="196"/>
      <c r="D341" s="197" t="s">
        <v>124</v>
      </c>
      <c r="E341" s="198" t="s">
        <v>1</v>
      </c>
      <c r="F341" s="199" t="s">
        <v>304</v>
      </c>
      <c r="G341" s="196"/>
      <c r="H341" s="198" t="s">
        <v>1</v>
      </c>
      <c r="I341" s="147"/>
      <c r="J341" s="196"/>
      <c r="L341" s="144"/>
      <c r="M341" s="148"/>
      <c r="N341" s="149"/>
      <c r="O341" s="149"/>
      <c r="P341" s="149"/>
      <c r="Q341" s="149"/>
      <c r="R341" s="149"/>
      <c r="S341" s="149"/>
      <c r="T341" s="150"/>
      <c r="AT341" s="146" t="s">
        <v>124</v>
      </c>
      <c r="AU341" s="146" t="s">
        <v>82</v>
      </c>
      <c r="AV341" s="13" t="s">
        <v>80</v>
      </c>
      <c r="AW341" s="13" t="s">
        <v>29</v>
      </c>
      <c r="AX341" s="13" t="s">
        <v>72</v>
      </c>
      <c r="AY341" s="146" t="s">
        <v>117</v>
      </c>
    </row>
    <row r="342" spans="1:65" s="14" customFormat="1">
      <c r="B342" s="151"/>
      <c r="C342" s="200"/>
      <c r="D342" s="197" t="s">
        <v>124</v>
      </c>
      <c r="E342" s="201" t="s">
        <v>1</v>
      </c>
      <c r="F342" s="202" t="s">
        <v>80</v>
      </c>
      <c r="G342" s="200"/>
      <c r="H342" s="203">
        <v>1</v>
      </c>
      <c r="I342" s="155"/>
      <c r="J342" s="200"/>
      <c r="L342" s="151"/>
      <c r="M342" s="156"/>
      <c r="N342" s="157"/>
      <c r="O342" s="157"/>
      <c r="P342" s="157"/>
      <c r="Q342" s="157"/>
      <c r="R342" s="157"/>
      <c r="S342" s="157"/>
      <c r="T342" s="158"/>
      <c r="AT342" s="152" t="s">
        <v>124</v>
      </c>
      <c r="AU342" s="152" t="s">
        <v>82</v>
      </c>
      <c r="AV342" s="14" t="s">
        <v>82</v>
      </c>
      <c r="AW342" s="14" t="s">
        <v>29</v>
      </c>
      <c r="AX342" s="14" t="s">
        <v>72</v>
      </c>
      <c r="AY342" s="152" t="s">
        <v>117</v>
      </c>
    </row>
    <row r="343" spans="1:65" s="15" customFormat="1">
      <c r="B343" s="159"/>
      <c r="C343" s="204"/>
      <c r="D343" s="197" t="s">
        <v>124</v>
      </c>
      <c r="E343" s="205" t="s">
        <v>1</v>
      </c>
      <c r="F343" s="206" t="s">
        <v>125</v>
      </c>
      <c r="G343" s="204"/>
      <c r="H343" s="207">
        <v>1</v>
      </c>
      <c r="I343" s="161"/>
      <c r="J343" s="204"/>
      <c r="L343" s="159"/>
      <c r="M343" s="162"/>
      <c r="N343" s="163"/>
      <c r="O343" s="163"/>
      <c r="P343" s="163"/>
      <c r="Q343" s="163"/>
      <c r="R343" s="163"/>
      <c r="S343" s="163"/>
      <c r="T343" s="164"/>
      <c r="AT343" s="160" t="s">
        <v>124</v>
      </c>
      <c r="AU343" s="160" t="s">
        <v>82</v>
      </c>
      <c r="AV343" s="15" t="s">
        <v>122</v>
      </c>
      <c r="AW343" s="15" t="s">
        <v>29</v>
      </c>
      <c r="AX343" s="15" t="s">
        <v>80</v>
      </c>
      <c r="AY343" s="160" t="s">
        <v>117</v>
      </c>
    </row>
    <row r="344" spans="1:65" s="2" customFormat="1" ht="24.2" customHeight="1">
      <c r="A344" s="33"/>
      <c r="B344" s="135"/>
      <c r="C344" s="191">
        <v>43</v>
      </c>
      <c r="D344" s="191" t="s">
        <v>119</v>
      </c>
      <c r="E344" s="192" t="s">
        <v>305</v>
      </c>
      <c r="F344" s="193" t="s">
        <v>306</v>
      </c>
      <c r="G344" s="194" t="s">
        <v>121</v>
      </c>
      <c r="H344" s="195">
        <v>4</v>
      </c>
      <c r="I344" s="136"/>
      <c r="J344" s="226">
        <f>ROUND(I344*H344,2)</f>
        <v>0</v>
      </c>
      <c r="K344" s="137"/>
      <c r="L344" s="34"/>
      <c r="M344" s="138" t="s">
        <v>1</v>
      </c>
      <c r="N344" s="139" t="s">
        <v>37</v>
      </c>
      <c r="O344" s="59"/>
      <c r="P344" s="140">
        <f>O344*H344</f>
        <v>0</v>
      </c>
      <c r="Q344" s="140">
        <v>2.7E-4</v>
      </c>
      <c r="R344" s="140">
        <f>Q344*H344</f>
        <v>1.08E-3</v>
      </c>
      <c r="S344" s="140">
        <v>0</v>
      </c>
      <c r="T344" s="141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42" t="s">
        <v>133</v>
      </c>
      <c r="AT344" s="142" t="s">
        <v>119</v>
      </c>
      <c r="AU344" s="142" t="s">
        <v>82</v>
      </c>
      <c r="AY344" s="17" t="s">
        <v>117</v>
      </c>
      <c r="BE344" s="143">
        <f>IF(N344="základní",J344,0)</f>
        <v>0</v>
      </c>
      <c r="BF344" s="143">
        <f>IF(N344="snížená",J344,0)</f>
        <v>0</v>
      </c>
      <c r="BG344" s="143">
        <f>IF(N344="zákl. přenesená",J344,0)</f>
        <v>0</v>
      </c>
      <c r="BH344" s="143">
        <f>IF(N344="sníž. přenesená",J344,0)</f>
        <v>0</v>
      </c>
      <c r="BI344" s="143">
        <f>IF(N344="nulová",J344,0)</f>
        <v>0</v>
      </c>
      <c r="BJ344" s="17" t="s">
        <v>80</v>
      </c>
      <c r="BK344" s="143">
        <f>ROUND(I344*H344,2)</f>
        <v>0</v>
      </c>
      <c r="BL344" s="17" t="s">
        <v>133</v>
      </c>
      <c r="BM344" s="142" t="s">
        <v>307</v>
      </c>
    </row>
    <row r="345" spans="1:65" s="2" customFormat="1">
      <c r="A345" s="33"/>
      <c r="B345" s="34"/>
      <c r="C345" s="186"/>
      <c r="D345" s="208" t="s">
        <v>135</v>
      </c>
      <c r="E345" s="186"/>
      <c r="F345" s="209" t="s">
        <v>308</v>
      </c>
      <c r="G345" s="186"/>
      <c r="H345" s="186"/>
      <c r="I345" s="167"/>
      <c r="J345" s="186"/>
      <c r="K345" s="33"/>
      <c r="L345" s="34"/>
      <c r="M345" s="168"/>
      <c r="N345" s="169"/>
      <c r="O345" s="59"/>
      <c r="P345" s="59"/>
      <c r="Q345" s="59"/>
      <c r="R345" s="59"/>
      <c r="S345" s="59"/>
      <c r="T345" s="60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T345" s="17" t="s">
        <v>135</v>
      </c>
      <c r="AU345" s="17" t="s">
        <v>82</v>
      </c>
    </row>
    <row r="346" spans="1:65" s="14" customFormat="1">
      <c r="B346" s="151"/>
      <c r="C346" s="200"/>
      <c r="D346" s="197" t="s">
        <v>124</v>
      </c>
      <c r="E346" s="201" t="s">
        <v>1</v>
      </c>
      <c r="F346" s="202" t="s">
        <v>122</v>
      </c>
      <c r="G346" s="200"/>
      <c r="H346" s="203">
        <v>4</v>
      </c>
      <c r="I346" s="155"/>
      <c r="J346" s="200"/>
      <c r="L346" s="151"/>
      <c r="M346" s="156"/>
      <c r="N346" s="157"/>
      <c r="O346" s="157"/>
      <c r="P346" s="157"/>
      <c r="Q346" s="157"/>
      <c r="R346" s="157"/>
      <c r="S346" s="157"/>
      <c r="T346" s="158"/>
      <c r="AT346" s="152" t="s">
        <v>124</v>
      </c>
      <c r="AU346" s="152" t="s">
        <v>82</v>
      </c>
      <c r="AV346" s="14" t="s">
        <v>82</v>
      </c>
      <c r="AW346" s="14" t="s">
        <v>29</v>
      </c>
      <c r="AX346" s="14" t="s">
        <v>72</v>
      </c>
      <c r="AY346" s="152" t="s">
        <v>117</v>
      </c>
    </row>
    <row r="347" spans="1:65" s="15" customFormat="1">
      <c r="B347" s="159"/>
      <c r="C347" s="204"/>
      <c r="D347" s="197" t="s">
        <v>124</v>
      </c>
      <c r="E347" s="205" t="s">
        <v>1</v>
      </c>
      <c r="F347" s="206" t="s">
        <v>125</v>
      </c>
      <c r="G347" s="204"/>
      <c r="H347" s="207">
        <v>4</v>
      </c>
      <c r="I347" s="161"/>
      <c r="J347" s="204"/>
      <c r="L347" s="159"/>
      <c r="M347" s="162"/>
      <c r="N347" s="163"/>
      <c r="O347" s="163"/>
      <c r="P347" s="163"/>
      <c r="Q347" s="163"/>
      <c r="R347" s="163"/>
      <c r="S347" s="163"/>
      <c r="T347" s="164"/>
      <c r="AT347" s="160" t="s">
        <v>124</v>
      </c>
      <c r="AU347" s="160" t="s">
        <v>82</v>
      </c>
      <c r="AV347" s="15" t="s">
        <v>122</v>
      </c>
      <c r="AW347" s="15" t="s">
        <v>29</v>
      </c>
      <c r="AX347" s="15" t="s">
        <v>80</v>
      </c>
      <c r="AY347" s="160" t="s">
        <v>117</v>
      </c>
    </row>
    <row r="348" spans="1:65" s="2" customFormat="1" ht="33" customHeight="1">
      <c r="A348" s="33"/>
      <c r="B348" s="135"/>
      <c r="C348" s="210">
        <v>44</v>
      </c>
      <c r="D348" s="210" t="s">
        <v>174</v>
      </c>
      <c r="E348" s="211" t="s">
        <v>309</v>
      </c>
      <c r="F348" s="212" t="s">
        <v>310</v>
      </c>
      <c r="G348" s="213" t="s">
        <v>85</v>
      </c>
      <c r="H348" s="214">
        <v>1.44</v>
      </c>
      <c r="I348" s="170"/>
      <c r="J348" s="227">
        <f>ROUND(I348*H348,2)</f>
        <v>0</v>
      </c>
      <c r="K348" s="171"/>
      <c r="L348" s="172"/>
      <c r="M348" s="173" t="s">
        <v>1</v>
      </c>
      <c r="N348" s="174" t="s">
        <v>37</v>
      </c>
      <c r="O348" s="59"/>
      <c r="P348" s="140">
        <f>O348*H348</f>
        <v>0</v>
      </c>
      <c r="Q348" s="140">
        <v>4.0280000000000003E-2</v>
      </c>
      <c r="R348" s="140">
        <f>Q348*H348</f>
        <v>5.8003200000000005E-2</v>
      </c>
      <c r="S348" s="140">
        <v>0</v>
      </c>
      <c r="T348" s="141">
        <f>S348*H348</f>
        <v>0</v>
      </c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R348" s="142" t="s">
        <v>177</v>
      </c>
      <c r="AT348" s="142" t="s">
        <v>174</v>
      </c>
      <c r="AU348" s="142" t="s">
        <v>82</v>
      </c>
      <c r="AY348" s="17" t="s">
        <v>117</v>
      </c>
      <c r="BE348" s="143">
        <f>IF(N348="základní",J348,0)</f>
        <v>0</v>
      </c>
      <c r="BF348" s="143">
        <f>IF(N348="snížená",J348,0)</f>
        <v>0</v>
      </c>
      <c r="BG348" s="143">
        <f>IF(N348="zákl. přenesená",J348,0)</f>
        <v>0</v>
      </c>
      <c r="BH348" s="143">
        <f>IF(N348="sníž. přenesená",J348,0)</f>
        <v>0</v>
      </c>
      <c r="BI348" s="143">
        <f>IF(N348="nulová",J348,0)</f>
        <v>0</v>
      </c>
      <c r="BJ348" s="17" t="s">
        <v>80</v>
      </c>
      <c r="BK348" s="143">
        <f>ROUND(I348*H348,2)</f>
        <v>0</v>
      </c>
      <c r="BL348" s="17" t="s">
        <v>133</v>
      </c>
      <c r="BM348" s="142" t="s">
        <v>311</v>
      </c>
    </row>
    <row r="349" spans="1:65" s="14" customFormat="1">
      <c r="B349" s="151"/>
      <c r="C349" s="200"/>
      <c r="D349" s="197" t="s">
        <v>124</v>
      </c>
      <c r="E349" s="201" t="s">
        <v>1</v>
      </c>
      <c r="F349" s="202" t="s">
        <v>312</v>
      </c>
      <c r="G349" s="200"/>
      <c r="H349" s="203">
        <v>1.44</v>
      </c>
      <c r="I349" s="155"/>
      <c r="J349" s="200"/>
      <c r="L349" s="151"/>
      <c r="M349" s="156"/>
      <c r="N349" s="157"/>
      <c r="O349" s="157"/>
      <c r="P349" s="157"/>
      <c r="Q349" s="157"/>
      <c r="R349" s="157"/>
      <c r="S349" s="157"/>
      <c r="T349" s="158"/>
      <c r="AT349" s="152" t="s">
        <v>124</v>
      </c>
      <c r="AU349" s="152" t="s">
        <v>82</v>
      </c>
      <c r="AV349" s="14" t="s">
        <v>82</v>
      </c>
      <c r="AW349" s="14" t="s">
        <v>29</v>
      </c>
      <c r="AX349" s="14" t="s">
        <v>72</v>
      </c>
      <c r="AY349" s="152" t="s">
        <v>117</v>
      </c>
    </row>
    <row r="350" spans="1:65" s="15" customFormat="1">
      <c r="B350" s="159"/>
      <c r="C350" s="204"/>
      <c r="D350" s="197" t="s">
        <v>124</v>
      </c>
      <c r="E350" s="205" t="s">
        <v>1</v>
      </c>
      <c r="F350" s="206" t="s">
        <v>125</v>
      </c>
      <c r="G350" s="204"/>
      <c r="H350" s="207">
        <v>1.44</v>
      </c>
      <c r="I350" s="161"/>
      <c r="J350" s="204"/>
      <c r="L350" s="159"/>
      <c r="M350" s="162"/>
      <c r="N350" s="163"/>
      <c r="O350" s="163"/>
      <c r="P350" s="163"/>
      <c r="Q350" s="163"/>
      <c r="R350" s="163"/>
      <c r="S350" s="163"/>
      <c r="T350" s="164"/>
      <c r="AT350" s="160" t="s">
        <v>124</v>
      </c>
      <c r="AU350" s="160" t="s">
        <v>82</v>
      </c>
      <c r="AV350" s="15" t="s">
        <v>122</v>
      </c>
      <c r="AW350" s="15" t="s">
        <v>29</v>
      </c>
      <c r="AX350" s="15" t="s">
        <v>80</v>
      </c>
      <c r="AY350" s="160" t="s">
        <v>117</v>
      </c>
    </row>
    <row r="351" spans="1:65" s="2" customFormat="1" ht="16.5" customHeight="1">
      <c r="A351" s="33"/>
      <c r="B351" s="135"/>
      <c r="C351" s="191">
        <v>45</v>
      </c>
      <c r="D351" s="191" t="s">
        <v>119</v>
      </c>
      <c r="E351" s="192" t="s">
        <v>313</v>
      </c>
      <c r="F351" s="193" t="s">
        <v>314</v>
      </c>
      <c r="G351" s="194" t="s">
        <v>302</v>
      </c>
      <c r="H351" s="195">
        <v>1</v>
      </c>
      <c r="I351" s="136"/>
      <c r="J351" s="226">
        <f>ROUND(I351*H351,2)</f>
        <v>0</v>
      </c>
      <c r="K351" s="137"/>
      <c r="L351" s="34"/>
      <c r="M351" s="138" t="s">
        <v>1</v>
      </c>
      <c r="N351" s="139" t="s">
        <v>37</v>
      </c>
      <c r="O351" s="59"/>
      <c r="P351" s="140">
        <f>O351*H351</f>
        <v>0</v>
      </c>
      <c r="Q351" s="140">
        <v>0</v>
      </c>
      <c r="R351" s="140">
        <f>Q351*H351</f>
        <v>0</v>
      </c>
      <c r="S351" s="140">
        <v>0</v>
      </c>
      <c r="T351" s="141">
        <f>S351*H351</f>
        <v>0</v>
      </c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R351" s="142" t="s">
        <v>133</v>
      </c>
      <c r="AT351" s="142" t="s">
        <v>119</v>
      </c>
      <c r="AU351" s="142" t="s">
        <v>82</v>
      </c>
      <c r="AY351" s="17" t="s">
        <v>117</v>
      </c>
      <c r="BE351" s="143">
        <f>IF(N351="základní",J351,0)</f>
        <v>0</v>
      </c>
      <c r="BF351" s="143">
        <f>IF(N351="snížená",J351,0)</f>
        <v>0</v>
      </c>
      <c r="BG351" s="143">
        <f>IF(N351="zákl. přenesená",J351,0)</f>
        <v>0</v>
      </c>
      <c r="BH351" s="143">
        <f>IF(N351="sníž. přenesená",J351,0)</f>
        <v>0</v>
      </c>
      <c r="BI351" s="143">
        <f>IF(N351="nulová",J351,0)</f>
        <v>0</v>
      </c>
      <c r="BJ351" s="17" t="s">
        <v>80</v>
      </c>
      <c r="BK351" s="143">
        <f>ROUND(I351*H351,2)</f>
        <v>0</v>
      </c>
      <c r="BL351" s="17" t="s">
        <v>133</v>
      </c>
      <c r="BM351" s="142" t="s">
        <v>315</v>
      </c>
    </row>
    <row r="352" spans="1:65" s="14" customFormat="1">
      <c r="B352" s="151"/>
      <c r="C352" s="200"/>
      <c r="D352" s="197" t="s">
        <v>124</v>
      </c>
      <c r="E352" s="201" t="s">
        <v>1</v>
      </c>
      <c r="F352" s="202" t="s">
        <v>80</v>
      </c>
      <c r="G352" s="200"/>
      <c r="H352" s="203">
        <v>1</v>
      </c>
      <c r="I352" s="155"/>
      <c r="J352" s="200"/>
      <c r="L352" s="151"/>
      <c r="M352" s="156"/>
      <c r="N352" s="157"/>
      <c r="O352" s="157"/>
      <c r="P352" s="157"/>
      <c r="Q352" s="157"/>
      <c r="R352" s="157"/>
      <c r="S352" s="157"/>
      <c r="T352" s="158"/>
      <c r="AT352" s="152" t="s">
        <v>124</v>
      </c>
      <c r="AU352" s="152" t="s">
        <v>82</v>
      </c>
      <c r="AV352" s="14" t="s">
        <v>82</v>
      </c>
      <c r="AW352" s="14" t="s">
        <v>29</v>
      </c>
      <c r="AX352" s="14" t="s">
        <v>72</v>
      </c>
      <c r="AY352" s="152" t="s">
        <v>117</v>
      </c>
    </row>
    <row r="353" spans="1:65" s="15" customFormat="1">
      <c r="B353" s="159"/>
      <c r="C353" s="204"/>
      <c r="D353" s="197" t="s">
        <v>124</v>
      </c>
      <c r="E353" s="205" t="s">
        <v>1</v>
      </c>
      <c r="F353" s="206" t="s">
        <v>125</v>
      </c>
      <c r="G353" s="204"/>
      <c r="H353" s="207">
        <v>1</v>
      </c>
      <c r="I353" s="161"/>
      <c r="J353" s="204"/>
      <c r="L353" s="159"/>
      <c r="M353" s="162"/>
      <c r="N353" s="163"/>
      <c r="O353" s="163"/>
      <c r="P353" s="163"/>
      <c r="Q353" s="163"/>
      <c r="R353" s="163"/>
      <c r="S353" s="163"/>
      <c r="T353" s="164"/>
      <c r="AT353" s="160" t="s">
        <v>124</v>
      </c>
      <c r="AU353" s="160" t="s">
        <v>82</v>
      </c>
      <c r="AV353" s="15" t="s">
        <v>122</v>
      </c>
      <c r="AW353" s="15" t="s">
        <v>29</v>
      </c>
      <c r="AX353" s="15" t="s">
        <v>80</v>
      </c>
      <c r="AY353" s="160" t="s">
        <v>117</v>
      </c>
    </row>
    <row r="354" spans="1:65" s="2" customFormat="1" ht="16.5" customHeight="1">
      <c r="A354" s="33"/>
      <c r="B354" s="135"/>
      <c r="C354" s="191">
        <v>46</v>
      </c>
      <c r="D354" s="191" t="s">
        <v>119</v>
      </c>
      <c r="E354" s="192" t="s">
        <v>316</v>
      </c>
      <c r="F354" s="193" t="s">
        <v>317</v>
      </c>
      <c r="G354" s="194" t="s">
        <v>302</v>
      </c>
      <c r="H354" s="195">
        <v>1</v>
      </c>
      <c r="I354" s="136"/>
      <c r="J354" s="226">
        <f>ROUND(I354*H354,2)</f>
        <v>0</v>
      </c>
      <c r="K354" s="137"/>
      <c r="L354" s="34"/>
      <c r="M354" s="138" t="s">
        <v>1</v>
      </c>
      <c r="N354" s="139" t="s">
        <v>37</v>
      </c>
      <c r="O354" s="59"/>
      <c r="P354" s="140">
        <f>O354*H354</f>
        <v>0</v>
      </c>
      <c r="Q354" s="140">
        <v>0</v>
      </c>
      <c r="R354" s="140">
        <f>Q354*H354</f>
        <v>0</v>
      </c>
      <c r="S354" s="140">
        <v>0</v>
      </c>
      <c r="T354" s="141">
        <f>S354*H354</f>
        <v>0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42" t="s">
        <v>133</v>
      </c>
      <c r="AT354" s="142" t="s">
        <v>119</v>
      </c>
      <c r="AU354" s="142" t="s">
        <v>82</v>
      </c>
      <c r="AY354" s="17" t="s">
        <v>117</v>
      </c>
      <c r="BE354" s="143">
        <f>IF(N354="základní",J354,0)</f>
        <v>0</v>
      </c>
      <c r="BF354" s="143">
        <f>IF(N354="snížená",J354,0)</f>
        <v>0</v>
      </c>
      <c r="BG354" s="143">
        <f>IF(N354="zákl. přenesená",J354,0)</f>
        <v>0</v>
      </c>
      <c r="BH354" s="143">
        <f>IF(N354="sníž. přenesená",J354,0)</f>
        <v>0</v>
      </c>
      <c r="BI354" s="143">
        <f>IF(N354="nulová",J354,0)</f>
        <v>0</v>
      </c>
      <c r="BJ354" s="17" t="s">
        <v>80</v>
      </c>
      <c r="BK354" s="143">
        <f>ROUND(I354*H354,2)</f>
        <v>0</v>
      </c>
      <c r="BL354" s="17" t="s">
        <v>133</v>
      </c>
      <c r="BM354" s="142" t="s">
        <v>318</v>
      </c>
    </row>
    <row r="355" spans="1:65" s="14" customFormat="1">
      <c r="B355" s="151"/>
      <c r="C355" s="200"/>
      <c r="D355" s="197" t="s">
        <v>124</v>
      </c>
      <c r="E355" s="201" t="s">
        <v>1</v>
      </c>
      <c r="F355" s="202" t="s">
        <v>80</v>
      </c>
      <c r="G355" s="200"/>
      <c r="H355" s="203">
        <v>1</v>
      </c>
      <c r="I355" s="155"/>
      <c r="J355" s="200"/>
      <c r="L355" s="151"/>
      <c r="M355" s="156"/>
      <c r="N355" s="157"/>
      <c r="O355" s="157"/>
      <c r="P355" s="157"/>
      <c r="Q355" s="157"/>
      <c r="R355" s="157"/>
      <c r="S355" s="157"/>
      <c r="T355" s="158"/>
      <c r="AT355" s="152" t="s">
        <v>124</v>
      </c>
      <c r="AU355" s="152" t="s">
        <v>82</v>
      </c>
      <c r="AV355" s="14" t="s">
        <v>82</v>
      </c>
      <c r="AW355" s="14" t="s">
        <v>29</v>
      </c>
      <c r="AX355" s="14" t="s">
        <v>72</v>
      </c>
      <c r="AY355" s="152" t="s">
        <v>117</v>
      </c>
    </row>
    <row r="356" spans="1:65" s="15" customFormat="1">
      <c r="B356" s="159"/>
      <c r="C356" s="204"/>
      <c r="D356" s="197" t="s">
        <v>124</v>
      </c>
      <c r="E356" s="205" t="s">
        <v>1</v>
      </c>
      <c r="F356" s="206" t="s">
        <v>125</v>
      </c>
      <c r="G356" s="204"/>
      <c r="H356" s="207">
        <v>1</v>
      </c>
      <c r="I356" s="161"/>
      <c r="J356" s="204"/>
      <c r="L356" s="159"/>
      <c r="M356" s="162"/>
      <c r="N356" s="163"/>
      <c r="O356" s="163"/>
      <c r="P356" s="163"/>
      <c r="Q356" s="163"/>
      <c r="R356" s="163"/>
      <c r="S356" s="163"/>
      <c r="T356" s="164"/>
      <c r="AT356" s="160" t="s">
        <v>124</v>
      </c>
      <c r="AU356" s="160" t="s">
        <v>82</v>
      </c>
      <c r="AV356" s="15" t="s">
        <v>122</v>
      </c>
      <c r="AW356" s="15" t="s">
        <v>29</v>
      </c>
      <c r="AX356" s="15" t="s">
        <v>80</v>
      </c>
      <c r="AY356" s="160" t="s">
        <v>117</v>
      </c>
    </row>
    <row r="357" spans="1:65" s="2" customFormat="1" ht="24.2" customHeight="1">
      <c r="A357" s="33"/>
      <c r="B357" s="135"/>
      <c r="C357" s="191">
        <v>47</v>
      </c>
      <c r="D357" s="191" t="s">
        <v>119</v>
      </c>
      <c r="E357" s="192" t="s">
        <v>319</v>
      </c>
      <c r="F357" s="193" t="s">
        <v>320</v>
      </c>
      <c r="G357" s="194" t="s">
        <v>266</v>
      </c>
      <c r="H357" s="195">
        <v>0.59799999999999998</v>
      </c>
      <c r="I357" s="136"/>
      <c r="J357" s="226">
        <f>ROUND(I357*H357,2)</f>
        <v>0</v>
      </c>
      <c r="K357" s="137"/>
      <c r="L357" s="34"/>
      <c r="M357" s="138" t="s">
        <v>1</v>
      </c>
      <c r="N357" s="139" t="s">
        <v>37</v>
      </c>
      <c r="O357" s="59"/>
      <c r="P357" s="140">
        <f>O357*H357</f>
        <v>0</v>
      </c>
      <c r="Q357" s="140">
        <v>0</v>
      </c>
      <c r="R357" s="140">
        <f>Q357*H357</f>
        <v>0</v>
      </c>
      <c r="S357" s="140">
        <v>0</v>
      </c>
      <c r="T357" s="141">
        <f>S357*H357</f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42" t="s">
        <v>133</v>
      </c>
      <c r="AT357" s="142" t="s">
        <v>119</v>
      </c>
      <c r="AU357" s="142" t="s">
        <v>82</v>
      </c>
      <c r="AY357" s="17" t="s">
        <v>117</v>
      </c>
      <c r="BE357" s="143">
        <f>IF(N357="základní",J357,0)</f>
        <v>0</v>
      </c>
      <c r="BF357" s="143">
        <f>IF(N357="snížená",J357,0)</f>
        <v>0</v>
      </c>
      <c r="BG357" s="143">
        <f>IF(N357="zákl. přenesená",J357,0)</f>
        <v>0</v>
      </c>
      <c r="BH357" s="143">
        <f>IF(N357="sníž. přenesená",J357,0)</f>
        <v>0</v>
      </c>
      <c r="BI357" s="143">
        <f>IF(N357="nulová",J357,0)</f>
        <v>0</v>
      </c>
      <c r="BJ357" s="17" t="s">
        <v>80</v>
      </c>
      <c r="BK357" s="143">
        <f>ROUND(I357*H357,2)</f>
        <v>0</v>
      </c>
      <c r="BL357" s="17" t="s">
        <v>133</v>
      </c>
      <c r="BM357" s="142" t="s">
        <v>321</v>
      </c>
    </row>
    <row r="358" spans="1:65" s="2" customFormat="1">
      <c r="A358" s="33"/>
      <c r="B358" s="34"/>
      <c r="C358" s="186"/>
      <c r="D358" s="208" t="s">
        <v>135</v>
      </c>
      <c r="E358" s="186"/>
      <c r="F358" s="209" t="s">
        <v>322</v>
      </c>
      <c r="G358" s="186"/>
      <c r="H358" s="186"/>
      <c r="I358" s="167"/>
      <c r="J358" s="186"/>
      <c r="K358" s="33"/>
      <c r="L358" s="34"/>
      <c r="M358" s="168"/>
      <c r="N358" s="169"/>
      <c r="O358" s="59"/>
      <c r="P358" s="59"/>
      <c r="Q358" s="59"/>
      <c r="R358" s="59"/>
      <c r="S358" s="59"/>
      <c r="T358" s="60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T358" s="17" t="s">
        <v>135</v>
      </c>
      <c r="AU358" s="17" t="s">
        <v>82</v>
      </c>
    </row>
    <row r="359" spans="1:65" s="12" customFormat="1" ht="25.9" customHeight="1">
      <c r="B359" s="126"/>
      <c r="C359" s="187"/>
      <c r="D359" s="188" t="s">
        <v>71</v>
      </c>
      <c r="E359" s="189" t="s">
        <v>323</v>
      </c>
      <c r="F359" s="189" t="s">
        <v>337</v>
      </c>
      <c r="G359" s="187"/>
      <c r="H359" s="187"/>
      <c r="I359" s="128"/>
      <c r="J359" s="224">
        <f>BK359</f>
        <v>0</v>
      </c>
      <c r="L359" s="126"/>
      <c r="M359" s="129"/>
      <c r="N359" s="130"/>
      <c r="O359" s="130"/>
      <c r="P359" s="131">
        <f>SUM(P360:P362)</f>
        <v>0</v>
      </c>
      <c r="Q359" s="130"/>
      <c r="R359" s="131">
        <f>SUM(R360:R362)</f>
        <v>6.6100000000000004E-3</v>
      </c>
      <c r="S359" s="130"/>
      <c r="T359" s="132">
        <f>SUM(T360:T362)</f>
        <v>0</v>
      </c>
      <c r="U359" s="239"/>
      <c r="AR359" s="127" t="s">
        <v>80</v>
      </c>
      <c r="AT359" s="133" t="s">
        <v>71</v>
      </c>
      <c r="AU359" s="133" t="s">
        <v>72</v>
      </c>
      <c r="AY359" s="127" t="s">
        <v>117</v>
      </c>
      <c r="BK359" s="134">
        <f>SUM(BK360:BK362)</f>
        <v>0</v>
      </c>
    </row>
    <row r="360" spans="1:65" s="2" customFormat="1" ht="37.9" customHeight="1">
      <c r="A360" s="33"/>
      <c r="B360" s="135"/>
      <c r="C360" s="191">
        <v>48</v>
      </c>
      <c r="D360" s="191" t="s">
        <v>119</v>
      </c>
      <c r="E360" s="192" t="s">
        <v>338</v>
      </c>
      <c r="F360" s="193" t="s">
        <v>336</v>
      </c>
      <c r="G360" s="194" t="s">
        <v>302</v>
      </c>
      <c r="H360" s="195">
        <v>1</v>
      </c>
      <c r="I360" s="136"/>
      <c r="J360" s="226">
        <f>ROUND(I360*H360,2)</f>
        <v>0</v>
      </c>
      <c r="K360" s="137"/>
      <c r="L360" s="34"/>
      <c r="M360" s="138" t="s">
        <v>1</v>
      </c>
      <c r="N360" s="139" t="s">
        <v>37</v>
      </c>
      <c r="O360" s="59"/>
      <c r="P360" s="140">
        <f>O360*H360</f>
        <v>0</v>
      </c>
      <c r="Q360" s="140">
        <v>6.6100000000000004E-3</v>
      </c>
      <c r="R360" s="140">
        <f>Q360*H360</f>
        <v>6.6100000000000004E-3</v>
      </c>
      <c r="S360" s="140">
        <v>0</v>
      </c>
      <c r="T360" s="141">
        <f>S360*H360</f>
        <v>0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42" t="s">
        <v>133</v>
      </c>
      <c r="AT360" s="142" t="s">
        <v>119</v>
      </c>
      <c r="AU360" s="142" t="s">
        <v>80</v>
      </c>
      <c r="AY360" s="17" t="s">
        <v>117</v>
      </c>
      <c r="BE360" s="143">
        <f>IF(N360="základní",J360,0)</f>
        <v>0</v>
      </c>
      <c r="BF360" s="143">
        <f>IF(N360="snížená",J360,0)</f>
        <v>0</v>
      </c>
      <c r="BG360" s="143">
        <f>IF(N360="zákl. přenesená",J360,0)</f>
        <v>0</v>
      </c>
      <c r="BH360" s="143">
        <f>IF(N360="sníž. přenesená",J360,0)</f>
        <v>0</v>
      </c>
      <c r="BI360" s="143">
        <f>IF(N360="nulová",J360,0)</f>
        <v>0</v>
      </c>
      <c r="BJ360" s="17" t="s">
        <v>80</v>
      </c>
      <c r="BK360" s="143">
        <f>ROUND(I360*H360,2)</f>
        <v>0</v>
      </c>
      <c r="BL360" s="17" t="s">
        <v>133</v>
      </c>
      <c r="BM360" s="142" t="s">
        <v>326</v>
      </c>
    </row>
    <row r="361" spans="1:65" s="2" customFormat="1">
      <c r="A361" s="33"/>
      <c r="B361" s="34"/>
      <c r="C361" s="33"/>
      <c r="D361" s="165" t="s">
        <v>135</v>
      </c>
      <c r="E361" s="33"/>
      <c r="F361" s="166" t="s">
        <v>327</v>
      </c>
      <c r="G361" s="33"/>
      <c r="H361" s="33"/>
      <c r="I361" s="167"/>
      <c r="J361" s="33"/>
      <c r="K361" s="33"/>
      <c r="L361" s="34"/>
      <c r="M361" s="168"/>
      <c r="N361" s="169"/>
      <c r="O361" s="59"/>
      <c r="P361" s="59"/>
      <c r="Q361" s="59"/>
      <c r="R361" s="59"/>
      <c r="S361" s="59"/>
      <c r="T361" s="60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T361" s="17" t="s">
        <v>135</v>
      </c>
      <c r="AU361" s="17" t="s">
        <v>80</v>
      </c>
    </row>
    <row r="362" spans="1:65" s="14" customFormat="1">
      <c r="B362" s="151"/>
      <c r="D362" s="145" t="s">
        <v>124</v>
      </c>
      <c r="E362" s="152" t="s">
        <v>1</v>
      </c>
      <c r="F362" s="153" t="s">
        <v>83</v>
      </c>
      <c r="H362" s="154">
        <v>1</v>
      </c>
      <c r="I362" s="155"/>
      <c r="L362" s="151"/>
      <c r="M362" s="175"/>
      <c r="N362" s="176"/>
      <c r="O362" s="176"/>
      <c r="P362" s="176"/>
      <c r="Q362" s="176"/>
      <c r="R362" s="176"/>
      <c r="S362" s="176"/>
      <c r="T362" s="177"/>
      <c r="AT362" s="152" t="s">
        <v>124</v>
      </c>
      <c r="AU362" s="152" t="s">
        <v>80</v>
      </c>
      <c r="AV362" s="14" t="s">
        <v>82</v>
      </c>
      <c r="AW362" s="14" t="s">
        <v>29</v>
      </c>
      <c r="AX362" s="14" t="s">
        <v>80</v>
      </c>
      <c r="AY362" s="152" t="s">
        <v>117</v>
      </c>
    </row>
    <row r="363" spans="1:65" s="2" customFormat="1" ht="6.95" customHeight="1">
      <c r="A363" s="33"/>
      <c r="B363" s="48"/>
      <c r="C363" s="49"/>
      <c r="D363" s="49"/>
      <c r="E363" s="49"/>
      <c r="F363" s="49"/>
      <c r="G363" s="49"/>
      <c r="H363" s="49"/>
      <c r="I363" s="49"/>
      <c r="J363" s="49"/>
      <c r="K363" s="49"/>
      <c r="L363" s="34"/>
      <c r="M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</row>
  </sheetData>
  <sheetProtection algorithmName="SHA-512" hashValue="fdsk3n5EWdsBAFeQgr/pBGSRCp4XA+sqZOtJ727d+51r6u6iz0895EEA9U92+6EMzzwwq6zrzfH/4vs2dh0EMw==" saltValue="tZZ9B8LIfAjq0zdiNtnwPQ==" spinCount="100000" sheet="1" objects="1" scenarios="1"/>
  <autoFilter ref="C122:K362"/>
  <mergeCells count="10">
    <mergeCell ref="E87:H87"/>
    <mergeCell ref="E113:H113"/>
    <mergeCell ref="E115:H115"/>
    <mergeCell ref="L2:V2"/>
    <mergeCell ref="F313:G313"/>
    <mergeCell ref="E7:H7"/>
    <mergeCell ref="E9:H9"/>
    <mergeCell ref="E18:H18"/>
    <mergeCell ref="E27:H27"/>
    <mergeCell ref="E85:H85"/>
  </mergeCells>
  <hyperlinks>
    <hyperlink ref="F146" r:id="rId1"/>
    <hyperlink ref="F179" r:id="rId2"/>
    <hyperlink ref="F199" r:id="rId3"/>
    <hyperlink ref="F209" r:id="rId4"/>
    <hyperlink ref="F219" r:id="rId5"/>
    <hyperlink ref="F233" r:id="rId6"/>
    <hyperlink ref="F237" r:id="rId7"/>
    <hyperlink ref="F247" r:id="rId8"/>
    <hyperlink ref="F255" r:id="rId9"/>
    <hyperlink ref="F264" r:id="rId10"/>
    <hyperlink ref="F274" r:id="rId11"/>
    <hyperlink ref="F284" r:id="rId12"/>
    <hyperlink ref="F294" r:id="rId13"/>
    <hyperlink ref="F304" r:id="rId14"/>
    <hyperlink ref="F309" r:id="rId15"/>
    <hyperlink ref="F312" r:id="rId16"/>
    <hyperlink ref="F317" r:id="rId17"/>
    <hyperlink ref="F321" r:id="rId18"/>
    <hyperlink ref="F325" r:id="rId19"/>
    <hyperlink ref="F345" r:id="rId20"/>
    <hyperlink ref="F358" r:id="rId21"/>
    <hyperlink ref="F361" r:id="rId22"/>
  </hyperlinks>
  <pageMargins left="0.19685039370078741" right="0.19685039370078741" top="0.39370078740157483" bottom="0.39370078740157483" header="0" footer="0"/>
  <pageSetup paperSize="9" scale="92" fitToHeight="100" orientation="portrait" blackAndWhite="1" r:id="rId23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showGridLines="0" zoomScale="160" zoomScaleNormal="160" workbookViewId="0">
      <selection activeCell="D6" sqref="D6:F6"/>
    </sheetView>
  </sheetViews>
  <sheetFormatPr defaultRowHeight="11.2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8"/>
      <c r="C3" s="19"/>
      <c r="D3" s="19"/>
      <c r="E3" s="19"/>
      <c r="F3" s="19"/>
      <c r="G3" s="19"/>
      <c r="H3" s="20"/>
    </row>
    <row r="4" spans="1:8" s="1" customFormat="1" ht="24.95" customHeight="1">
      <c r="B4" s="20"/>
      <c r="C4" s="21" t="s">
        <v>328</v>
      </c>
      <c r="H4" s="20"/>
    </row>
    <row r="5" spans="1:8" s="1" customFormat="1" ht="12" customHeight="1">
      <c r="B5" s="20"/>
      <c r="C5" s="24" t="s">
        <v>13</v>
      </c>
      <c r="D5" s="276" t="s">
        <v>14</v>
      </c>
      <c r="E5" s="242"/>
      <c r="F5" s="242"/>
      <c r="H5" s="20"/>
    </row>
    <row r="6" spans="1:8" s="1" customFormat="1" ht="36.950000000000003" customHeight="1">
      <c r="B6" s="20"/>
      <c r="C6" s="26" t="s">
        <v>16</v>
      </c>
      <c r="D6" s="273" t="s">
        <v>17</v>
      </c>
      <c r="E6" s="242"/>
      <c r="F6" s="242"/>
      <c r="H6" s="20"/>
    </row>
    <row r="7" spans="1:8" s="1" customFormat="1" ht="16.5" customHeight="1">
      <c r="B7" s="20"/>
      <c r="C7" s="27" t="s">
        <v>22</v>
      </c>
      <c r="D7" s="56">
        <f ca="1">'Rekapitulace stavby'!AN8</f>
        <v>46050</v>
      </c>
      <c r="H7" s="20"/>
    </row>
    <row r="8" spans="1:8" s="2" customFormat="1" ht="10.9" customHeight="1">
      <c r="A8" s="33"/>
      <c r="B8" s="34"/>
      <c r="C8" s="33"/>
      <c r="D8" s="33"/>
      <c r="E8" s="33"/>
      <c r="F8" s="33"/>
      <c r="G8" s="33"/>
      <c r="H8" s="34"/>
    </row>
    <row r="9" spans="1:8" s="11" customFormat="1" ht="29.25" customHeight="1">
      <c r="A9" s="116"/>
      <c r="B9" s="117"/>
      <c r="C9" s="118" t="s">
        <v>53</v>
      </c>
      <c r="D9" s="119" t="s">
        <v>54</v>
      </c>
      <c r="E9" s="119" t="s">
        <v>104</v>
      </c>
      <c r="F9" s="120" t="s">
        <v>329</v>
      </c>
      <c r="G9" s="116"/>
      <c r="H9" s="117"/>
    </row>
    <row r="10" spans="1:8" s="2" customFormat="1" ht="26.45" customHeight="1">
      <c r="A10" s="33"/>
      <c r="B10" s="34"/>
      <c r="C10" s="178" t="s">
        <v>330</v>
      </c>
      <c r="D10" s="178" t="s">
        <v>78</v>
      </c>
      <c r="E10" s="33"/>
      <c r="F10" s="33"/>
      <c r="G10" s="33"/>
      <c r="H10" s="34"/>
    </row>
    <row r="11" spans="1:8" s="2" customFormat="1" ht="16.899999999999999" customHeight="1">
      <c r="A11" s="33"/>
      <c r="B11" s="34"/>
      <c r="C11" s="179" t="s">
        <v>83</v>
      </c>
      <c r="D11" s="229" t="s">
        <v>341</v>
      </c>
      <c r="E11" s="230" t="s">
        <v>85</v>
      </c>
      <c r="F11" s="231">
        <f>'SO01 - Stavební část'!H311</f>
        <v>23.4</v>
      </c>
      <c r="G11" s="33"/>
      <c r="H11" s="34"/>
    </row>
    <row r="12" spans="1:8" s="2" customFormat="1" ht="16.899999999999999" customHeight="1">
      <c r="A12" s="33"/>
      <c r="B12" s="34"/>
      <c r="C12" s="180" t="s">
        <v>1</v>
      </c>
      <c r="D12" s="180"/>
      <c r="E12" s="17" t="s">
        <v>1</v>
      </c>
      <c r="F12" s="181">
        <f>F11</f>
        <v>23.4</v>
      </c>
      <c r="G12" s="33"/>
      <c r="H12" s="34"/>
    </row>
    <row r="13" spans="1:8" s="2" customFormat="1" ht="16.899999999999999" customHeight="1">
      <c r="A13" s="33"/>
      <c r="B13" s="34"/>
      <c r="C13" s="182" t="s">
        <v>331</v>
      </c>
      <c r="D13" s="33"/>
      <c r="E13" s="33"/>
      <c r="F13" s="33"/>
      <c r="G13" s="33"/>
      <c r="H13" s="34"/>
    </row>
    <row r="14" spans="1:8" s="2" customFormat="1" ht="22.5">
      <c r="A14" s="33"/>
      <c r="B14" s="34"/>
      <c r="C14" s="180" t="s">
        <v>324</v>
      </c>
      <c r="D14" s="180" t="s">
        <v>325</v>
      </c>
      <c r="E14" s="17" t="s">
        <v>85</v>
      </c>
      <c r="F14" s="181">
        <f>F11</f>
        <v>23.4</v>
      </c>
      <c r="G14" s="33"/>
      <c r="H14" s="34"/>
    </row>
    <row r="15" spans="1:8" s="2" customFormat="1" ht="7.35" customHeight="1">
      <c r="A15" s="33"/>
      <c r="B15" s="48"/>
      <c r="C15" s="49"/>
      <c r="D15" s="49"/>
      <c r="E15" s="49"/>
      <c r="F15" s="49"/>
      <c r="G15" s="49"/>
      <c r="H15" s="34"/>
    </row>
    <row r="16" spans="1:8" s="2" customFormat="1">
      <c r="A16" s="33"/>
      <c r="B16" s="33"/>
      <c r="C16" s="33"/>
      <c r="D16" s="33"/>
      <c r="E16" s="33"/>
      <c r="F16" s="33"/>
      <c r="G16" s="33"/>
      <c r="H16" s="33"/>
    </row>
  </sheetData>
  <sheetProtection algorithmName="SHA-512" hashValue="PrIpbeRkrxBleMdbcjEMdw+D813WRbG4YbSRH3xp2iSJXIu9aWK6QYizbO9gn0Y+VYWHnJ6ljE1YgzAoEX4pVg==" saltValue="tIXo4gLRqNFpACHbExE6ZQ==" spinCount="100000" sheet="1" objects="1" scenarios="1"/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SO01 - Stavební část</vt:lpstr>
      <vt:lpstr>Seznam figur</vt:lpstr>
      <vt:lpstr>'Rekapitulace stavby'!Názvy_tisku</vt:lpstr>
      <vt:lpstr>'Seznam figur'!Názvy_tisku</vt:lpstr>
      <vt:lpstr>'SO01 - Stavební část'!Názvy_tisku</vt:lpstr>
      <vt:lpstr>'Rekapitulace stavby'!Oblast_tisku</vt:lpstr>
      <vt:lpstr>'Seznam figur'!Oblast_tisku</vt:lpstr>
      <vt:lpstr>'SO01 - Stavební část'!Oblast_tisku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Čermák</dc:creator>
  <cp:lastModifiedBy>Manda Libor, DiS.</cp:lastModifiedBy>
  <cp:lastPrinted>2026-01-28T08:53:24Z</cp:lastPrinted>
  <dcterms:created xsi:type="dcterms:W3CDTF">2024-02-05T14:31:17Z</dcterms:created>
  <dcterms:modified xsi:type="dcterms:W3CDTF">2026-01-28T08:54:52Z</dcterms:modified>
</cp:coreProperties>
</file>