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2026\2026 STAVEBNÍ PRÁCE\7. Turistická útulna Maršov\"/>
    </mc:Choice>
  </mc:AlternateContent>
  <bookViews>
    <workbookView xWindow="0" yWindow="0" windowWidth="28800" windowHeight="12435" activeTab="1"/>
  </bookViews>
  <sheets>
    <sheet name="Rekapitulace stavby" sheetId="1" r:id="rId1"/>
    <sheet name="SO01 - Stavební část" sheetId="2" r:id="rId2"/>
    <sheet name="Seznam figur" sheetId="3" r:id="rId3"/>
  </sheets>
  <definedNames>
    <definedName name="_xlnm._FilterDatabase" localSheetId="1" hidden="1">'SO01 - Stavební část'!$C$123:$K$378</definedName>
    <definedName name="_xlnm.Print_Titles" localSheetId="0">'Rekapitulace stavby'!$92:$92</definedName>
    <definedName name="_xlnm.Print_Titles" localSheetId="2">'Seznam figur'!$9:$9</definedName>
    <definedName name="_xlnm.Print_Titles" localSheetId="1">'SO01 - Stavební část'!$123:$123</definedName>
    <definedName name="_xlnm.Print_Area" localSheetId="0">'Rekapitulace stavby'!$D$4:$AO$76,'Rekapitulace stavby'!$C$82:$AQ$96</definedName>
    <definedName name="_xlnm.Print_Area" localSheetId="2">'Seznam figur'!$C$4:$G$14</definedName>
    <definedName name="_xlnm.Print_Area" localSheetId="1">'SO01 - Stavební část'!$C$4:$J$76,'SO01 - Stavební část'!$C$82:$J$105,'SO01 - Stavební část'!$C$111:$T$378</definedName>
  </definedNames>
  <calcPr calcId="152511" iterateCount="1" calcOnSave="0"/>
</workbook>
</file>

<file path=xl/calcChain.xml><?xml version="1.0" encoding="utf-8"?>
<calcChain xmlns="http://schemas.openxmlformats.org/spreadsheetml/2006/main">
  <c r="J323" i="2" l="1"/>
  <c r="J141" i="2"/>
  <c r="J140" i="2"/>
  <c r="J138" i="2"/>
  <c r="H140" i="2"/>
  <c r="H138" i="2"/>
  <c r="H139" i="2"/>
  <c r="J126" i="2" l="1"/>
  <c r="J374" i="2"/>
  <c r="J373" i="2"/>
  <c r="J372" i="2" s="1"/>
  <c r="J103" i="2" s="1"/>
  <c r="H335" i="2"/>
  <c r="H336" i="2" s="1"/>
  <c r="J151" i="2"/>
  <c r="J150" i="2"/>
  <c r="H334" i="2" l="1"/>
  <c r="J334" i="2" s="1"/>
  <c r="H250" i="2"/>
  <c r="H258" i="2"/>
  <c r="H222" i="2"/>
  <c r="H221" i="2"/>
  <c r="H211" i="2"/>
  <c r="H251" i="2"/>
  <c r="H249" i="2"/>
  <c r="H223" i="2"/>
  <c r="H224" i="2" s="1"/>
  <c r="H212" i="2"/>
  <c r="H213" i="2" s="1"/>
  <c r="H214" i="2" s="1"/>
  <c r="H210" i="2" s="1"/>
  <c r="H348" i="2" l="1"/>
  <c r="H351" i="2" s="1"/>
  <c r="H352" i="2" s="1"/>
  <c r="H346" i="2" s="1"/>
  <c r="H342" i="2"/>
  <c r="H345" i="2" s="1"/>
  <c r="H340" i="2" s="1"/>
  <c r="H167" i="2"/>
  <c r="H283" i="2"/>
  <c r="H282" i="2"/>
  <c r="H284" i="2"/>
  <c r="H289" i="2" s="1"/>
  <c r="H280" i="2" s="1"/>
  <c r="H259" i="2"/>
  <c r="H260" i="2" s="1"/>
  <c r="H257" i="2" s="1"/>
  <c r="H252" i="2"/>
  <c r="H248" i="2" s="1"/>
  <c r="H169" i="2"/>
  <c r="H168" i="2"/>
  <c r="H184" i="2" s="1"/>
  <c r="H196" i="2"/>
  <c r="H203" i="2" l="1"/>
  <c r="H204" i="2" s="1"/>
  <c r="H195" i="2" s="1"/>
  <c r="H127" i="2"/>
  <c r="H136" i="2"/>
  <c r="J134" i="2" l="1"/>
  <c r="J136" i="2"/>
  <c r="J127" i="2"/>
  <c r="H137" i="2"/>
  <c r="H128" i="2"/>
  <c r="H129" i="2" s="1"/>
  <c r="J129" i="2" s="1"/>
  <c r="J128" i="2" l="1"/>
  <c r="H135" i="2"/>
  <c r="H130" i="2"/>
  <c r="F11" i="3"/>
  <c r="F14" i="3" s="1"/>
  <c r="J120" i="2"/>
  <c r="AN8" i="1"/>
  <c r="H131" i="2" l="1"/>
  <c r="J131" i="2" s="1"/>
  <c r="J130" i="2"/>
  <c r="H132" i="2"/>
  <c r="J135" i="2"/>
  <c r="F12" i="3"/>
  <c r="D7" i="3"/>
  <c r="J37" i="2"/>
  <c r="J36" i="2"/>
  <c r="AY95" i="1"/>
  <c r="J35" i="2"/>
  <c r="AX95" i="1"/>
  <c r="BI376" i="2"/>
  <c r="BH376" i="2"/>
  <c r="BG376" i="2"/>
  <c r="BF376" i="2"/>
  <c r="T376" i="2"/>
  <c r="T375" i="2"/>
  <c r="R376" i="2"/>
  <c r="R375" i="2"/>
  <c r="P376" i="2"/>
  <c r="P375" i="2" s="1"/>
  <c r="BI370" i="2"/>
  <c r="BH370" i="2"/>
  <c r="BG370" i="2"/>
  <c r="BF370" i="2"/>
  <c r="T370" i="2"/>
  <c r="R370" i="2"/>
  <c r="P370" i="2"/>
  <c r="BI367" i="2"/>
  <c r="BH367" i="2"/>
  <c r="BG367" i="2"/>
  <c r="BF367" i="2"/>
  <c r="T367" i="2"/>
  <c r="R367" i="2"/>
  <c r="P367" i="2"/>
  <c r="BI364" i="2"/>
  <c r="BH364" i="2"/>
  <c r="BG364" i="2"/>
  <c r="BF364" i="2"/>
  <c r="T364" i="2"/>
  <c r="R364" i="2"/>
  <c r="P364" i="2"/>
  <c r="BI361" i="2"/>
  <c r="BH361" i="2"/>
  <c r="BG361" i="2"/>
  <c r="BF361" i="2"/>
  <c r="T361" i="2"/>
  <c r="R361" i="2"/>
  <c r="P361" i="2"/>
  <c r="BI357" i="2"/>
  <c r="BH357" i="2"/>
  <c r="BG357" i="2"/>
  <c r="BF357" i="2"/>
  <c r="T357" i="2"/>
  <c r="R357" i="2"/>
  <c r="P357" i="2"/>
  <c r="BI353" i="2"/>
  <c r="BH353" i="2"/>
  <c r="BG353" i="2"/>
  <c r="BF353" i="2"/>
  <c r="T353" i="2"/>
  <c r="R353" i="2"/>
  <c r="P353" i="2"/>
  <c r="BI346" i="2"/>
  <c r="BH346" i="2"/>
  <c r="BG346" i="2"/>
  <c r="BF346" i="2"/>
  <c r="T346" i="2"/>
  <c r="R346" i="2"/>
  <c r="P346" i="2"/>
  <c r="BI340" i="2"/>
  <c r="BH340" i="2"/>
  <c r="BG340" i="2"/>
  <c r="BF340" i="2"/>
  <c r="T340" i="2"/>
  <c r="R340" i="2"/>
  <c r="P340" i="2"/>
  <c r="BI337" i="2"/>
  <c r="BH337" i="2"/>
  <c r="BG337" i="2"/>
  <c r="BF337" i="2"/>
  <c r="T337" i="2"/>
  <c r="R337" i="2"/>
  <c r="P337" i="2"/>
  <c r="BI330" i="2"/>
  <c r="BH330" i="2"/>
  <c r="BG330" i="2"/>
  <c r="BF330" i="2"/>
  <c r="T330" i="2"/>
  <c r="R330" i="2"/>
  <c r="P330" i="2"/>
  <c r="BI326" i="2"/>
  <c r="BH326" i="2"/>
  <c r="BG326" i="2"/>
  <c r="BF326" i="2"/>
  <c r="T326" i="2"/>
  <c r="R326" i="2"/>
  <c r="P326" i="2"/>
  <c r="BI318" i="2"/>
  <c r="BH318" i="2"/>
  <c r="BG318" i="2"/>
  <c r="BF318" i="2"/>
  <c r="T318" i="2"/>
  <c r="R318" i="2"/>
  <c r="P318" i="2"/>
  <c r="BI315" i="2"/>
  <c r="BH315" i="2"/>
  <c r="BG315" i="2"/>
  <c r="BF315" i="2"/>
  <c r="T315" i="2"/>
  <c r="R315" i="2"/>
  <c r="P315" i="2"/>
  <c r="BI310" i="2"/>
  <c r="BH310" i="2"/>
  <c r="BG310" i="2"/>
  <c r="BF310" i="2"/>
  <c r="T310" i="2"/>
  <c r="R310" i="2"/>
  <c r="P310" i="2"/>
  <c r="BI305" i="2"/>
  <c r="BH305" i="2"/>
  <c r="BG305" i="2"/>
  <c r="BF305" i="2"/>
  <c r="T305" i="2"/>
  <c r="R305" i="2"/>
  <c r="P305" i="2"/>
  <c r="BI300" i="2"/>
  <c r="BH300" i="2"/>
  <c r="BG300" i="2"/>
  <c r="BF300" i="2"/>
  <c r="T300" i="2"/>
  <c r="R300" i="2"/>
  <c r="P300" i="2"/>
  <c r="BI295" i="2"/>
  <c r="BH295" i="2"/>
  <c r="BG295" i="2"/>
  <c r="BF295" i="2"/>
  <c r="T295" i="2"/>
  <c r="R295" i="2"/>
  <c r="P295" i="2"/>
  <c r="BI290" i="2"/>
  <c r="BH290" i="2"/>
  <c r="BG290" i="2"/>
  <c r="BF290" i="2"/>
  <c r="T290" i="2"/>
  <c r="R290" i="2"/>
  <c r="P290" i="2"/>
  <c r="BI280" i="2"/>
  <c r="BH280" i="2"/>
  <c r="BG280" i="2"/>
  <c r="BF280" i="2"/>
  <c r="T280" i="2"/>
  <c r="R280" i="2"/>
  <c r="P280" i="2"/>
  <c r="BI275" i="2"/>
  <c r="BH275" i="2"/>
  <c r="BG275" i="2"/>
  <c r="BF275" i="2"/>
  <c r="T275" i="2"/>
  <c r="R275" i="2"/>
  <c r="P275" i="2"/>
  <c r="BI270" i="2"/>
  <c r="BH270" i="2"/>
  <c r="BG270" i="2"/>
  <c r="BF270" i="2"/>
  <c r="T270" i="2"/>
  <c r="R270" i="2"/>
  <c r="P270" i="2"/>
  <c r="BI266" i="2"/>
  <c r="BH266" i="2"/>
  <c r="BG266" i="2"/>
  <c r="BF266" i="2"/>
  <c r="T266" i="2"/>
  <c r="R266" i="2"/>
  <c r="P266" i="2"/>
  <c r="BI261" i="2"/>
  <c r="BH261" i="2"/>
  <c r="BG261" i="2"/>
  <c r="BF261" i="2"/>
  <c r="T261" i="2"/>
  <c r="R261" i="2"/>
  <c r="P261" i="2"/>
  <c r="BI257" i="2"/>
  <c r="BH257" i="2"/>
  <c r="BG257" i="2"/>
  <c r="BF257" i="2"/>
  <c r="T257" i="2"/>
  <c r="R257" i="2"/>
  <c r="P257" i="2"/>
  <c r="BI253" i="2"/>
  <c r="BH253" i="2"/>
  <c r="BG253" i="2"/>
  <c r="BF253" i="2"/>
  <c r="T253" i="2"/>
  <c r="R253" i="2"/>
  <c r="P253" i="2"/>
  <c r="BI248" i="2"/>
  <c r="BH248" i="2"/>
  <c r="BG248" i="2"/>
  <c r="BF248" i="2"/>
  <c r="T248" i="2"/>
  <c r="R248" i="2"/>
  <c r="P248" i="2"/>
  <c r="BI243" i="2"/>
  <c r="BH243" i="2"/>
  <c r="BG243" i="2"/>
  <c r="BF243" i="2"/>
  <c r="T243" i="2"/>
  <c r="R243" i="2"/>
  <c r="P243" i="2"/>
  <c r="BI239" i="2"/>
  <c r="BH239" i="2"/>
  <c r="BG239" i="2"/>
  <c r="BF239" i="2"/>
  <c r="T239" i="2"/>
  <c r="R239" i="2"/>
  <c r="P239" i="2"/>
  <c r="BI225" i="2"/>
  <c r="BH225" i="2"/>
  <c r="BG225" i="2"/>
  <c r="BF225" i="2"/>
  <c r="T225" i="2"/>
  <c r="R225" i="2"/>
  <c r="P225" i="2"/>
  <c r="BI220" i="2"/>
  <c r="BH220" i="2"/>
  <c r="BG220" i="2"/>
  <c r="BF220" i="2"/>
  <c r="T220" i="2"/>
  <c r="R220" i="2"/>
  <c r="P220" i="2"/>
  <c r="BI215" i="2"/>
  <c r="BH215" i="2"/>
  <c r="BG215" i="2"/>
  <c r="BF215" i="2"/>
  <c r="T215" i="2"/>
  <c r="R215" i="2"/>
  <c r="P215" i="2"/>
  <c r="BI210" i="2"/>
  <c r="BH210" i="2"/>
  <c r="BG210" i="2"/>
  <c r="BF210" i="2"/>
  <c r="T210" i="2"/>
  <c r="R210" i="2"/>
  <c r="P210" i="2"/>
  <c r="BI205" i="2"/>
  <c r="BH205" i="2"/>
  <c r="BG205" i="2"/>
  <c r="BF205" i="2"/>
  <c r="T205" i="2"/>
  <c r="R205" i="2"/>
  <c r="P205" i="2"/>
  <c r="BI195" i="2"/>
  <c r="BH195" i="2"/>
  <c r="BG195" i="2"/>
  <c r="BF195" i="2"/>
  <c r="T195" i="2"/>
  <c r="R195" i="2"/>
  <c r="P195" i="2"/>
  <c r="BI185" i="2"/>
  <c r="BH185" i="2"/>
  <c r="BG185" i="2"/>
  <c r="BF185" i="2"/>
  <c r="T185" i="2"/>
  <c r="R185" i="2"/>
  <c r="P185" i="2"/>
  <c r="BI152" i="2"/>
  <c r="BH152" i="2"/>
  <c r="BG152" i="2"/>
  <c r="BF152" i="2"/>
  <c r="T152" i="2"/>
  <c r="R152" i="2"/>
  <c r="P152" i="2"/>
  <c r="BI142" i="2"/>
  <c r="BH142" i="2"/>
  <c r="BG142" i="2"/>
  <c r="BF142" i="2"/>
  <c r="T142" i="2"/>
  <c r="T126" i="2"/>
  <c r="T125" i="2"/>
  <c r="R142" i="2"/>
  <c r="R126" i="2"/>
  <c r="R125" i="2"/>
  <c r="P142" i="2"/>
  <c r="P126" i="2"/>
  <c r="P125" i="2"/>
  <c r="F118" i="2"/>
  <c r="E116" i="2"/>
  <c r="F89" i="2"/>
  <c r="E87" i="2"/>
  <c r="J24" i="2"/>
  <c r="E24" i="2"/>
  <c r="J92" i="2" s="1"/>
  <c r="J23" i="2"/>
  <c r="J21" i="2"/>
  <c r="E21" i="2"/>
  <c r="J20" i="2"/>
  <c r="J18" i="2"/>
  <c r="E18" i="2"/>
  <c r="F121" i="2" s="1"/>
  <c r="J17" i="2"/>
  <c r="J15" i="2"/>
  <c r="E15" i="2"/>
  <c r="F120" i="2" s="1"/>
  <c r="J14" i="2"/>
  <c r="J12" i="2"/>
  <c r="J118" i="2" s="1"/>
  <c r="E7" i="2"/>
  <c r="E85" i="2" s="1"/>
  <c r="L90" i="1"/>
  <c r="AM90" i="1"/>
  <c r="L89" i="1"/>
  <c r="AM87" i="1"/>
  <c r="L87" i="1"/>
  <c r="L85" i="1"/>
  <c r="L84" i="1"/>
  <c r="BK225" i="2"/>
  <c r="J270" i="2"/>
  <c r="J315" i="2"/>
  <c r="J330" i="2"/>
  <c r="J364" i="2"/>
  <c r="BK361" i="2"/>
  <c r="BK295" i="2"/>
  <c r="BK346" i="2"/>
  <c r="BK195" i="2"/>
  <c r="BK275" i="2"/>
  <c r="J310" i="2"/>
  <c r="J340" i="2"/>
  <c r="BK357" i="2"/>
  <c r="J376" i="2"/>
  <c r="BK210" i="2"/>
  <c r="J257" i="2"/>
  <c r="J215" i="2"/>
  <c r="J305" i="2"/>
  <c r="BK318" i="2"/>
  <c r="J280" i="2"/>
  <c r="BK370" i="2"/>
  <c r="BK310" i="2"/>
  <c r="J266" i="2"/>
  <c r="BK261" i="2"/>
  <c r="BK243" i="2"/>
  <c r="J300" i="2"/>
  <c r="J346" i="2"/>
  <c r="J367" i="2"/>
  <c r="J337" i="2"/>
  <c r="J142" i="2"/>
  <c r="J361" i="2"/>
  <c r="J225" i="2"/>
  <c r="J370" i="2"/>
  <c r="J326" i="2"/>
  <c r="J357" i="2"/>
  <c r="J290" i="2"/>
  <c r="J295" i="2"/>
  <c r="BK253" i="2"/>
  <c r="BK340" i="2"/>
  <c r="J220" i="2"/>
  <c r="BK185" i="2"/>
  <c r="BK248" i="2"/>
  <c r="BK315" i="2"/>
  <c r="BK326" i="2"/>
  <c r="BK142" i="2"/>
  <c r="BK376" i="2"/>
  <c r="BK152" i="2"/>
  <c r="BK364" i="2"/>
  <c r="BK215" i="2"/>
  <c r="BK290" i="2"/>
  <c r="BK257" i="2"/>
  <c r="BK270" i="2"/>
  <c r="BK337" i="2"/>
  <c r="J353" i="2"/>
  <c r="BK220" i="2"/>
  <c r="J152" i="2"/>
  <c r="J205" i="2"/>
  <c r="AS94" i="1"/>
  <c r="BK266" i="2"/>
  <c r="J243" i="2"/>
  <c r="BK330" i="2"/>
  <c r="J185" i="2"/>
  <c r="J253" i="2"/>
  <c r="J275" i="2"/>
  <c r="J210" i="2"/>
  <c r="J248" i="2"/>
  <c r="BK305" i="2"/>
  <c r="J239" i="2"/>
  <c r="BK353" i="2"/>
  <c r="BK280" i="2"/>
  <c r="J261" i="2"/>
  <c r="BK205" i="2"/>
  <c r="J318" i="2"/>
  <c r="J317" i="2" s="1"/>
  <c r="BK367" i="2"/>
  <c r="BK239" i="2"/>
  <c r="J195" i="2"/>
  <c r="BK300" i="2"/>
  <c r="J339" i="2" l="1"/>
  <c r="J149" i="2"/>
  <c r="H133" i="2"/>
  <c r="J133" i="2" s="1"/>
  <c r="J132" i="2"/>
  <c r="T149" i="2"/>
  <c r="R317" i="2"/>
  <c r="BK149" i="2"/>
  <c r="R339" i="2"/>
  <c r="T339" i="2"/>
  <c r="BK317" i="2"/>
  <c r="P149" i="2"/>
  <c r="T317" i="2"/>
  <c r="R149" i="2"/>
  <c r="R148" i="2" s="1"/>
  <c r="R124" i="2" s="1"/>
  <c r="P317" i="2"/>
  <c r="BK339" i="2"/>
  <c r="P339" i="2"/>
  <c r="BK126" i="2"/>
  <c r="BK375" i="2"/>
  <c r="J375" i="2" s="1"/>
  <c r="BE376" i="2"/>
  <c r="F91" i="2"/>
  <c r="J121" i="2"/>
  <c r="BE305" i="2"/>
  <c r="BE337" i="2"/>
  <c r="BE346" i="2"/>
  <c r="BE367" i="2"/>
  <c r="J89" i="2"/>
  <c r="BE220" i="2"/>
  <c r="BE248" i="2"/>
  <c r="BE275" i="2"/>
  <c r="BE310" i="2"/>
  <c r="BE315" i="2"/>
  <c r="BE361" i="2"/>
  <c r="BE370" i="2"/>
  <c r="BE142" i="2"/>
  <c r="BE185" i="2"/>
  <c r="BE239" i="2"/>
  <c r="BE330" i="2"/>
  <c r="BE353" i="2"/>
  <c r="BE357" i="2"/>
  <c r="BE364" i="2"/>
  <c r="E114" i="2"/>
  <c r="BE152" i="2"/>
  <c r="BE290" i="2"/>
  <c r="BE318" i="2"/>
  <c r="BE195" i="2"/>
  <c r="BE243" i="2"/>
  <c r="BE253" i="2"/>
  <c r="BE261" i="2"/>
  <c r="BE300" i="2"/>
  <c r="BE205" i="2"/>
  <c r="BE257" i="2"/>
  <c r="F92" i="2"/>
  <c r="BE210" i="2"/>
  <c r="BE215" i="2"/>
  <c r="BE225" i="2"/>
  <c r="BE270" i="2"/>
  <c r="BE280" i="2"/>
  <c r="BE340" i="2"/>
  <c r="BE266" i="2"/>
  <c r="BE295" i="2"/>
  <c r="BE326" i="2"/>
  <c r="F37" i="2"/>
  <c r="BD95" i="1" s="1"/>
  <c r="BD94" i="1" s="1"/>
  <c r="W33" i="1" s="1"/>
  <c r="F36" i="2"/>
  <c r="BC95" i="1" s="1"/>
  <c r="BC94" i="1" s="1"/>
  <c r="AY94" i="1" s="1"/>
  <c r="F34" i="2"/>
  <c r="BA95" i="1" s="1"/>
  <c r="BA94" i="1" s="1"/>
  <c r="W30" i="1" s="1"/>
  <c r="J34" i="2"/>
  <c r="AW95" i="1" s="1"/>
  <c r="F35" i="2"/>
  <c r="BB95" i="1" s="1"/>
  <c r="BB94" i="1" s="1"/>
  <c r="W31" i="1" s="1"/>
  <c r="J148" i="2" l="1"/>
  <c r="J125" i="2"/>
  <c r="J98" i="2"/>
  <c r="T148" i="2"/>
  <c r="T124" i="2" s="1"/>
  <c r="J104" i="2"/>
  <c r="J102" i="2"/>
  <c r="J101" i="2"/>
  <c r="J100" i="2"/>
  <c r="P148" i="2"/>
  <c r="P124" i="2" s="1"/>
  <c r="AU95" i="1" s="1"/>
  <c r="AU94" i="1" s="1"/>
  <c r="BK148" i="2"/>
  <c r="BK125" i="2"/>
  <c r="J97" i="2"/>
  <c r="AW94" i="1"/>
  <c r="AK30" i="1" s="1"/>
  <c r="AX94" i="1"/>
  <c r="W32" i="1"/>
  <c r="F33" i="2"/>
  <c r="AZ95" i="1" s="1"/>
  <c r="AZ94" i="1" s="1"/>
  <c r="W29" i="1" s="1"/>
  <c r="J124" i="2" l="1"/>
  <c r="J99" i="2"/>
  <c r="J96" i="2" s="1"/>
  <c r="J30" i="2" s="1"/>
  <c r="BK124" i="2"/>
  <c r="AV94" i="1"/>
  <c r="AK26" i="1" l="1"/>
  <c r="J39" i="2"/>
  <c r="J33" i="2" s="1"/>
  <c r="AG95" i="1"/>
  <c r="AG94" i="1" s="1"/>
  <c r="AT94" i="1"/>
  <c r="AK35" i="1" l="1"/>
  <c r="AK29" i="1" s="1"/>
  <c r="AN94" i="1"/>
  <c r="AV95" i="1"/>
  <c r="AT95" i="1" s="1"/>
  <c r="AN95" i="1" s="1"/>
</calcChain>
</file>

<file path=xl/sharedStrings.xml><?xml version="1.0" encoding="utf-8"?>
<sst xmlns="http://schemas.openxmlformats.org/spreadsheetml/2006/main" count="2452" uniqueCount="406">
  <si>
    <t>Export Komplet</t>
  </si>
  <si>
    <t/>
  </si>
  <si>
    <t>2.0</t>
  </si>
  <si>
    <t>False</t>
  </si>
  <si>
    <t>{943f03b4-7823-4cfb-821c-b0c9ea6606c7}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</si>
  <si>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</si>
  <si>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</si>
  <si>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</si>
  <si>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</si>
  <si>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</si>
  <si>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</si>
  <si>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</si>
  <si>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</si>
  <si>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</si>
  <si>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086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</si>
  <si>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</si>
  <si>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</si>
  <si>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Útulna</t>
  </si>
  <si>
    <t>KSO:</t>
  </si>
  <si>
    <t>CC-CZ:</t>
  </si>
  <si>
    <t>Místo:</t>
  </si>
  <si>
    <t xml:space="preserve"> </t>
  </si>
  <si>
    <t>Datum: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</si>
  <si>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</si>
  <si>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</si>
  <si>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</si>
  <si>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</si>
  <si>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</si>
  <si>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</si>
  <si>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</si>
  <si>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</si>
  <si>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</si>
  <si>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</si>
  <si>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</si>
  <si>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</si>
  <si>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</si>
  <si>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</si>
  <si>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</si>
  <si>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</si>
  <si>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</si>
  <si>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</si>
  <si>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</si>
  <si>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</si>
  <si>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</si>
  <si>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</si>
  <si>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</si>
  <si>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</si>
  <si>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</si>
  <si>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</si>
  <si>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</si>
  <si>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</si>
  <si>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</si>
  <si>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</si>
  <si>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</si>
  <si>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</si>
  <si>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</si>
  <si>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</si>
  <si>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</si>
  <si>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</si>
  <si>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</si>
  <si>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</si>
  <si>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</si>
  <si>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</si>
  <si>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</si>
  <si>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</si>
  <si>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</si>
  <si>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</si>
  <si>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</si>
  <si>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</si>
  <si>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</si>
  <si>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</si>
  <si>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</si>
  <si>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</si>
  <si>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</si>
  <si>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</si>
  <si>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</si>
  <si>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</si>
  <si>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SO01</t>
  </si>
  <si>
    <t>Stavební část</t>
  </si>
  <si>
    <t>STA</t>
  </si>
  <si>
    <t>1</t>
  </si>
  <si>
    <t>{1d94f7b7-73d9-47fa-b017-bab7d122e90f}</t>
  </si>
  <si>
    <t>2</t>
  </si>
  <si>
    <t>F0001</t>
  </si>
  <si>
    <t>DEK Střecha ST.4006A (DEKROOF 21-A)</t>
  </si>
  <si>
    <t>m2</t>
  </si>
  <si>
    <t>3</t>
  </si>
  <si>
    <t>KRYCÍ LIST SOUPISU PRACÍ</t>
  </si>
  <si>
    <t>Objekt:</t>
  </si>
  <si>
    <t>SO01 - Stavební část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</si>
  <si>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</si>
  <si>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</si>
  <si>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</si>
  <si>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</si>
  <si>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</si>
  <si>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</si>
  <si>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2 - Zakládání</t>
  </si>
  <si>
    <t>PSV - Práce a dodávky PSV</t>
  </si>
  <si>
    <t xml:space="preserve">    762 - Konstrukce tesařské</t>
  </si>
  <si>
    <t xml:space="preserve">    764 - Konstrukce klempířské</t>
  </si>
  <si>
    <t xml:space="preserve">    766 - Konstrukce truhlářské</t>
  </si>
  <si>
    <t>D1 - DEK Střecha ST.4006A (DEKROOF 21-A)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</si>
  <si>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</si>
  <si>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</si>
  <si>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</si>
  <si>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</si>
  <si>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</si>
  <si>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</si>
  <si>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</si>
  <si>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</si>
  <si>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</si>
  <si>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</si>
  <si>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</si>
  <si>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</si>
  <si>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</si>
  <si>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</si>
  <si>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</si>
  <si>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</si>
  <si>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Zakládání</t>
  </si>
  <si>
    <t>K</t>
  </si>
  <si>
    <t>233211123R.01</t>
  </si>
  <si>
    <t>kus</t>
  </si>
  <si>
    <t>4</t>
  </si>
  <si>
    <t>-1773846431</t>
  </si>
  <si>
    <t>VV</t>
  </si>
  <si>
    <t>Součet</t>
  </si>
  <si>
    <t>PSV</t>
  </si>
  <si>
    <t>Práce a dodávky PSV</t>
  </si>
  <si>
    <t>762</t>
  </si>
  <si>
    <t>Konstrukce tesařské</t>
  </si>
  <si>
    <t>762083111</t>
  </si>
  <si>
    <t>Impregnace řeziva proti dřevokaznému hmyzu a houbám máčením třída ohrožení 1 a 2</t>
  </si>
  <si>
    <t>m3</t>
  </si>
  <si>
    <t>16</t>
  </si>
  <si>
    <t>-887262893</t>
  </si>
  <si>
    <t>Online PSC</t>
  </si>
  <si>
    <t>https://podminky.urs.cz/item/CS_URS_2023_02/762083111</t>
  </si>
  <si>
    <t>"Základový rošt - obvodový tárm 180/180" 4*2,64*0,18*0,18</t>
  </si>
  <si>
    <t>"Základový rošt - trámy roštu 80/160" 24*2,64*0,08*0,16</t>
  </si>
  <si>
    <t>"Svislé konstrukce - sloup 180/180" 4*2,64*0,18*0,18</t>
  </si>
  <si>
    <t>"Svislé konstrukce - ztužidlo vodorovné ve svislém směru 1.NP 160/80" 2*2,64*0,16*0,08</t>
  </si>
  <si>
    <t>"Svislé konstrukce - ztužidlo šikmé 1.NP 100/80" 8*1,75*0,1*0,08</t>
  </si>
  <si>
    <t>"Svislé konstrukce - ztužidlo šikmé 2.NP 100/80" 8*1,4*0,1*0,08</t>
  </si>
  <si>
    <t>"Svislé konstrukce - svislý sloupek u okna 2.NP 100/80" 8*1*0,1*0,08</t>
  </si>
  <si>
    <t>"Svislé konstrukce - šikmá vzpěra u okna 2.NP 100/80" 8*1,35*0,1*0,08</t>
  </si>
  <si>
    <t>"Svislé konstrukce - vodorovný trám pod oknem (1.NP) 100/80" 4*0,6*0,1*0,08</t>
  </si>
  <si>
    <t>"Strop nad 1.np - sloup 180/180" 4*2,64*0,18*0,18</t>
  </si>
  <si>
    <t>"Strop nad 1.np - ztužidlo vodorovné 1.NP 80/160" 2*2,64*0,08*0,16</t>
  </si>
  <si>
    <t>"Strop nad 1.np - ztužidlo šikmé v úrovni stropu nad 1.NP 80/100" 2*1,35*0,08*0,1</t>
  </si>
  <si>
    <t>"Strop nad 1.np - ztužidlo šikmé 2.NP 80/100" 3*1,9*0,08*0,1</t>
  </si>
  <si>
    <t>bednění střechy OSB 4 tl. 18mm</t>
  </si>
  <si>
    <t>23,2*0,018</t>
  </si>
  <si>
    <t xml:space="preserve">latě na uchycení střešní krytiny hranoly 30 x 50 mm, smrk: </t>
  </si>
  <si>
    <t>0,03*0,05*33,6</t>
  </si>
  <si>
    <t>podlaha tl. 23mm, smrk</t>
  </si>
  <si>
    <t>3*3*0,023*2</t>
  </si>
  <si>
    <t>spodní patro</t>
  </si>
  <si>
    <t>3*2*2,2*0,03</t>
  </si>
  <si>
    <t>horní patro</t>
  </si>
  <si>
    <t>(4*2,2*3-0,6*0,6*4)*0,03</t>
  </si>
  <si>
    <t>4*3*2*0,03*0,05</t>
  </si>
  <si>
    <t>4*3*2*2*0,03*0,05</t>
  </si>
  <si>
    <t>762123210</t>
  </si>
  <si>
    <t>Montáž tesařských stěn vázaných s ocelovými spojkami z hraněného řeziva průřezové pl do 100 cm2</t>
  </si>
  <si>
    <t>m</t>
  </si>
  <si>
    <t>-664539270</t>
  </si>
  <si>
    <t>https://podminky.urs.cz/item/CS_URS_2023_02/762123210</t>
  </si>
  <si>
    <t>"Svislé konstrukce - ztužidlo šikmé 1.NP 100/80" 8*1,75</t>
  </si>
  <si>
    <t>"Svislé konstrukce - ztužidlo šikmé 2.NP 100/80" 8*1,4</t>
  </si>
  <si>
    <t>"Svislé konstrukce - svislý sloupek u okna 2.NP 100/80" 8*1</t>
  </si>
  <si>
    <t>"Svislé konstrukce - šikmá vzpěra u okna 2.NP 100/80" 8*1,35</t>
  </si>
  <si>
    <t>"Svislé konstrukce - vodorovný trám pod oknem (1.NP) 100/80" 4*0,6</t>
  </si>
  <si>
    <t>"Strop nad 1.np - ztužidlo šikmé v úrovni stropu nad 1.NP 80/100" 2*1,35</t>
  </si>
  <si>
    <t>"Strop nad 1.np - ztužidlo šikmé 2.NP 80/100" 3*1,9</t>
  </si>
  <si>
    <t>M</t>
  </si>
  <si>
    <t>60512125</t>
  </si>
  <si>
    <t>hranol stavební řezivo průřezu do 120cm2 do dl 6m</t>
  </si>
  <si>
    <t>32</t>
  </si>
  <si>
    <t>1453991646</t>
  </si>
  <si>
    <t>0,439*1,05 'Přepočtené koeficientem množství</t>
  </si>
  <si>
    <t>762123220</t>
  </si>
  <si>
    <t>Montáž tesařských stěn vázaných s ocelovými spojkami z hraněného řeziva průřezové pl přes 100 do 144 cm2</t>
  </si>
  <si>
    <t>1559963094</t>
  </si>
  <si>
    <t>https://podminky.urs.cz/item/CS_URS_2023_02/762123220</t>
  </si>
  <si>
    <t>"Svislé konstrukce - ztužidlo vodorovné ve svislém směru 1.NP 160/80" 2*2,64</t>
  </si>
  <si>
    <t>"Strop nad 1.np - ztužidlo vodorovné 1.NP 80/160" 2*2,64</t>
  </si>
  <si>
    <t>60512130</t>
  </si>
  <si>
    <t>hranol stavební řezivo průřezu do 224cm2 do dl 6m</t>
  </si>
  <si>
    <t>1997851009</t>
  </si>
  <si>
    <t>0,136*1,05 'Přepočtené koeficientem množství</t>
  </si>
  <si>
    <t>762123230</t>
  </si>
  <si>
    <t>Montáž tesařských stěn vázaných s ocelovými spojkami z hraněného řeziva průřezové pl přes 144 do 224 cm2</t>
  </si>
  <si>
    <t>1414009451</t>
  </si>
  <si>
    <t>https://podminky.urs.cz/item/CS_URS_2023_02/762123230</t>
  </si>
  <si>
    <t>"Svislé konstrukce - sloup 180/180" 4*2,64</t>
  </si>
  <si>
    <t>"Strop nad 1.np - sloup 180/180" 4*2,64</t>
  </si>
  <si>
    <t>-748586569</t>
  </si>
  <si>
    <t>0,684*1,05 'Přepočtené koeficientem množství</t>
  </si>
  <si>
    <t>762195000</t>
  </si>
  <si>
    <t>Spojovací prostředky pro montáž stěn, příček, bednění stěn</t>
  </si>
  <si>
    <t>1992553429</t>
  </si>
  <si>
    <t>https://podminky.urs.cz/item/CS_URS_2023_02/762195000</t>
  </si>
  <si>
    <t>10</t>
  </si>
  <si>
    <t>762321911</t>
  </si>
  <si>
    <t>Zavětrování a ztužení vazníků prkny tl do 32 mm</t>
  </si>
  <si>
    <t>-55444528</t>
  </si>
  <si>
    <t>https://podminky.urs.cz/item/CS_URS_2024_01/762321911</t>
  </si>
  <si>
    <t>3,4*2*2</t>
  </si>
  <si>
    <t>762332141</t>
  </si>
  <si>
    <t>Montáž vázaných kcí krovů pravidelných z hraněného řeziva pl přes 50 do 120 cm2 s ocelovými spojkami</t>
  </si>
  <si>
    <t>1673656830</t>
  </si>
  <si>
    <t>https://podminky.urs.cz/item/CS_URS_2023_02/762332141</t>
  </si>
  <si>
    <t>-1851912888</t>
  </si>
  <si>
    <t>0,307*1,05 'Přepočtené koeficientem množství</t>
  </si>
  <si>
    <t>762332144</t>
  </si>
  <si>
    <t>Montáž vázaných kcí krovů pravidelných z hraněného řeziva pl přes 288 do 450 cm2 s ocelovými spojkami</t>
  </si>
  <si>
    <t>-1232402484</t>
  </si>
  <si>
    <t>https://podminky.urs.cz/item/CS_URS_2023_02/762332144</t>
  </si>
  <si>
    <t>60512140</t>
  </si>
  <si>
    <t>hranol stavební řezivo průřezu do 450cm2 do dl 6m</t>
  </si>
  <si>
    <t>1304175565</t>
  </si>
  <si>
    <t>0,171*1,05 'Přepočtené koeficientem množství</t>
  </si>
  <si>
    <t>762341210</t>
  </si>
  <si>
    <t>Montáž bednění střech rovných a šikmých sklonu do 60° z hrubých prken na sraz tl do 32 mm</t>
  </si>
  <si>
    <t>-629693850</t>
  </si>
  <si>
    <t>https://podminky.urs.cz/item/CS_URS_2023_02/762341210</t>
  </si>
  <si>
    <t xml:space="preserve">bednění střechy </t>
  </si>
  <si>
    <t>23,2</t>
  </si>
  <si>
    <t>60515111</t>
  </si>
  <si>
    <t>řezivo jehličnaté boční prkno 20-30mm</t>
  </si>
  <si>
    <t>189148006</t>
  </si>
  <si>
    <t>23,2*0,025</t>
  </si>
  <si>
    <t>762342214</t>
  </si>
  <si>
    <t>Montáž laťování na střechách jednoduchých sklonu do 60° osové vzdálenosti přes 150 do 360 mm</t>
  </si>
  <si>
    <t>-661875314</t>
  </si>
  <si>
    <t>https://podminky.urs.cz/item/CS_URS_2023_02/762342214</t>
  </si>
  <si>
    <t>60514114</t>
  </si>
  <si>
    <t>řezivo jehličnaté lať impregnovaná dl 4 m</t>
  </si>
  <si>
    <t>-36875285</t>
  </si>
  <si>
    <t>0,05*1,05 'Přepočtené koeficientem množství</t>
  </si>
  <si>
    <t>762395000</t>
  </si>
  <si>
    <t>Spojovací prostředky krovů, bednění, laťování, nadstřešních konstrukcí</t>
  </si>
  <si>
    <t>1925053197</t>
  </si>
  <si>
    <t>https://podminky.urs.cz/item/CS_URS_2023_02/762395000</t>
  </si>
  <si>
    <t>762512261</t>
  </si>
  <si>
    <t>Montáž podlahové kce podkladového roštu</t>
  </si>
  <si>
    <t>87275730</t>
  </si>
  <si>
    <t>https://podminky.urs.cz/item/CS_URS_2023_02/762512261</t>
  </si>
  <si>
    <t>"Základový rošt - obvodový trám 180/180" 4*2,64</t>
  </si>
  <si>
    <t>"Základový rošt - trámy roštu 80/160" 24*2,64</t>
  </si>
  <si>
    <t>1853719258</t>
  </si>
  <si>
    <t>1,153*1,05 'Přepočtené koeficientem množství</t>
  </si>
  <si>
    <t>762523104</t>
  </si>
  <si>
    <t>Položení podlahy z hoblovaných prken na sraz</t>
  </si>
  <si>
    <t>-1223510812</t>
  </si>
  <si>
    <t>https://podminky.urs.cz/item/CS_URS_2023_02/762523104</t>
  </si>
  <si>
    <t>podlaha tl. 2cm, smrk</t>
  </si>
  <si>
    <t>3*3*2</t>
  </si>
  <si>
    <t>-274118976</t>
  </si>
  <si>
    <t>0,414*1,05 'Přepočtené koeficientem množství</t>
  </si>
  <si>
    <t>762595001</t>
  </si>
  <si>
    <t>Spojovací prostředky pro položení dřevěných podlah a zakrytí kanálů</t>
  </si>
  <si>
    <t>90836691</t>
  </si>
  <si>
    <t>https://podminky.urs.cz/item/CS_URS_2023_02/762595001</t>
  </si>
  <si>
    <t>998762101</t>
  </si>
  <si>
    <t>Přesun hmot tonážní pro kce tesařské v objektech v do 6 m</t>
  </si>
  <si>
    <t>t</t>
  </si>
  <si>
    <t>-1922911354</t>
  </si>
  <si>
    <t>https://podminky.urs.cz/item/CS_URS_2023_02/998762101</t>
  </si>
  <si>
    <t>764</t>
  </si>
  <si>
    <t>Konstrukce klempířské</t>
  </si>
  <si>
    <t>764111431</t>
  </si>
  <si>
    <t>1159411396</t>
  </si>
  <si>
    <t>https://podminky.urs.cz/item/CS_URS_2024_01/764111431</t>
  </si>
  <si>
    <t>23,4</t>
  </si>
  <si>
    <t>764212632</t>
  </si>
  <si>
    <t>448290800</t>
  </si>
  <si>
    <t>https://podminky.urs.cz/item/CS_URS_2023_02/764212632</t>
  </si>
  <si>
    <t>2,467*2*2</t>
  </si>
  <si>
    <t>764212664</t>
  </si>
  <si>
    <t>1942102398</t>
  </si>
  <si>
    <t>https://podminky.urs.cz/item/CS_URS_2023_02/764212664</t>
  </si>
  <si>
    <t>998764101</t>
  </si>
  <si>
    <t>Přesun hmot tonážní pro konstrukce klempířské v objektech v do 6 m</t>
  </si>
  <si>
    <t>626622286</t>
  </si>
  <si>
    <t>https://podminky.urs.cz/item/CS_URS_2023_02/998764101</t>
  </si>
  <si>
    <t>766</t>
  </si>
  <si>
    <t>Konstrukce truhlářské</t>
  </si>
  <si>
    <t>766412213R.01</t>
  </si>
  <si>
    <t>Montáž obložení stěn pl přes 5 m2 smrkovými prkny š přes 80 do 100 mm</t>
  </si>
  <si>
    <t>-502228697</t>
  </si>
  <si>
    <t>spodní patro - boky spodního patra nejsou plné =&gt; využit koef. 0,7</t>
  </si>
  <si>
    <t>4*2,2*3-0,6*0,6*4</t>
  </si>
  <si>
    <t>60516100</t>
  </si>
  <si>
    <t>řezivo smrkové sušené tl 30mm</t>
  </si>
  <si>
    <t>60592757</t>
  </si>
  <si>
    <t>1,026*1,05 'Přepočtené koeficientem množství</t>
  </si>
  <si>
    <t>766000000R,01</t>
  </si>
  <si>
    <t>D+M spojovacího materiálu a nosných prvků - rošt</t>
  </si>
  <si>
    <t>kpl</t>
  </si>
  <si>
    <t>-1769050616</t>
  </si>
  <si>
    <t>spodní patro + horní patro</t>
  </si>
  <si>
    <t>766621621</t>
  </si>
  <si>
    <t>Montáž dřevěných oken plochy do 1 m2 zdvojených otevíravých do dřevěné konstrukce</t>
  </si>
  <si>
    <t>-821093400</t>
  </si>
  <si>
    <t>https://podminky.urs.cz/item/CS_URS_2023_02/766621621</t>
  </si>
  <si>
    <t>61110008R.01</t>
  </si>
  <si>
    <t>otevíravé čtvercové okno o rozměrech 600 x 600 mm, vč. pantů a doplňkového kotvícího materiálu</t>
  </si>
  <si>
    <t>164218080</t>
  </si>
  <si>
    <t>4*0,6*0,6</t>
  </si>
  <si>
    <t>766699211R.01</t>
  </si>
  <si>
    <t>D+M lavice a stolu - dřevo</t>
  </si>
  <si>
    <t>1747220518</t>
  </si>
  <si>
    <t>766699211R.02</t>
  </si>
  <si>
    <t>D+M žebříku - dřevo</t>
  </si>
  <si>
    <t>1104014261</t>
  </si>
  <si>
    <t>998766101</t>
  </si>
  <si>
    <t>Přesun hmot tonážní pro kce truhlářské v objektech v do 6 m</t>
  </si>
  <si>
    <t>-1257321460</t>
  </si>
  <si>
    <t>https://podminky.urs.cz/item/CS_URS_2023_02/998766101</t>
  </si>
  <si>
    <t>D1</t>
  </si>
  <si>
    <t>764111643</t>
  </si>
  <si>
    <t>Krytina střechy rovné drážkováním ze svitků z Pz plechu s povrchovou úpravou do rš 670 mm sklonu přes 30 do 60°</t>
  </si>
  <si>
    <t>-1984021021</t>
  </si>
  <si>
    <t>https://podminky.urs.cz/item/CS_URS_2024_01/764111643</t>
  </si>
  <si>
    <t>SEZNAM FIGUR</t>
  </si>
  <si>
    <t>Výměra</t>
  </si>
  <si>
    <t xml:space="preserve"> SO01</t>
  </si>
  <si>
    <t>Použití figury:</t>
  </si>
  <si>
    <t>Město Uherský Brod, Masarykovo nám. 100, 688 01 Uherský Brod</t>
  </si>
  <si>
    <t>00291463</t>
  </si>
  <si>
    <t>CZ00291463</t>
  </si>
  <si>
    <t>Střešní krytina - Krytina střechy z Pz plechu, antracit viz Průvodní zpráva</t>
  </si>
  <si>
    <t>Geodetické vytýčení pozice a geodetické zaměření dokončené stavby</t>
  </si>
  <si>
    <t>Geodetické práce</t>
  </si>
  <si>
    <t>G001</t>
  </si>
  <si>
    <t xml:space="preserve"> Ing. Arch. Lukáš Landa, autorizovaný architekt, ČKA 04565</t>
  </si>
  <si>
    <t>Ing. Arch. Lukáš Landa</t>
  </si>
  <si>
    <t>Krytina střechy z Pz plechu, antracit – např. Plech trapézový BRAVO H12+ RAL 7016 antracit</t>
  </si>
  <si>
    <t>133201101</t>
  </si>
  <si>
    <t>Hloubení šachet v hornině tř. 3 objemu do 100 m3</t>
  </si>
  <si>
    <t>133201109</t>
  </si>
  <si>
    <t>Příplatek za lepivost u hloubení šachet v hornině tř. 3</t>
  </si>
  <si>
    <t>161101101</t>
  </si>
  <si>
    <t>Svislé přemístění výkopku z horniny tř. 1 až 4 hl výkopu do 2,5 m</t>
  </si>
  <si>
    <t>162201101</t>
  </si>
  <si>
    <t>Vodorovné přemístění do 20 m výkopku/sypaniny z horniny tř. 1 až 4</t>
  </si>
  <si>
    <t>162201211</t>
  </si>
  <si>
    <t>Vodorovné přemístění výkopku z horniny tř. 1 až 4 stavebním kolečkem do 10 m</t>
  </si>
  <si>
    <t>162601102</t>
  </si>
  <si>
    <t>Vodorovné přemístění do 5000 m výkopku/sypaniny z horniny tř. 1 až 4</t>
  </si>
  <si>
    <t>167101101</t>
  </si>
  <si>
    <t>Nakládání výkopku z hornin tř. 1 až 4 do 100 m3</t>
  </si>
  <si>
    <t>174101101</t>
  </si>
  <si>
    <t>Zásyp jam, šachet rýh nebo kolem objektů sypaninou se zhutněním</t>
  </si>
  <si>
    <t>182301122</t>
  </si>
  <si>
    <t>Rozprostření ornice pl do 500 m2 ve svahu přes 1:5 tl vrstvy do 150 mm</t>
  </si>
  <si>
    <t>275313711</t>
  </si>
  <si>
    <t>betonová patka 1,2*1,2*1 * 4</t>
  </si>
  <si>
    <t>"Svislé konstrukce - ztužidlo šikmé 1.NP 120/100" 8*1,75*0,12*0,1</t>
  </si>
  <si>
    <t>"Krov - krokve 140/220" 14*2,64*0,14*0,220</t>
  </si>
  <si>
    <t>"Krov - vrcholová vaznice 140/140" 1*1,35*0,14*0,140</t>
  </si>
  <si>
    <t>"Krov - krokve 140/220" 14*2,64</t>
  </si>
  <si>
    <t>"Krov - vrcholová vaznice 140/140" 1*1,35</t>
  </si>
  <si>
    <t>"Krov - pozednice 180/260" 2*2,64</t>
  </si>
  <si>
    <t>"Krov - pozednice 180/260" 2*2,64*0,180*0,26</t>
  </si>
  <si>
    <t>"Krov - pozednice 180/260" 2*2,64*0,18*0,260</t>
  </si>
  <si>
    <t>"Krov - krokve 140/220" 14*2,64*0,140*0,220</t>
  </si>
  <si>
    <t>"Krov - pozednice 180/220" 2*2,64*0,18*0,22</t>
  </si>
  <si>
    <t>"Krov - krokve 140/220" 14*2,64*0,14*0,22</t>
  </si>
  <si>
    <t>4*2*2,2*0,7</t>
  </si>
  <si>
    <t>(4*2*2,2*0,03)*0,7</t>
  </si>
  <si>
    <t>Zemní vrut</t>
  </si>
  <si>
    <t>Dodatečně vlepený na chemeckou maltu.</t>
  </si>
  <si>
    <t>Kompletní dodávka a montáž zakotvení obvodového rámu</t>
  </si>
  <si>
    <t>Kotevní šroub M24 - Tř. pevnosti 8.8 
kotevní délka v betonu 200mm</t>
  </si>
  <si>
    <t>Základové patky z betonu tř. C30/37-XC2, XF3</t>
  </si>
  <si>
    <r>
      <t xml:space="preserve">Útulna - Maršov
</t>
    </r>
    <r>
      <rPr>
        <sz val="10"/>
        <color theme="1" tint="0.499984740745262"/>
        <rFont val="Arial CE"/>
        <charset val="238"/>
      </rPr>
      <t>(útulna var II)</t>
    </r>
  </si>
  <si>
    <t xml:space="preserve"> Ing. Arch. Lukáš Landa</t>
  </si>
  <si>
    <t>762081410</t>
  </si>
  <si>
    <t>Vícestranné hoblování hraněného řeziva na staveništi</t>
  </si>
  <si>
    <t>762081510</t>
  </si>
  <si>
    <t>Plošné hoblování hraněného řeziva na staveništi</t>
  </si>
  <si>
    <t>765901131R00</t>
  </si>
  <si>
    <t>Fólie podstřešní paropropustná Tyvek Solid</t>
  </si>
  <si>
    <t>23,4 * 1,1 prořez</t>
  </si>
  <si>
    <t>783254101</t>
  </si>
  <si>
    <t>Základní jednonásobný nitrokombinační nátěr tesařských konstrukcí</t>
  </si>
  <si>
    <t>783258221</t>
  </si>
  <si>
    <t>Lakovací dvojnásobný nitrokombinační nátěr s mezibroušením tesařských konstrukcí</t>
  </si>
  <si>
    <t>Dokončovací práce a nátěry</t>
  </si>
  <si>
    <t xml:space="preserve">    783 - Dokončovací práce - nátěry</t>
  </si>
  <si>
    <t>275351215R00</t>
  </si>
  <si>
    <t>Bednění stěn základových patek - zřízení</t>
  </si>
  <si>
    <t>275351216R00</t>
  </si>
  <si>
    <t>Bednění stěn základových patek - odstranění</t>
  </si>
  <si>
    <t>275361821R00</t>
  </si>
  <si>
    <t>Výztuž základových patek z betonářské oceli</t>
  </si>
  <si>
    <t>tun</t>
  </si>
  <si>
    <t>0,5*0,66*4 * 4</t>
  </si>
  <si>
    <t>Krytina střechy rovné drážkováním z tabulí z Pz plechu sklonu do 30°, s povrchovou úpravou</t>
  </si>
  <si>
    <t>764393240R00</t>
  </si>
  <si>
    <t>Hřeben střechy z Pz plechu, rš 500 mm, PZ s povrchovou úpravou</t>
  </si>
  <si>
    <t>Barevné provedení - antracit</t>
  </si>
  <si>
    <t>Oplechování štítu závětrnou lištou z Pz s povrchovou úpravou rš 200 mm (antracit)</t>
  </si>
  <si>
    <t>Oplechování rovné okapové hrany z Pz s povrchovou úpravou rš 330 mm (antracit)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</si>
</sst>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4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  <font>
      <sz val="8"/>
      <name val="Arial CE"/>
    </font>
    <font>
      <sz val="9"/>
      <name val="Arial CE"/>
      <charset val="238"/>
    </font>
    <font>
      <sz val="8"/>
      <name val="Arial CE"/>
      <charset val="238"/>
    </font>
    <font>
      <b/>
      <sz val="11"/>
      <color rgb="FF003366"/>
      <name val="Arial CE"/>
      <charset val="238"/>
    </font>
    <font>
      <sz val="8"/>
      <color theme="1" tint="0.249977111117893"/>
      <name val="Arial CE"/>
    </font>
    <font>
      <sz val="10"/>
      <color theme="1" tint="0.499984740745262"/>
      <name val="Arial CE"/>
      <charset val="238"/>
    </font>
    <font>
      <b/>
      <sz val="12"/>
      <color rgb="FF003366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30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6" fontId="33" fillId="0" borderId="12" xfId="0" applyNumberFormat="1" applyFont="1" applyBorder="1" applyAlignment="1"/>
    <xf numFmtId="166" fontId="33" fillId="0" borderId="13" xfId="0" applyNumberFormat="1" applyFont="1" applyBorder="1" applyAlignment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37" fillId="0" borderId="0" xfId="1" applyFont="1" applyAlignment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4" fontId="38" fillId="3" borderId="22" xfId="0" applyNumberFormat="1" applyFont="1" applyFill="1" applyBorder="1" applyAlignment="1" applyProtection="1">
      <alignment vertical="center"/>
      <protection locked="0"/>
    </xf>
    <xf numFmtId="0" fontId="39" fillId="0" borderId="22" xfId="0" applyFont="1" applyBorder="1" applyAlignment="1" applyProtection="1">
      <alignment vertical="center"/>
      <protection locked="0"/>
    </xf>
    <xf numFmtId="0" fontId="39" fillId="0" borderId="3" xfId="0" applyFont="1" applyBorder="1" applyAlignment="1">
      <alignment vertical="center"/>
    </xf>
    <xf numFmtId="0" fontId="38" fillId="3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>
      <alignment horizontal="center"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0" fillId="0" borderId="16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  <xf numFmtId="14" fontId="2" fillId="3" borderId="0" xfId="0" applyNumberFormat="1" applyFont="1" applyFill="1" applyAlignment="1" applyProtection="1">
      <alignment horizontal="left" vertical="center"/>
      <protection locked="0"/>
    </xf>
    <xf numFmtId="0" fontId="42" fillId="0" borderId="0" xfId="0" applyFont="1" applyAlignment="1">
      <alignment horizontal="left" vertical="center" wrapText="1"/>
    </xf>
    <xf numFmtId="0" fontId="24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/>
    </xf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38" fillId="0" borderId="22" xfId="0" applyFont="1" applyBorder="1" applyAlignment="1" applyProtection="1">
      <alignment horizontal="center" vertical="center"/>
    </xf>
    <xf numFmtId="49" fontId="38" fillId="0" borderId="22" xfId="0" applyNumberFormat="1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center" vertical="center" wrapText="1"/>
    </xf>
    <xf numFmtId="167" fontId="38" fillId="0" borderId="22" xfId="0" applyNumberFormat="1" applyFont="1" applyBorder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0" xfId="0" applyProtection="1"/>
    <xf numFmtId="0" fontId="0" fillId="0" borderId="2" xfId="0" applyFont="1" applyBorder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22" fillId="5" borderId="18" xfId="0" applyFont="1" applyFill="1" applyBorder="1" applyAlignment="1" applyProtection="1">
      <alignment horizontal="center" vertical="center" wrapText="1"/>
    </xf>
    <xf numFmtId="4" fontId="24" fillId="0" borderId="0" xfId="0" applyNumberFormat="1" applyFont="1" applyAlignment="1" applyProtection="1"/>
    <xf numFmtId="4" fontId="6" fillId="0" borderId="0" xfId="0" applyNumberFormat="1" applyFont="1" applyAlignment="1" applyProtection="1"/>
    <xf numFmtId="4" fontId="7" fillId="0" borderId="0" xfId="0" applyNumberFormat="1" applyFont="1" applyAlignment="1" applyProtection="1"/>
    <xf numFmtId="4" fontId="22" fillId="0" borderId="22" xfId="0" applyNumberFormat="1" applyFont="1" applyBorder="1" applyAlignment="1" applyProtection="1">
      <alignment vertical="center"/>
    </xf>
    <xf numFmtId="4" fontId="38" fillId="0" borderId="22" xfId="0" applyNumberFormat="1" applyFont="1" applyBorder="1" applyAlignment="1" applyProtection="1">
      <alignment vertical="center"/>
    </xf>
    <xf numFmtId="0" fontId="42" fillId="0" borderId="0" xfId="0" applyFont="1" applyAlignment="1" applyProtection="1">
      <alignment horizontal="left" vertical="center" wrapText="1"/>
    </xf>
    <xf numFmtId="0" fontId="44" fillId="0" borderId="22" xfId="0" applyFont="1" applyBorder="1" applyAlignment="1">
      <alignment horizontal="left" vertical="center" wrapText="1"/>
    </xf>
    <xf numFmtId="0" fontId="43" fillId="0" borderId="22" xfId="0" applyFont="1" applyBorder="1" applyAlignment="1">
      <alignment horizontal="left" vertical="center"/>
    </xf>
    <xf numFmtId="167" fontId="43" fillId="0" borderId="18" xfId="0" applyNumberFormat="1" applyFont="1" applyBorder="1" applyAlignment="1">
      <alignment vertical="center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22" fillId="0" borderId="17" xfId="0" applyFont="1" applyBorder="1" applyAlignment="1" applyProtection="1">
      <alignment horizontal="center" vertical="center"/>
      <protection locked="0"/>
    </xf>
    <xf numFmtId="4" fontId="8" fillId="0" borderId="0" xfId="0" applyNumberFormat="1" applyFont="1" applyAlignment="1"/>
    <xf numFmtId="4" fontId="45" fillId="0" borderId="20" xfId="0" applyNumberFormat="1" applyFont="1" applyBorder="1" applyAlignment="1" applyProtection="1">
      <alignment vertical="center"/>
    </xf>
    <xf numFmtId="0" fontId="0" fillId="0" borderId="0" xfId="0" applyFont="1" applyAlignment="1">
      <alignment vertical="center"/>
    </xf>
    <xf numFmtId="0" fontId="46" fillId="0" borderId="0" xfId="0" applyFont="1" applyAlignment="1" applyProtection="1">
      <alignment horizontal="left" vertical="center" wrapText="1"/>
    </xf>
    <xf numFmtId="0" fontId="46" fillId="0" borderId="0" xfId="0" applyFont="1" applyAlignment="1" applyProtection="1">
      <alignment vertical="center"/>
    </xf>
    <xf numFmtId="167" fontId="46" fillId="0" borderId="0" xfId="0" applyNumberFormat="1" applyFont="1" applyAlignment="1" applyProtection="1">
      <alignment vertical="center"/>
    </xf>
    <xf numFmtId="4" fontId="48" fillId="0" borderId="0" xfId="0" applyNumberFormat="1" applyFont="1" applyAlignment="1" applyProtection="1"/>
    <xf numFmtId="4" fontId="11" fillId="0" borderId="0" xfId="0" applyNumberFormat="1" applyFont="1" applyAlignment="1"/>
    <xf numFmtId="0" fontId="22" fillId="0" borderId="22" xfId="0" applyFont="1" applyFill="1" applyBorder="1" applyAlignment="1" applyProtection="1">
      <alignment horizontal="left" vertical="center" wrapText="1"/>
    </xf>
    <xf numFmtId="0" fontId="22" fillId="0" borderId="0" xfId="0" applyFont="1" applyBorder="1" applyAlignment="1" applyProtection="1">
      <alignment horizontal="center" vertical="center"/>
    </xf>
    <xf numFmtId="49" fontId="22" fillId="0" borderId="0" xfId="0" applyNumberFormat="1" applyFont="1" applyBorder="1" applyAlignment="1" applyProtection="1">
      <alignment horizontal="left" vertical="center" wrapText="1"/>
    </xf>
    <xf numFmtId="167" fontId="22" fillId="0" borderId="0" xfId="0" applyNumberFormat="1" applyFont="1" applyBorder="1" applyAlignment="1" applyProtection="1">
      <alignment vertical="center"/>
    </xf>
    <xf numFmtId="4" fontId="22" fillId="0" borderId="0" xfId="0" applyNumberFormat="1" applyFont="1" applyBorder="1" applyAlignment="1" applyProtection="1">
      <alignment vertical="center"/>
    </xf>
    <xf numFmtId="4" fontId="22" fillId="0" borderId="0" xfId="0" applyNumberFormat="1" applyFont="1" applyFill="1" applyBorder="1" applyAlignment="1" applyProtection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42" fillId="0" borderId="0" xfId="0" applyFont="1" applyAlignment="1">
      <alignment vertical="center" wrapText="1"/>
    </xf>
    <xf numFmtId="0" fontId="4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9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3_02/762332144" TargetMode="External"/><Relationship Id="rId13" Type="http://schemas.openxmlformats.org/officeDocument/2006/relationships/hyperlink" Target="https://podminky.urs.cz/item/CS_URS_2023_02/762523104" TargetMode="External"/><Relationship Id="rId18" Type="http://schemas.openxmlformats.org/officeDocument/2006/relationships/hyperlink" Target="https://podminky.urs.cz/item/CS_URS_2023_02/764212664" TargetMode="External"/><Relationship Id="rId3" Type="http://schemas.openxmlformats.org/officeDocument/2006/relationships/hyperlink" Target="https://podminky.urs.cz/item/CS_URS_2023_02/762123220" TargetMode="External"/><Relationship Id="rId21" Type="http://schemas.openxmlformats.org/officeDocument/2006/relationships/hyperlink" Target="https://podminky.urs.cz/item/CS_URS_2023_02/998766101" TargetMode="External"/><Relationship Id="rId7" Type="http://schemas.openxmlformats.org/officeDocument/2006/relationships/hyperlink" Target="https://podminky.urs.cz/item/CS_URS_2023_02/762332141" TargetMode="External"/><Relationship Id="rId12" Type="http://schemas.openxmlformats.org/officeDocument/2006/relationships/hyperlink" Target="https://podminky.urs.cz/item/CS_URS_2023_02/762512261" TargetMode="External"/><Relationship Id="rId17" Type="http://schemas.openxmlformats.org/officeDocument/2006/relationships/hyperlink" Target="https://podminky.urs.cz/item/CS_URS_2023_02/764212632" TargetMode="External"/><Relationship Id="rId2" Type="http://schemas.openxmlformats.org/officeDocument/2006/relationships/hyperlink" Target="https://podminky.urs.cz/item/CS_URS_2023_02/762123210" TargetMode="External"/><Relationship Id="rId16" Type="http://schemas.openxmlformats.org/officeDocument/2006/relationships/hyperlink" Target="https://podminky.urs.cz/item/CS_URS_2024_01/764111431" TargetMode="External"/><Relationship Id="rId20" Type="http://schemas.openxmlformats.org/officeDocument/2006/relationships/hyperlink" Target="https://podminky.urs.cz/item/CS_URS_2023_02/766621621" TargetMode="External"/><Relationship Id="rId1" Type="http://schemas.openxmlformats.org/officeDocument/2006/relationships/hyperlink" Target="https://podminky.urs.cz/item/CS_URS_2023_02/762083111" TargetMode="External"/><Relationship Id="rId6" Type="http://schemas.openxmlformats.org/officeDocument/2006/relationships/hyperlink" Target="https://podminky.urs.cz/item/CS_URS_2024_01/762321911" TargetMode="External"/><Relationship Id="rId11" Type="http://schemas.openxmlformats.org/officeDocument/2006/relationships/hyperlink" Target="https://podminky.urs.cz/item/CS_URS_2023_02/762395000" TargetMode="External"/><Relationship Id="rId5" Type="http://schemas.openxmlformats.org/officeDocument/2006/relationships/hyperlink" Target="https://podminky.urs.cz/item/CS_URS_2023_02/762195000" TargetMode="External"/><Relationship Id="rId15" Type="http://schemas.openxmlformats.org/officeDocument/2006/relationships/hyperlink" Target="https://podminky.urs.cz/item/CS_URS_2023_02/998762101" TargetMode="External"/><Relationship Id="rId23" Type="http://schemas.openxmlformats.org/officeDocument/2006/relationships/printerSettings" Target="../printerSettings/printerSettings2.bin"/><Relationship Id="rId10" Type="http://schemas.openxmlformats.org/officeDocument/2006/relationships/hyperlink" Target="https://podminky.urs.cz/item/CS_URS_2023_02/762342214" TargetMode="External"/><Relationship Id="rId19" Type="http://schemas.openxmlformats.org/officeDocument/2006/relationships/hyperlink" Target="https://podminky.urs.cz/item/CS_URS_2023_02/998764101" TargetMode="External"/><Relationship Id="rId4" Type="http://schemas.openxmlformats.org/officeDocument/2006/relationships/hyperlink" Target="https://podminky.urs.cz/item/CS_URS_2023_02/762123230" TargetMode="External"/><Relationship Id="rId9" Type="http://schemas.openxmlformats.org/officeDocument/2006/relationships/hyperlink" Target="https://podminky.urs.cz/item/CS_URS_2023_02/762341210" TargetMode="External"/><Relationship Id="rId14" Type="http://schemas.openxmlformats.org/officeDocument/2006/relationships/hyperlink" Target="https://podminky.urs.cz/item/CS_URS_2023_02/762595001" TargetMode="External"/><Relationship Id="rId22" Type="http://schemas.openxmlformats.org/officeDocument/2006/relationships/hyperlink" Target="https://podminky.urs.cz/item/CS_URS_2024_01/764111643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topLeftCell="A79" zoomScale="160" zoomScaleNormal="160" workbookViewId="0">
      <selection activeCell="AM90" sqref="AM90:AP90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s="1" customFormat="1" ht="36.950000000000003" customHeight="1">
      <c r="AR2" s="277" t="s">
        <v>5</v>
      </c>
      <c r="AS2" s="257"/>
      <c r="AT2" s="257"/>
      <c r="AU2" s="257"/>
      <c r="AV2" s="257"/>
      <c r="AW2" s="257"/>
      <c r="AX2" s="257"/>
      <c r="AY2" s="257"/>
      <c r="AZ2" s="257"/>
      <c r="BA2" s="257"/>
      <c r="BB2" s="257"/>
      <c r="BC2" s="257"/>
      <c r="BD2" s="257"/>
      <c r="BE2" s="257"/>
      <c r="BS2" s="17" t="s">
        <v>6</v>
      </c>
      <c r="BT2" s="17" t="s">
        <v>7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s="1" customFormat="1" ht="24.95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s="1" customFormat="1" ht="12" customHeight="1">
      <c r="B5" s="20"/>
      <c r="D5" s="24" t="s">
        <v>13</v>
      </c>
      <c r="K5" s="256" t="s">
        <v>14</v>
      </c>
      <c r="L5" s="257"/>
      <c r="M5" s="257"/>
      <c r="N5" s="257"/>
      <c r="O5" s="257"/>
      <c r="P5" s="257"/>
      <c r="Q5" s="257"/>
      <c r="R5" s="257"/>
      <c r="S5" s="257"/>
      <c r="T5" s="257"/>
      <c r="U5" s="257"/>
      <c r="V5" s="257"/>
      <c r="W5" s="257"/>
      <c r="X5" s="257"/>
      <c r="Y5" s="257"/>
      <c r="Z5" s="257"/>
      <c r="AA5" s="257"/>
      <c r="AB5" s="257"/>
      <c r="AC5" s="257"/>
      <c r="AD5" s="257"/>
      <c r="AE5" s="257"/>
      <c r="AF5" s="257"/>
      <c r="AG5" s="257"/>
      <c r="AH5" s="257"/>
      <c r="AI5" s="257"/>
      <c r="AJ5" s="257"/>
      <c r="AR5" s="20"/>
      <c r="BE5" s="253" t="s">
        <v>15</v>
      </c>
      <c r="BS5" s="17" t="s">
        <v>6</v>
      </c>
    </row>
    <row r="6" spans="1:74" s="1" customFormat="1" ht="36.950000000000003" customHeight="1">
      <c r="B6" s="20"/>
      <c r="D6" s="26" t="s">
        <v>16</v>
      </c>
      <c r="K6" s="258" t="s">
        <v>377</v>
      </c>
      <c r="L6" s="257"/>
      <c r="M6" s="257"/>
      <c r="N6" s="257"/>
      <c r="O6" s="257"/>
      <c r="P6" s="257"/>
      <c r="Q6" s="257"/>
      <c r="R6" s="257"/>
      <c r="S6" s="257"/>
      <c r="T6" s="257"/>
      <c r="U6" s="257"/>
      <c r="V6" s="257"/>
      <c r="W6" s="257"/>
      <c r="X6" s="257"/>
      <c r="Y6" s="257"/>
      <c r="Z6" s="257"/>
      <c r="AA6" s="257"/>
      <c r="AB6" s="257"/>
      <c r="AC6" s="257"/>
      <c r="AD6" s="257"/>
      <c r="AE6" s="257"/>
      <c r="AF6" s="257"/>
      <c r="AG6" s="257"/>
      <c r="AH6" s="257"/>
      <c r="AI6" s="257"/>
      <c r="AJ6" s="257"/>
      <c r="AR6" s="20"/>
      <c r="BE6" s="254"/>
      <c r="BS6" s="17" t="s">
        <v>6</v>
      </c>
    </row>
    <row r="7" spans="1:74" s="1" customFormat="1" ht="12" customHeight="1">
      <c r="B7" s="20"/>
      <c r="D7" s="27" t="s">
        <v>18</v>
      </c>
      <c r="K7" s="25" t="s">
        <v>1</v>
      </c>
      <c r="AK7" s="27" t="s">
        <v>19</v>
      </c>
      <c r="AN7" s="25" t="s">
        <v>1</v>
      </c>
      <c r="AR7" s="20"/>
      <c r="BE7" s="254"/>
      <c r="BS7" s="17" t="s">
        <v>6</v>
      </c>
    </row>
    <row r="8" spans="1:74" s="1" customFormat="1" ht="12" customHeight="1">
      <c r="B8" s="20"/>
      <c r="D8" s="27" t="s">
        <v>20</v>
      </c>
      <c r="K8" s="25" t="s">
        <v>21</v>
      </c>
      <c r="AK8" s="27" t="s">
        <v>22</v>
      </c>
      <c r="AN8" s="183">
        <f ca="1">TODAY()</f>
        <v>46062</v>
      </c>
      <c r="AR8" s="20"/>
      <c r="BE8" s="254"/>
      <c r="BS8" s="17" t="s">
        <v>6</v>
      </c>
    </row>
    <row r="9" spans="1:74" s="1" customFormat="1" ht="14.45" customHeight="1">
      <c r="B9" s="20"/>
      <c r="AR9" s="20"/>
      <c r="BE9" s="254"/>
      <c r="BS9" s="17" t="s">
        <v>6</v>
      </c>
    </row>
    <row r="10" spans="1:74" s="1" customFormat="1" ht="12" customHeight="1">
      <c r="B10" s="20"/>
      <c r="D10" s="27" t="s">
        <v>23</v>
      </c>
      <c r="AK10" s="27" t="s">
        <v>24</v>
      </c>
      <c r="AN10" s="30" t="s">
        <v>330</v>
      </c>
      <c r="AR10" s="20"/>
      <c r="BE10" s="254"/>
      <c r="BS10" s="17" t="s">
        <v>6</v>
      </c>
    </row>
    <row r="11" spans="1:74" s="1" customFormat="1" ht="18.399999999999999" customHeight="1">
      <c r="B11" s="20"/>
      <c r="E11" s="25" t="s">
        <v>329</v>
      </c>
      <c r="AK11" s="27" t="s">
        <v>25</v>
      </c>
      <c r="AN11" s="30" t="s">
        <v>331</v>
      </c>
      <c r="AR11" s="20"/>
      <c r="BE11" s="254"/>
      <c r="BS11" s="17" t="s">
        <v>6</v>
      </c>
    </row>
    <row r="12" spans="1:74" s="1" customFormat="1" ht="6.95" customHeight="1">
      <c r="B12" s="20"/>
      <c r="AR12" s="20"/>
      <c r="BE12" s="254"/>
      <c r="BS12" s="17" t="s">
        <v>6</v>
      </c>
    </row>
    <row r="13" spans="1:74" s="1" customFormat="1" ht="12" customHeight="1">
      <c r="B13" s="20"/>
      <c r="D13" s="27" t="s">
        <v>26</v>
      </c>
      <c r="AK13" s="27" t="s">
        <v>24</v>
      </c>
      <c r="AN13" s="29" t="s">
        <v>27</v>
      </c>
      <c r="AR13" s="20"/>
      <c r="BE13" s="254"/>
      <c r="BS13" s="17" t="s">
        <v>6</v>
      </c>
    </row>
    <row r="14" spans="1:74" ht="12.75">
      <c r="B14" s="20"/>
      <c r="E14" s="259" t="s">
        <v>27</v>
      </c>
      <c r="F14" s="260"/>
      <c r="G14" s="260"/>
      <c r="H14" s="260"/>
      <c r="I14" s="260"/>
      <c r="J14" s="260"/>
      <c r="K14" s="260"/>
      <c r="L14" s="260"/>
      <c r="M14" s="260"/>
      <c r="N14" s="260"/>
      <c r="O14" s="260"/>
      <c r="P14" s="260"/>
      <c r="Q14" s="260"/>
      <c r="R14" s="260"/>
      <c r="S14" s="260"/>
      <c r="T14" s="260"/>
      <c r="U14" s="260"/>
      <c r="V14" s="260"/>
      <c r="W14" s="260"/>
      <c r="X14" s="260"/>
      <c r="Y14" s="260"/>
      <c r="Z14" s="260"/>
      <c r="AA14" s="260"/>
      <c r="AB14" s="260"/>
      <c r="AC14" s="260"/>
      <c r="AD14" s="260"/>
      <c r="AE14" s="260"/>
      <c r="AF14" s="260"/>
      <c r="AG14" s="260"/>
      <c r="AH14" s="260"/>
      <c r="AI14" s="260"/>
      <c r="AJ14" s="260"/>
      <c r="AK14" s="27" t="s">
        <v>25</v>
      </c>
      <c r="AN14" s="29" t="s">
        <v>27</v>
      </c>
      <c r="AR14" s="20"/>
      <c r="BE14" s="254"/>
      <c r="BS14" s="17" t="s">
        <v>6</v>
      </c>
    </row>
    <row r="15" spans="1:74" s="1" customFormat="1" ht="6.95" customHeight="1">
      <c r="B15" s="20"/>
      <c r="AR15" s="20"/>
      <c r="BE15" s="254"/>
      <c r="BS15" s="17" t="s">
        <v>3</v>
      </c>
    </row>
    <row r="16" spans="1:74" s="1" customFormat="1" ht="12" customHeight="1">
      <c r="B16" s="20"/>
      <c r="D16" s="27" t="s">
        <v>28</v>
      </c>
      <c r="AK16" s="27" t="s">
        <v>24</v>
      </c>
      <c r="AN16" s="25" t="s">
        <v>1</v>
      </c>
      <c r="AR16" s="20"/>
      <c r="BE16" s="254"/>
      <c r="BS16" s="17" t="s">
        <v>3</v>
      </c>
    </row>
    <row r="17" spans="1:71" s="1" customFormat="1" ht="18.399999999999999" customHeight="1">
      <c r="B17" s="20"/>
      <c r="E17" s="25" t="s">
        <v>336</v>
      </c>
      <c r="AK17" s="27" t="s">
        <v>25</v>
      </c>
      <c r="AN17" s="25" t="s">
        <v>1</v>
      </c>
      <c r="AR17" s="20"/>
      <c r="BE17" s="254"/>
      <c r="BS17" s="17" t="s">
        <v>29</v>
      </c>
    </row>
    <row r="18" spans="1:71" s="1" customFormat="1" ht="6.95" customHeight="1">
      <c r="B18" s="20"/>
      <c r="AR18" s="20"/>
      <c r="BE18" s="254"/>
      <c r="BS18" s="17" t="s">
        <v>6</v>
      </c>
    </row>
    <row r="19" spans="1:71" s="1" customFormat="1" ht="12" customHeight="1">
      <c r="B19" s="20"/>
      <c r="D19" s="27" t="s">
        <v>30</v>
      </c>
      <c r="AK19" s="27" t="s">
        <v>24</v>
      </c>
      <c r="AN19" s="25" t="s">
        <v>1</v>
      </c>
      <c r="AR19" s="20"/>
      <c r="BE19" s="254"/>
      <c r="BS19" s="17" t="s">
        <v>6</v>
      </c>
    </row>
    <row r="20" spans="1:71" s="1" customFormat="1" ht="18.399999999999999" customHeight="1">
      <c r="B20" s="20"/>
      <c r="E20" s="25" t="s">
        <v>21</v>
      </c>
      <c r="AK20" s="27" t="s">
        <v>25</v>
      </c>
      <c r="AN20" s="25" t="s">
        <v>1</v>
      </c>
      <c r="AR20" s="20"/>
      <c r="BE20" s="254"/>
      <c r="BS20" s="17" t="s">
        <v>29</v>
      </c>
    </row>
    <row r="21" spans="1:71" s="1" customFormat="1" ht="6.95" customHeight="1">
      <c r="B21" s="20"/>
      <c r="AR21" s="20"/>
      <c r="BE21" s="254"/>
    </row>
    <row r="22" spans="1:71" s="1" customFormat="1" ht="12" customHeight="1">
      <c r="B22" s="20"/>
      <c r="D22" s="27" t="s">
        <v>31</v>
      </c>
      <c r="AR22" s="20"/>
      <c r="BE22" s="254"/>
    </row>
    <row r="23" spans="1:71" s="1" customFormat="1" ht="16.5" customHeight="1">
      <c r="B23" s="20"/>
      <c r="E23" s="261" t="s">
        <v>1</v>
      </c>
      <c r="F23" s="261"/>
      <c r="G23" s="261"/>
      <c r="H23" s="261"/>
      <c r="I23" s="261"/>
      <c r="J23" s="261"/>
      <c r="K23" s="261"/>
      <c r="L23" s="261"/>
      <c r="M23" s="261"/>
      <c r="N23" s="261"/>
      <c r="O23" s="261"/>
      <c r="P23" s="261"/>
      <c r="Q23" s="261"/>
      <c r="R23" s="261"/>
      <c r="S23" s="261"/>
      <c r="T23" s="261"/>
      <c r="U23" s="261"/>
      <c r="V23" s="261"/>
      <c r="W23" s="261"/>
      <c r="X23" s="261"/>
      <c r="Y23" s="261"/>
      <c r="Z23" s="261"/>
      <c r="AA23" s="261"/>
      <c r="AB23" s="261"/>
      <c r="AC23" s="261"/>
      <c r="AD23" s="261"/>
      <c r="AE23" s="261"/>
      <c r="AF23" s="261"/>
      <c r="AG23" s="261"/>
      <c r="AH23" s="261"/>
      <c r="AI23" s="261"/>
      <c r="AJ23" s="261"/>
      <c r="AK23" s="261"/>
      <c r="AL23" s="261"/>
      <c r="AM23" s="261"/>
      <c r="AN23" s="261"/>
      <c r="AR23" s="20"/>
      <c r="BE23" s="254"/>
    </row>
    <row r="24" spans="1:71" s="1" customFormat="1" ht="6.95" customHeight="1">
      <c r="B24" s="20"/>
      <c r="AR24" s="20"/>
      <c r="BE24" s="254"/>
    </row>
    <row r="25" spans="1:71" s="1" customFormat="1" ht="6.95" customHeight="1">
      <c r="B25" s="20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0"/>
      <c r="BE25" s="254"/>
    </row>
    <row r="26" spans="1:71" s="2" customFormat="1" ht="25.9" customHeight="1">
      <c r="A26" s="33"/>
      <c r="B26" s="34"/>
      <c r="C26" s="33"/>
      <c r="D26" s="35" t="s">
        <v>32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262">
        <f>'SO01 - Stavební část'!J30</f>
        <v>0</v>
      </c>
      <c r="AL26" s="263"/>
      <c r="AM26" s="263"/>
      <c r="AN26" s="263"/>
      <c r="AO26" s="263"/>
      <c r="AP26" s="33"/>
      <c r="AQ26" s="33"/>
      <c r="AR26" s="34"/>
      <c r="BE26" s="254"/>
    </row>
    <row r="27" spans="1:71" s="2" customFormat="1" ht="6.95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4"/>
      <c r="BE27" s="254"/>
    </row>
    <row r="28" spans="1:71" s="2" customFormat="1" ht="12.75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264" t="s">
        <v>33</v>
      </c>
      <c r="M28" s="264"/>
      <c r="N28" s="264"/>
      <c r="O28" s="264"/>
      <c r="P28" s="264"/>
      <c r="Q28" s="33"/>
      <c r="R28" s="33"/>
      <c r="S28" s="33"/>
      <c r="T28" s="33"/>
      <c r="U28" s="33"/>
      <c r="V28" s="33"/>
      <c r="W28" s="264" t="s">
        <v>34</v>
      </c>
      <c r="X28" s="264"/>
      <c r="Y28" s="264"/>
      <c r="Z28" s="264"/>
      <c r="AA28" s="264"/>
      <c r="AB28" s="264"/>
      <c r="AC28" s="264"/>
      <c r="AD28" s="264"/>
      <c r="AE28" s="264"/>
      <c r="AF28" s="33"/>
      <c r="AG28" s="33"/>
      <c r="AH28" s="33"/>
      <c r="AI28" s="33"/>
      <c r="AJ28" s="33"/>
      <c r="AK28" s="264" t="s">
        <v>35</v>
      </c>
      <c r="AL28" s="264"/>
      <c r="AM28" s="264"/>
      <c r="AN28" s="264"/>
      <c r="AO28" s="264"/>
      <c r="AP28" s="33"/>
      <c r="AQ28" s="33"/>
      <c r="AR28" s="34"/>
      <c r="BE28" s="254"/>
    </row>
    <row r="29" spans="1:71" s="3" customFormat="1" ht="14.45" customHeight="1">
      <c r="B29" s="38"/>
      <c r="D29" s="27" t="s">
        <v>36</v>
      </c>
      <c r="F29" s="27" t="s">
        <v>37</v>
      </c>
      <c r="L29" s="267">
        <v>0.21</v>
      </c>
      <c r="M29" s="266"/>
      <c r="N29" s="266"/>
      <c r="O29" s="266"/>
      <c r="P29" s="266"/>
      <c r="W29" s="265">
        <f>ROUND(AZ94, 2)</f>
        <v>0</v>
      </c>
      <c r="X29" s="266"/>
      <c r="Y29" s="266"/>
      <c r="Z29" s="266"/>
      <c r="AA29" s="266"/>
      <c r="AB29" s="266"/>
      <c r="AC29" s="266"/>
      <c r="AD29" s="266"/>
      <c r="AE29" s="266"/>
      <c r="AK29" s="265">
        <f>AK35-AK26</f>
        <v>0</v>
      </c>
      <c r="AL29" s="266"/>
      <c r="AM29" s="266"/>
      <c r="AN29" s="266"/>
      <c r="AO29" s="266"/>
      <c r="AR29" s="38"/>
      <c r="BE29" s="255"/>
    </row>
    <row r="30" spans="1:71" s="3" customFormat="1" ht="14.45" customHeight="1">
      <c r="B30" s="38"/>
      <c r="F30" s="27" t="s">
        <v>38</v>
      </c>
      <c r="L30" s="267">
        <v>0.12</v>
      </c>
      <c r="M30" s="266"/>
      <c r="N30" s="266"/>
      <c r="O30" s="266"/>
      <c r="P30" s="266"/>
      <c r="W30" s="265">
        <f>ROUND(BA94, 2)</f>
        <v>0</v>
      </c>
      <c r="X30" s="266"/>
      <c r="Y30" s="266"/>
      <c r="Z30" s="266"/>
      <c r="AA30" s="266"/>
      <c r="AB30" s="266"/>
      <c r="AC30" s="266"/>
      <c r="AD30" s="266"/>
      <c r="AE30" s="266"/>
      <c r="AK30" s="265">
        <f>ROUND(AW94, 2)</f>
        <v>0</v>
      </c>
      <c r="AL30" s="266"/>
      <c r="AM30" s="266"/>
      <c r="AN30" s="266"/>
      <c r="AO30" s="266"/>
      <c r="AR30" s="38"/>
      <c r="BE30" s="255"/>
    </row>
    <row r="31" spans="1:71" s="3" customFormat="1" ht="14.45" hidden="1" customHeight="1">
      <c r="B31" s="38"/>
      <c r="F31" s="27" t="s">
        <v>39</v>
      </c>
      <c r="L31" s="267">
        <v>0.21</v>
      </c>
      <c r="M31" s="266"/>
      <c r="N31" s="266"/>
      <c r="O31" s="266"/>
      <c r="P31" s="266"/>
      <c r="W31" s="265">
        <f>ROUND(BB94, 2)</f>
        <v>0</v>
      </c>
      <c r="X31" s="266"/>
      <c r="Y31" s="266"/>
      <c r="Z31" s="266"/>
      <c r="AA31" s="266"/>
      <c r="AB31" s="266"/>
      <c r="AC31" s="266"/>
      <c r="AD31" s="266"/>
      <c r="AE31" s="266"/>
      <c r="AK31" s="265">
        <v>0</v>
      </c>
      <c r="AL31" s="266"/>
      <c r="AM31" s="266"/>
      <c r="AN31" s="266"/>
      <c r="AO31" s="266"/>
      <c r="AR31" s="38"/>
      <c r="BE31" s="255"/>
    </row>
    <row r="32" spans="1:71" s="3" customFormat="1" ht="14.45" hidden="1" customHeight="1">
      <c r="B32" s="38"/>
      <c r="F32" s="27" t="s">
        <v>40</v>
      </c>
      <c r="L32" s="267">
        <v>0.12</v>
      </c>
      <c r="M32" s="266"/>
      <c r="N32" s="266"/>
      <c r="O32" s="266"/>
      <c r="P32" s="266"/>
      <c r="W32" s="265">
        <f>ROUND(BC94, 2)</f>
        <v>0</v>
      </c>
      <c r="X32" s="266"/>
      <c r="Y32" s="266"/>
      <c r="Z32" s="266"/>
      <c r="AA32" s="266"/>
      <c r="AB32" s="266"/>
      <c r="AC32" s="266"/>
      <c r="AD32" s="266"/>
      <c r="AE32" s="266"/>
      <c r="AK32" s="265">
        <v>0</v>
      </c>
      <c r="AL32" s="266"/>
      <c r="AM32" s="266"/>
      <c r="AN32" s="266"/>
      <c r="AO32" s="266"/>
      <c r="AR32" s="38"/>
      <c r="BE32" s="255"/>
    </row>
    <row r="33" spans="1:57" s="3" customFormat="1" ht="14.45" hidden="1" customHeight="1">
      <c r="B33" s="38"/>
      <c r="F33" s="27" t="s">
        <v>41</v>
      </c>
      <c r="L33" s="267">
        <v>0</v>
      </c>
      <c r="M33" s="266"/>
      <c r="N33" s="266"/>
      <c r="O33" s="266"/>
      <c r="P33" s="266"/>
      <c r="W33" s="265">
        <f>ROUND(BD94, 2)</f>
        <v>0</v>
      </c>
      <c r="X33" s="266"/>
      <c r="Y33" s="266"/>
      <c r="Z33" s="266"/>
      <c r="AA33" s="266"/>
      <c r="AB33" s="266"/>
      <c r="AC33" s="266"/>
      <c r="AD33" s="266"/>
      <c r="AE33" s="266"/>
      <c r="AK33" s="265">
        <v>0</v>
      </c>
      <c r="AL33" s="266"/>
      <c r="AM33" s="266"/>
      <c r="AN33" s="266"/>
      <c r="AO33" s="266"/>
      <c r="AR33" s="38"/>
      <c r="BE33" s="255"/>
    </row>
    <row r="34" spans="1:57" s="2" customFormat="1" ht="6.95" customHeight="1">
      <c r="A34" s="33"/>
      <c r="B34" s="34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4"/>
      <c r="BE34" s="254"/>
    </row>
    <row r="35" spans="1:57" s="2" customFormat="1" ht="25.9" customHeight="1">
      <c r="A35" s="33"/>
      <c r="B35" s="34"/>
      <c r="C35" s="39"/>
      <c r="D35" s="40" t="s">
        <v>42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 t="s">
        <v>43</v>
      </c>
      <c r="U35" s="41"/>
      <c r="V35" s="41"/>
      <c r="W35" s="41"/>
      <c r="X35" s="270" t="s">
        <v>44</v>
      </c>
      <c r="Y35" s="271"/>
      <c r="Z35" s="271"/>
      <c r="AA35" s="271"/>
      <c r="AB35" s="271"/>
      <c r="AC35" s="41"/>
      <c r="AD35" s="41"/>
      <c r="AE35" s="41"/>
      <c r="AF35" s="41"/>
      <c r="AG35" s="41"/>
      <c r="AH35" s="41"/>
      <c r="AI35" s="41"/>
      <c r="AJ35" s="41"/>
      <c r="AK35" s="272">
        <f>'SO01 - Stavební část'!J39</f>
        <v>0</v>
      </c>
      <c r="AL35" s="271"/>
      <c r="AM35" s="271"/>
      <c r="AN35" s="271"/>
      <c r="AO35" s="273"/>
      <c r="AP35" s="39"/>
      <c r="AQ35" s="39"/>
      <c r="AR35" s="34"/>
      <c r="BE35" s="33"/>
    </row>
    <row r="36" spans="1:57" s="2" customFormat="1" ht="6.95" customHeight="1">
      <c r="A36" s="33"/>
      <c r="B36" s="34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4"/>
      <c r="BE36" s="33"/>
    </row>
    <row r="37" spans="1:57" s="2" customFormat="1" ht="14.45" customHeight="1">
      <c r="A37" s="33"/>
      <c r="B37" s="34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4"/>
      <c r="BE37" s="33"/>
    </row>
    <row r="38" spans="1:57" s="1" customFormat="1" ht="14.45" customHeight="1">
      <c r="B38" s="20"/>
      <c r="AR38" s="20"/>
    </row>
    <row r="39" spans="1:57" s="1" customFormat="1" ht="14.45" customHeight="1">
      <c r="B39" s="20"/>
      <c r="AR39" s="20"/>
    </row>
    <row r="40" spans="1:57" s="1" customFormat="1" ht="14.45" customHeight="1">
      <c r="B40" s="20"/>
      <c r="AR40" s="20"/>
    </row>
    <row r="41" spans="1:57" s="1" customFormat="1" ht="14.45" customHeight="1">
      <c r="B41" s="20"/>
      <c r="AR41" s="20"/>
    </row>
    <row r="42" spans="1:57" s="1" customFormat="1" ht="14.45" customHeight="1">
      <c r="B42" s="20"/>
      <c r="AR42" s="20"/>
    </row>
    <row r="43" spans="1:57" s="1" customFormat="1" ht="14.45" customHeight="1">
      <c r="B43" s="20"/>
      <c r="AR43" s="20"/>
    </row>
    <row r="44" spans="1:57" s="1" customFormat="1" ht="14.45" customHeight="1">
      <c r="B44" s="20"/>
      <c r="AR44" s="20"/>
    </row>
    <row r="45" spans="1:57" s="1" customFormat="1" ht="14.45" customHeight="1">
      <c r="B45" s="20"/>
      <c r="AR45" s="20"/>
    </row>
    <row r="46" spans="1:57" s="1" customFormat="1" ht="14.45" customHeight="1">
      <c r="B46" s="20"/>
      <c r="AR46" s="20"/>
    </row>
    <row r="47" spans="1:57" s="1" customFormat="1" ht="14.45" customHeight="1">
      <c r="B47" s="20"/>
      <c r="AR47" s="20"/>
    </row>
    <row r="48" spans="1:57" s="1" customFormat="1" ht="14.45" customHeight="1">
      <c r="B48" s="20"/>
      <c r="AR48" s="20"/>
    </row>
    <row r="49" spans="1:57" s="2" customFormat="1" ht="14.45" customHeight="1">
      <c r="B49" s="43"/>
      <c r="D49" s="44" t="s">
        <v>45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4" t="s">
        <v>46</v>
      </c>
      <c r="AI49" s="45"/>
      <c r="AJ49" s="45"/>
      <c r="AK49" s="45"/>
      <c r="AL49" s="45"/>
      <c r="AM49" s="45"/>
      <c r="AN49" s="45"/>
      <c r="AO49" s="45"/>
      <c r="AR49" s="43"/>
    </row>
    <row r="50" spans="1:57">
      <c r="B50" s="20"/>
      <c r="AR50" s="20"/>
    </row>
    <row r="51" spans="1:57">
      <c r="B51" s="20"/>
      <c r="AR51" s="20"/>
    </row>
    <row r="52" spans="1:57">
      <c r="B52" s="20"/>
      <c r="AR52" s="20"/>
    </row>
    <row r="53" spans="1:57">
      <c r="B53" s="20"/>
      <c r="AR53" s="20"/>
    </row>
    <row r="54" spans="1:57">
      <c r="B54" s="20"/>
      <c r="AR54" s="20"/>
    </row>
    <row r="55" spans="1:57">
      <c r="B55" s="20"/>
      <c r="AR55" s="20"/>
    </row>
    <row r="56" spans="1:57">
      <c r="B56" s="20"/>
      <c r="AR56" s="20"/>
    </row>
    <row r="57" spans="1:57">
      <c r="B57" s="20"/>
      <c r="AR57" s="20"/>
    </row>
    <row r="58" spans="1:57">
      <c r="B58" s="20"/>
      <c r="AR58" s="20"/>
    </row>
    <row r="59" spans="1:57">
      <c r="B59" s="20"/>
      <c r="AR59" s="20"/>
    </row>
    <row r="60" spans="1:57" s="2" customFormat="1" ht="12.75">
      <c r="A60" s="33"/>
      <c r="B60" s="34"/>
      <c r="C60" s="33"/>
      <c r="D60" s="46" t="s">
        <v>47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46" t="s">
        <v>48</v>
      </c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46" t="s">
        <v>47</v>
      </c>
      <c r="AI60" s="36"/>
      <c r="AJ60" s="36"/>
      <c r="AK60" s="36"/>
      <c r="AL60" s="36"/>
      <c r="AM60" s="46" t="s">
        <v>48</v>
      </c>
      <c r="AN60" s="36"/>
      <c r="AO60" s="36"/>
      <c r="AP60" s="33"/>
      <c r="AQ60" s="33"/>
      <c r="AR60" s="34"/>
      <c r="BE60" s="33"/>
    </row>
    <row r="61" spans="1:57">
      <c r="B61" s="20"/>
      <c r="AR61" s="20"/>
    </row>
    <row r="62" spans="1:57">
      <c r="B62" s="20"/>
      <c r="AR62" s="20"/>
    </row>
    <row r="63" spans="1:57">
      <c r="B63" s="20"/>
      <c r="AR63" s="20"/>
    </row>
    <row r="64" spans="1:57" s="2" customFormat="1" ht="12.75">
      <c r="A64" s="33"/>
      <c r="B64" s="34"/>
      <c r="C64" s="33"/>
      <c r="D64" s="44" t="s">
        <v>49</v>
      </c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4" t="s">
        <v>50</v>
      </c>
      <c r="AI64" s="47"/>
      <c r="AJ64" s="47"/>
      <c r="AK64" s="47"/>
      <c r="AL64" s="47"/>
      <c r="AM64" s="47"/>
      <c r="AN64" s="47"/>
      <c r="AO64" s="47"/>
      <c r="AP64" s="33"/>
      <c r="AQ64" s="33"/>
      <c r="AR64" s="34"/>
      <c r="BE64" s="33"/>
    </row>
    <row r="65" spans="1:57">
      <c r="B65" s="20"/>
      <c r="AR65" s="20"/>
    </row>
    <row r="66" spans="1:57">
      <c r="B66" s="20"/>
      <c r="AR66" s="20"/>
    </row>
    <row r="67" spans="1:57">
      <c r="B67" s="20"/>
      <c r="AR67" s="20"/>
    </row>
    <row r="68" spans="1:57">
      <c r="B68" s="20"/>
      <c r="AR68" s="20"/>
    </row>
    <row r="69" spans="1:57">
      <c r="B69" s="20"/>
      <c r="AR69" s="20"/>
    </row>
    <row r="70" spans="1:57">
      <c r="B70" s="20"/>
      <c r="AR70" s="20"/>
    </row>
    <row r="71" spans="1:57">
      <c r="B71" s="20"/>
      <c r="AR71" s="20"/>
    </row>
    <row r="72" spans="1:57">
      <c r="B72" s="20"/>
      <c r="AR72" s="20"/>
    </row>
    <row r="73" spans="1:57">
      <c r="B73" s="20"/>
      <c r="AR73" s="20"/>
    </row>
    <row r="74" spans="1:57">
      <c r="B74" s="20"/>
      <c r="AR74" s="20"/>
    </row>
    <row r="75" spans="1:57" s="2" customFormat="1" ht="12.75">
      <c r="A75" s="33"/>
      <c r="B75" s="34"/>
      <c r="C75" s="33"/>
      <c r="D75" s="46" t="s">
        <v>47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46" t="s">
        <v>48</v>
      </c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46" t="s">
        <v>47</v>
      </c>
      <c r="AI75" s="36"/>
      <c r="AJ75" s="36"/>
      <c r="AK75" s="36"/>
      <c r="AL75" s="36"/>
      <c r="AM75" s="46" t="s">
        <v>48</v>
      </c>
      <c r="AN75" s="36"/>
      <c r="AO75" s="36"/>
      <c r="AP75" s="33"/>
      <c r="AQ75" s="33"/>
      <c r="AR75" s="34"/>
      <c r="BE75" s="33"/>
    </row>
    <row r="76" spans="1:57" s="2" customFormat="1">
      <c r="A76" s="33"/>
      <c r="B76" s="34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4"/>
      <c r="BE76" s="33"/>
    </row>
    <row r="77" spans="1:57" s="2" customFormat="1" ht="6.9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34"/>
      <c r="BE77" s="33"/>
    </row>
    <row r="81" spans="1:91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34"/>
      <c r="BE81" s="33"/>
    </row>
    <row r="82" spans="1:91" s="2" customFormat="1" ht="24.95" customHeight="1">
      <c r="A82" s="33"/>
      <c r="B82" s="34"/>
      <c r="C82" s="21" t="s">
        <v>51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4"/>
      <c r="BE82" s="33"/>
    </row>
    <row r="83" spans="1:9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4"/>
      <c r="BE83" s="33"/>
    </row>
    <row r="84" spans="1:91" s="4" customFormat="1" ht="12" customHeight="1">
      <c r="B84" s="52"/>
      <c r="C84" s="27" t="s">
        <v>13</v>
      </c>
      <c r="L84" s="4" t="str">
        <f>K5</f>
        <v>086</v>
      </c>
      <c r="AR84" s="52"/>
    </row>
    <row r="85" spans="1:91" s="5" customFormat="1" ht="36.950000000000003" customHeight="1">
      <c r="B85" s="53"/>
      <c r="C85" s="54" t="s">
        <v>16</v>
      </c>
      <c r="L85" s="283" t="str">
        <f>K6</f>
        <v>Útulna - Maršov
(útulna var II)</v>
      </c>
      <c r="M85" s="284"/>
      <c r="N85" s="284"/>
      <c r="O85" s="284"/>
      <c r="P85" s="284"/>
      <c r="Q85" s="284"/>
      <c r="R85" s="284"/>
      <c r="S85" s="284"/>
      <c r="T85" s="284"/>
      <c r="U85" s="284"/>
      <c r="V85" s="284"/>
      <c r="W85" s="284"/>
      <c r="X85" s="284"/>
      <c r="Y85" s="284"/>
      <c r="Z85" s="284"/>
      <c r="AA85" s="284"/>
      <c r="AB85" s="284"/>
      <c r="AC85" s="284"/>
      <c r="AD85" s="284"/>
      <c r="AE85" s="284"/>
      <c r="AF85" s="284"/>
      <c r="AG85" s="284"/>
      <c r="AH85" s="284"/>
      <c r="AI85" s="284"/>
      <c r="AJ85" s="284"/>
      <c r="AR85" s="53"/>
    </row>
    <row r="86" spans="1:91" s="2" customFormat="1" ht="6.95" customHeight="1">
      <c r="A86" s="33"/>
      <c r="B86" s="34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4"/>
      <c r="BE86" s="33"/>
    </row>
    <row r="87" spans="1:91" s="2" customFormat="1" ht="12" customHeight="1">
      <c r="A87" s="33"/>
      <c r="B87" s="34"/>
      <c r="C87" s="27" t="s">
        <v>20</v>
      </c>
      <c r="D87" s="33"/>
      <c r="E87" s="33"/>
      <c r="F87" s="33"/>
      <c r="G87" s="33"/>
      <c r="H87" s="33"/>
      <c r="I87" s="33"/>
      <c r="J87" s="33"/>
      <c r="K87" s="33"/>
      <c r="L87" s="55" t="str">
        <f>IF(K8="","",K8)</f>
        <v xml:space="preserve"> 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7" t="s">
        <v>22</v>
      </c>
      <c r="AJ87" s="33"/>
      <c r="AK87" s="33"/>
      <c r="AL87" s="33"/>
      <c r="AM87" s="285">
        <f ca="1">IF(AN8= "","",AN8)</f>
        <v>46062</v>
      </c>
      <c r="AN87" s="285"/>
      <c r="AO87" s="33"/>
      <c r="AP87" s="33"/>
      <c r="AQ87" s="33"/>
      <c r="AR87" s="34"/>
      <c r="BE87" s="33"/>
    </row>
    <row r="88" spans="1:91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4"/>
      <c r="BE88" s="33"/>
    </row>
    <row r="89" spans="1:91" s="2" customFormat="1" ht="15.2" customHeight="1">
      <c r="A89" s="33"/>
      <c r="B89" s="34"/>
      <c r="C89" s="27" t="s">
        <v>23</v>
      </c>
      <c r="D89" s="33"/>
      <c r="E89" s="33"/>
      <c r="F89" s="33"/>
      <c r="G89" s="33"/>
      <c r="H89" s="33"/>
      <c r="I89" s="33"/>
      <c r="J89" s="33"/>
      <c r="K89" s="33"/>
      <c r="L89" s="4" t="str">
        <f>IF(E11= "","",E11)</f>
        <v>Město Uherský Brod, Masarykovo nám. 100, 688 01 Uherský Brod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7" t="s">
        <v>28</v>
      </c>
      <c r="AJ89" s="33"/>
      <c r="AK89" s="33"/>
      <c r="AL89" s="33"/>
      <c r="AM89" s="286" t="s">
        <v>378</v>
      </c>
      <c r="AN89" s="287"/>
      <c r="AO89" s="287"/>
      <c r="AP89" s="287"/>
      <c r="AQ89" s="33"/>
      <c r="AR89" s="34"/>
      <c r="AS89" s="288" t="s">
        <v>52</v>
      </c>
      <c r="AT89" s="289"/>
      <c r="AU89" s="57"/>
      <c r="AV89" s="57"/>
      <c r="AW89" s="57"/>
      <c r="AX89" s="57"/>
      <c r="AY89" s="57"/>
      <c r="AZ89" s="57"/>
      <c r="BA89" s="57"/>
      <c r="BB89" s="57"/>
      <c r="BC89" s="57"/>
      <c r="BD89" s="58"/>
      <c r="BE89" s="33"/>
    </row>
    <row r="90" spans="1:91" s="2" customFormat="1" ht="15.2" customHeight="1">
      <c r="A90" s="33"/>
      <c r="B90" s="34"/>
      <c r="C90" s="27" t="s">
        <v>26</v>
      </c>
      <c r="D90" s="33"/>
      <c r="E90" s="33"/>
      <c r="F90" s="33"/>
      <c r="G90" s="33"/>
      <c r="H90" s="33"/>
      <c r="I90" s="33"/>
      <c r="J90" s="33"/>
      <c r="K90" s="33"/>
      <c r="L90" s="4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7" t="s">
        <v>30</v>
      </c>
      <c r="AJ90" s="33"/>
      <c r="AK90" s="33"/>
      <c r="AL90" s="33"/>
      <c r="AM90" s="292" t="str">
        <f>IF(E20="","",E20)</f>
        <v xml:space="preserve"> </v>
      </c>
      <c r="AN90" s="293"/>
      <c r="AO90" s="293"/>
      <c r="AP90" s="293"/>
      <c r="AQ90" s="33"/>
      <c r="AR90" s="34"/>
      <c r="AS90" s="290"/>
      <c r="AT90" s="291"/>
      <c r="AU90" s="59"/>
      <c r="AV90" s="59"/>
      <c r="AW90" s="59"/>
      <c r="AX90" s="59"/>
      <c r="AY90" s="59"/>
      <c r="AZ90" s="59"/>
      <c r="BA90" s="59"/>
      <c r="BB90" s="59"/>
      <c r="BC90" s="59"/>
      <c r="BD90" s="60"/>
      <c r="BE90" s="33"/>
    </row>
    <row r="91" spans="1:91" s="2" customFormat="1" ht="10.9" customHeight="1">
      <c r="A91" s="33"/>
      <c r="B91" s="34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4"/>
      <c r="AS91" s="290"/>
      <c r="AT91" s="291"/>
      <c r="AU91" s="59"/>
      <c r="AV91" s="59"/>
      <c r="AW91" s="59"/>
      <c r="AX91" s="59"/>
      <c r="AY91" s="59"/>
      <c r="AZ91" s="59"/>
      <c r="BA91" s="59"/>
      <c r="BB91" s="59"/>
      <c r="BC91" s="59"/>
      <c r="BD91" s="60"/>
      <c r="BE91" s="33"/>
    </row>
    <row r="92" spans="1:91" s="2" customFormat="1" ht="29.25" customHeight="1">
      <c r="A92" s="33"/>
      <c r="B92" s="34"/>
      <c r="C92" s="278" t="s">
        <v>53</v>
      </c>
      <c r="D92" s="279"/>
      <c r="E92" s="279"/>
      <c r="F92" s="279"/>
      <c r="G92" s="279"/>
      <c r="H92" s="61"/>
      <c r="I92" s="280" t="s">
        <v>54</v>
      </c>
      <c r="J92" s="279"/>
      <c r="K92" s="279"/>
      <c r="L92" s="279"/>
      <c r="M92" s="279"/>
      <c r="N92" s="279"/>
      <c r="O92" s="279"/>
      <c r="P92" s="279"/>
      <c r="Q92" s="279"/>
      <c r="R92" s="279"/>
      <c r="S92" s="279"/>
      <c r="T92" s="279"/>
      <c r="U92" s="279"/>
      <c r="V92" s="279"/>
      <c r="W92" s="279"/>
      <c r="X92" s="279"/>
      <c r="Y92" s="279"/>
      <c r="Z92" s="279"/>
      <c r="AA92" s="279"/>
      <c r="AB92" s="279"/>
      <c r="AC92" s="279"/>
      <c r="AD92" s="279"/>
      <c r="AE92" s="279"/>
      <c r="AF92" s="279"/>
      <c r="AG92" s="281" t="s">
        <v>55</v>
      </c>
      <c r="AH92" s="279"/>
      <c r="AI92" s="279"/>
      <c r="AJ92" s="279"/>
      <c r="AK92" s="279"/>
      <c r="AL92" s="279"/>
      <c r="AM92" s="279"/>
      <c r="AN92" s="280" t="s">
        <v>56</v>
      </c>
      <c r="AO92" s="279"/>
      <c r="AP92" s="282"/>
      <c r="AQ92" s="62" t="s">
        <v>57</v>
      </c>
      <c r="AR92" s="34"/>
      <c r="AS92" s="63" t="s">
        <v>58</v>
      </c>
      <c r="AT92" s="64" t="s">
        <v>59</v>
      </c>
      <c r="AU92" s="64" t="s">
        <v>60</v>
      </c>
      <c r="AV92" s="64" t="s">
        <v>61</v>
      </c>
      <c r="AW92" s="64" t="s">
        <v>62</v>
      </c>
      <c r="AX92" s="64" t="s">
        <v>63</v>
      </c>
      <c r="AY92" s="64" t="s">
        <v>64</v>
      </c>
      <c r="AZ92" s="64" t="s">
        <v>65</v>
      </c>
      <c r="BA92" s="64" t="s">
        <v>66</v>
      </c>
      <c r="BB92" s="64" t="s">
        <v>67</v>
      </c>
      <c r="BC92" s="64" t="s">
        <v>68</v>
      </c>
      <c r="BD92" s="65" t="s">
        <v>69</v>
      </c>
      <c r="BE92" s="33"/>
    </row>
    <row r="93" spans="1:91" s="2" customFormat="1" ht="10.9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4"/>
      <c r="AS93" s="66"/>
      <c r="AT93" s="67"/>
      <c r="AU93" s="67"/>
      <c r="AV93" s="67"/>
      <c r="AW93" s="67"/>
      <c r="AX93" s="67"/>
      <c r="AY93" s="67"/>
      <c r="AZ93" s="67"/>
      <c r="BA93" s="67"/>
      <c r="BB93" s="67"/>
      <c r="BC93" s="67"/>
      <c r="BD93" s="68"/>
      <c r="BE93" s="33"/>
    </row>
    <row r="94" spans="1:91" s="6" customFormat="1" ht="32.450000000000003" customHeight="1">
      <c r="B94" s="69"/>
      <c r="C94" s="70" t="s">
        <v>70</v>
      </c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275">
        <f>ROUND(AG95,2)</f>
        <v>0</v>
      </c>
      <c r="AH94" s="275"/>
      <c r="AI94" s="275"/>
      <c r="AJ94" s="275"/>
      <c r="AK94" s="275"/>
      <c r="AL94" s="275"/>
      <c r="AM94" s="275"/>
      <c r="AN94" s="276">
        <f>SUM(AG94,AT94)</f>
        <v>0</v>
      </c>
      <c r="AO94" s="276"/>
      <c r="AP94" s="276"/>
      <c r="AQ94" s="73" t="s">
        <v>1</v>
      </c>
      <c r="AR94" s="69"/>
      <c r="AS94" s="74">
        <f>ROUND(AS95,2)</f>
        <v>0</v>
      </c>
      <c r="AT94" s="75">
        <f>ROUND(SUM(AV94:AW94),2)</f>
        <v>0</v>
      </c>
      <c r="AU94" s="76">
        <f>ROUND(AU95,5)</f>
        <v>0</v>
      </c>
      <c r="AV94" s="75">
        <f>ROUND(AZ94*L29,2)</f>
        <v>0</v>
      </c>
      <c r="AW94" s="75">
        <f>ROUND(BA94*L30,2)</f>
        <v>0</v>
      </c>
      <c r="AX94" s="75">
        <f>ROUND(BB94*L29,2)</f>
        <v>0</v>
      </c>
      <c r="AY94" s="75">
        <f>ROUND(BC94*L30,2)</f>
        <v>0</v>
      </c>
      <c r="AZ94" s="75">
        <f>ROUND(AZ95,2)</f>
        <v>0</v>
      </c>
      <c r="BA94" s="75">
        <f>ROUND(BA95,2)</f>
        <v>0</v>
      </c>
      <c r="BB94" s="75">
        <f>ROUND(BB95,2)</f>
        <v>0</v>
      </c>
      <c r="BC94" s="75">
        <f>ROUND(BC95,2)</f>
        <v>0</v>
      </c>
      <c r="BD94" s="77">
        <f>ROUND(BD95,2)</f>
        <v>0</v>
      </c>
      <c r="BS94" s="78" t="s">
        <v>71</v>
      </c>
      <c r="BT94" s="78" t="s">
        <v>72</v>
      </c>
      <c r="BU94" s="79" t="s">
        <v>73</v>
      </c>
      <c r="BV94" s="78" t="s">
        <v>74</v>
      </c>
      <c r="BW94" s="78" t="s">
        <v>4</v>
      </c>
      <c r="BX94" s="78" t="s">
        <v>75</v>
      </c>
      <c r="CL94" s="78" t="s">
        <v>1</v>
      </c>
    </row>
    <row r="95" spans="1:91" s="7" customFormat="1" ht="16.5" customHeight="1">
      <c r="A95" s="80" t="s">
        <v>76</v>
      </c>
      <c r="B95" s="81"/>
      <c r="C95" s="82"/>
      <c r="D95" s="274" t="s">
        <v>77</v>
      </c>
      <c r="E95" s="274"/>
      <c r="F95" s="274"/>
      <c r="G95" s="274"/>
      <c r="H95" s="274"/>
      <c r="I95" s="83"/>
      <c r="J95" s="274" t="s">
        <v>78</v>
      </c>
      <c r="K95" s="274"/>
      <c r="L95" s="274"/>
      <c r="M95" s="274"/>
      <c r="N95" s="274"/>
      <c r="O95" s="274"/>
      <c r="P95" s="274"/>
      <c r="Q95" s="274"/>
      <c r="R95" s="274"/>
      <c r="S95" s="274"/>
      <c r="T95" s="274"/>
      <c r="U95" s="274"/>
      <c r="V95" s="274"/>
      <c r="W95" s="274"/>
      <c r="X95" s="274"/>
      <c r="Y95" s="274"/>
      <c r="Z95" s="274"/>
      <c r="AA95" s="274"/>
      <c r="AB95" s="274"/>
      <c r="AC95" s="274"/>
      <c r="AD95" s="274"/>
      <c r="AE95" s="274"/>
      <c r="AF95" s="274"/>
      <c r="AG95" s="268">
        <f>'SO01 - Stavební část'!J30</f>
        <v>0</v>
      </c>
      <c r="AH95" s="269"/>
      <c r="AI95" s="269"/>
      <c r="AJ95" s="269"/>
      <c r="AK95" s="269"/>
      <c r="AL95" s="269"/>
      <c r="AM95" s="269"/>
      <c r="AN95" s="268">
        <f>SUM(AG95,AT95)</f>
        <v>0</v>
      </c>
      <c r="AO95" s="269"/>
      <c r="AP95" s="269"/>
      <c r="AQ95" s="84" t="s">
        <v>79</v>
      </c>
      <c r="AR95" s="81"/>
      <c r="AS95" s="85">
        <v>0</v>
      </c>
      <c r="AT95" s="86">
        <f>ROUND(SUM(AV95:AW95),2)</f>
        <v>0</v>
      </c>
      <c r="AU95" s="87">
        <f>'SO01 - Stavební část'!P124</f>
        <v>0</v>
      </c>
      <c r="AV95" s="86">
        <f>'SO01 - Stavební část'!J33</f>
        <v>0</v>
      </c>
      <c r="AW95" s="86">
        <f>'SO01 - Stavební část'!J34</f>
        <v>0</v>
      </c>
      <c r="AX95" s="86">
        <f>'SO01 - Stavební část'!J35</f>
        <v>0</v>
      </c>
      <c r="AY95" s="86">
        <f>'SO01 - Stavební část'!J36</f>
        <v>0</v>
      </c>
      <c r="AZ95" s="86">
        <f>'SO01 - Stavební část'!F33</f>
        <v>0</v>
      </c>
      <c r="BA95" s="86">
        <f>'SO01 - Stavební část'!F34</f>
        <v>0</v>
      </c>
      <c r="BB95" s="86">
        <f>'SO01 - Stavební část'!F35</f>
        <v>0</v>
      </c>
      <c r="BC95" s="86">
        <f>'SO01 - Stavební část'!F36</f>
        <v>0</v>
      </c>
      <c r="BD95" s="88">
        <f>'SO01 - Stavební část'!F37</f>
        <v>0</v>
      </c>
      <c r="BT95" s="89" t="s">
        <v>80</v>
      </c>
      <c r="BV95" s="89" t="s">
        <v>74</v>
      </c>
      <c r="BW95" s="89" t="s">
        <v>81</v>
      </c>
      <c r="BX95" s="89" t="s">
        <v>4</v>
      </c>
      <c r="CL95" s="89" t="s">
        <v>1</v>
      </c>
      <c r="CM95" s="89" t="s">
        <v>82</v>
      </c>
    </row>
    <row r="96" spans="1:91" s="2" customFormat="1" ht="30" customHeight="1">
      <c r="A96" s="33"/>
      <c r="B96" s="34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4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</row>
    <row r="97" spans="1:57" s="2" customFormat="1" ht="6.95" customHeight="1">
      <c r="A97" s="33"/>
      <c r="B97" s="48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34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</row>
  </sheetData>
  <sheetProtection algorithmName="SHA-512" hashValue="o8+epSkZZObIcx21+f+VtLQl+j5jDrufHmcDjaZTiPhUhRR1dimIKUkP8sJnQdxF7JiwffCID+ye2rJUTooLZQ==" saltValue="QWQLkcdIM3h0EQ8piEamTw==" spinCount="100000" sheet="1" objects="1" scenarios="1"/>
  <mergeCells count="42"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J85"/>
    <mergeCell ref="AM87:AN87"/>
    <mergeCell ref="AM89:AP89"/>
    <mergeCell ref="AS89:AT91"/>
    <mergeCell ref="AM90:AP90"/>
    <mergeCell ref="W33:AE33"/>
    <mergeCell ref="AK33:AO33"/>
    <mergeCell ref="AK31:AO31"/>
    <mergeCell ref="L31:P31"/>
    <mergeCell ref="W32:AE32"/>
    <mergeCell ref="AK32:AO32"/>
    <mergeCell ref="L32:P32"/>
    <mergeCell ref="AN95:AP95"/>
    <mergeCell ref="AG95:AM95"/>
    <mergeCell ref="L33:P33"/>
    <mergeCell ref="X35:AB35"/>
    <mergeCell ref="AK35:AO35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SO01 - Stavební část'!C2" display="/"/>
  </hyperlinks>
  <pageMargins left="0.39374999999999999" right="0.39374999999999999" top="0.39374999999999999" bottom="0.39374999999999999" header="0" footer="0"/>
  <pageSetup paperSize="9" scale="75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BM379"/>
  <sheetViews>
    <sheetView showGridLines="0" tabSelected="1" topLeftCell="B131" zoomScale="190" zoomScaleNormal="190" workbookViewId="0">
      <selection activeCell="I138" sqref="I138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1.6640625" style="1" customWidth="1"/>
    <col min="13" max="13" width="10.83203125" style="1" hidden="1" customWidth="1"/>
    <col min="14" max="14" width="0" hidden="1" customWidth="1"/>
    <col min="15" max="20" width="14.1640625" style="1" hidden="1" customWidth="1"/>
    <col min="21" max="21" width="16.33203125" style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AT2" s="17" t="s">
        <v>81</v>
      </c>
      <c r="AZ2" s="90" t="s">
        <v>83</v>
      </c>
      <c r="BA2" s="90" t="s">
        <v>84</v>
      </c>
      <c r="BB2" s="90" t="s">
        <v>85</v>
      </c>
      <c r="BC2" s="90" t="s">
        <v>72</v>
      </c>
      <c r="BD2" s="90" t="s">
        <v>86</v>
      </c>
    </row>
    <row r="3" spans="1:5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82</v>
      </c>
    </row>
    <row r="4" spans="1:56" s="1" customFormat="1" ht="24.95" customHeight="1">
      <c r="B4" s="20"/>
      <c r="D4" s="21" t="s">
        <v>87</v>
      </c>
      <c r="L4" s="20"/>
      <c r="M4" s="91" t="s">
        <v>10</v>
      </c>
      <c r="AT4" s="17" t="s">
        <v>3</v>
      </c>
    </row>
    <row r="5" spans="1:56" s="1" customFormat="1" ht="6.95" customHeight="1">
      <c r="B5" s="20"/>
      <c r="L5" s="20"/>
    </row>
    <row r="6" spans="1:56" s="1" customFormat="1" ht="12" customHeight="1">
      <c r="B6" s="20"/>
      <c r="D6" s="27" t="s">
        <v>16</v>
      </c>
      <c r="L6" s="20"/>
    </row>
    <row r="7" spans="1:56" s="1" customFormat="1" ht="16.5" customHeight="1">
      <c r="B7" s="20"/>
      <c r="E7" s="299" t="str">
        <f>'Rekapitulace stavby'!K6</f>
        <v>Útulna - Maršov
(útulna var II)</v>
      </c>
      <c r="F7" s="300"/>
      <c r="G7" s="300"/>
      <c r="H7" s="300"/>
      <c r="L7" s="20"/>
    </row>
    <row r="8" spans="1:56" s="2" customFormat="1" ht="12" customHeight="1">
      <c r="A8" s="33"/>
      <c r="B8" s="34"/>
      <c r="C8" s="33"/>
      <c r="D8" s="27" t="s">
        <v>88</v>
      </c>
      <c r="E8" s="33"/>
      <c r="F8" s="33"/>
      <c r="G8" s="33"/>
      <c r="H8" s="33"/>
      <c r="I8" s="33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56" s="2" customFormat="1" ht="16.5" customHeight="1">
      <c r="A9" s="33"/>
      <c r="B9" s="34"/>
      <c r="C9" s="33"/>
      <c r="D9" s="33"/>
      <c r="E9" s="283" t="s">
        <v>89</v>
      </c>
      <c r="F9" s="296"/>
      <c r="G9" s="296"/>
      <c r="H9" s="296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56" s="2" customFormat="1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56" s="2" customFormat="1" ht="12" customHeight="1">
      <c r="A11" s="33"/>
      <c r="B11" s="34"/>
      <c r="C11" s="33"/>
      <c r="D11" s="27" t="s">
        <v>18</v>
      </c>
      <c r="E11" s="33"/>
      <c r="F11" s="25" t="s">
        <v>1</v>
      </c>
      <c r="G11" s="33"/>
      <c r="H11" s="33"/>
      <c r="I11" s="27" t="s">
        <v>19</v>
      </c>
      <c r="J11" s="25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56" s="2" customFormat="1" ht="12" customHeight="1">
      <c r="A12" s="33"/>
      <c r="B12" s="34"/>
      <c r="C12" s="33"/>
      <c r="D12" s="27" t="s">
        <v>20</v>
      </c>
      <c r="E12" s="33"/>
      <c r="F12" s="25" t="s">
        <v>21</v>
      </c>
      <c r="G12" s="33"/>
      <c r="H12" s="33"/>
      <c r="I12" s="27" t="s">
        <v>22</v>
      </c>
      <c r="J12" s="56">
        <f ca="1">'Rekapitulace stavby'!AN8</f>
        <v>46062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5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56" s="2" customFormat="1" ht="12" customHeight="1">
      <c r="A14" s="33"/>
      <c r="B14" s="34"/>
      <c r="C14" s="33"/>
      <c r="D14" s="27" t="s">
        <v>23</v>
      </c>
      <c r="E14" s="33"/>
      <c r="F14" s="33"/>
      <c r="G14" s="33"/>
      <c r="H14" s="33"/>
      <c r="I14" s="27" t="s">
        <v>24</v>
      </c>
      <c r="J14" s="25" t="str">
        <f>IF('Rekapitulace stavby'!AN10="","",'Rekapitulace stavby'!AN10)</f>
        <v>00291463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56" s="2" customFormat="1" ht="18" customHeight="1">
      <c r="A15" s="33"/>
      <c r="B15" s="34"/>
      <c r="C15" s="33"/>
      <c r="D15" s="33"/>
      <c r="E15" s="25" t="str">
        <f>IF('Rekapitulace stavby'!E11="","",'Rekapitulace stavby'!E11)</f>
        <v>Město Uherský Brod, Masarykovo nám. 100, 688 01 Uherský Brod</v>
      </c>
      <c r="F15" s="33"/>
      <c r="G15" s="33"/>
      <c r="H15" s="33"/>
      <c r="I15" s="27" t="s">
        <v>25</v>
      </c>
      <c r="J15" s="25" t="str">
        <f>IF('Rekapitulace stavby'!AN11="","",'Rekapitulace stavby'!AN11)</f>
        <v>CZ00291463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5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7" t="s">
        <v>26</v>
      </c>
      <c r="E17" s="33"/>
      <c r="F17" s="33"/>
      <c r="G17" s="33"/>
      <c r="H17" s="33"/>
      <c r="I17" s="27" t="s">
        <v>24</v>
      </c>
      <c r="J17" s="28" t="str">
        <f>'Rekapitulace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301" t="str">
        <f>'Rekapitulace stavby'!E14</f>
        <v>Vyplň údaj</v>
      </c>
      <c r="F18" s="256"/>
      <c r="G18" s="256"/>
      <c r="H18" s="256"/>
      <c r="I18" s="27" t="s">
        <v>25</v>
      </c>
      <c r="J18" s="28" t="str">
        <f>'Rekapitulace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7" t="s">
        <v>28</v>
      </c>
      <c r="E20" s="33"/>
      <c r="F20" s="33"/>
      <c r="G20" s="33"/>
      <c r="H20" s="33"/>
      <c r="I20" s="27" t="s">
        <v>24</v>
      </c>
      <c r="J20" s="25" t="str">
        <f>IF('Rekapitulace stavby'!AN16="","",'Rekapitulace stavby'!AN16)</f>
        <v/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5" t="str">
        <f>IF('Rekapitulace stavby'!E17="","",'Rekapitulace stavby'!E17)</f>
        <v xml:space="preserve"> Ing. Arch. Lukáš Landa, autorizovaný architekt, ČKA 04565</v>
      </c>
      <c r="F21" s="33"/>
      <c r="G21" s="33"/>
      <c r="H21" s="33"/>
      <c r="I21" s="27" t="s">
        <v>25</v>
      </c>
      <c r="J21" s="25" t="str">
        <f>IF('Rekapitulace stavby'!AN17="","",'Rekapitulace stavby'!AN17)</f>
        <v/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7" t="s">
        <v>30</v>
      </c>
      <c r="E23" s="33"/>
      <c r="F23" s="33"/>
      <c r="G23" s="33"/>
      <c r="H23" s="33"/>
      <c r="I23" s="27" t="s">
        <v>24</v>
      </c>
      <c r="J23" s="25" t="str">
        <f>IF('Rekapitulace stavby'!AN19="","",'Rekapitulace stavby'!AN19)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5" t="str">
        <f>IF('Rekapitulace stavby'!E20="","",'Rekapitulace stavby'!E20)</f>
        <v xml:space="preserve"> </v>
      </c>
      <c r="F24" s="33"/>
      <c r="G24" s="33"/>
      <c r="H24" s="33"/>
      <c r="I24" s="27" t="s">
        <v>25</v>
      </c>
      <c r="J24" s="25" t="str">
        <f>IF('Rekapitulace stavby'!AN20="","",'Rekapitulace stavby'!AN20)</f>
        <v/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7" t="s">
        <v>31</v>
      </c>
      <c r="E26" s="33"/>
      <c r="F26" s="33"/>
      <c r="G26" s="33"/>
      <c r="H26" s="33"/>
      <c r="I26" s="33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92"/>
      <c r="B27" s="93"/>
      <c r="C27" s="92"/>
      <c r="D27" s="92"/>
      <c r="E27" s="261" t="s">
        <v>1</v>
      </c>
      <c r="F27" s="261"/>
      <c r="G27" s="261"/>
      <c r="H27" s="261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67"/>
      <c r="E29" s="67"/>
      <c r="F29" s="67"/>
      <c r="G29" s="67"/>
      <c r="H29" s="67"/>
      <c r="I29" s="67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95" t="s">
        <v>32</v>
      </c>
      <c r="E30" s="33"/>
      <c r="F30" s="33"/>
      <c r="G30" s="33"/>
      <c r="H30" s="33"/>
      <c r="I30" s="33"/>
      <c r="J30" s="72">
        <f>J96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4"/>
      <c r="C32" s="33"/>
      <c r="D32" s="33"/>
      <c r="E32" s="33"/>
      <c r="F32" s="37" t="s">
        <v>34</v>
      </c>
      <c r="G32" s="33"/>
      <c r="H32" s="33"/>
      <c r="I32" s="37" t="s">
        <v>33</v>
      </c>
      <c r="J32" s="37" t="s">
        <v>35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4"/>
      <c r="C33" s="33"/>
      <c r="D33" s="96" t="s">
        <v>36</v>
      </c>
      <c r="E33" s="27" t="s">
        <v>37</v>
      </c>
      <c r="F33" s="97">
        <f>ROUND((SUM(BE124:BE378)),  2)</f>
        <v>0</v>
      </c>
      <c r="G33" s="33"/>
      <c r="H33" s="33"/>
      <c r="I33" s="98">
        <v>0.21</v>
      </c>
      <c r="J33" s="97">
        <f>J39-J30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27" t="s">
        <v>38</v>
      </c>
      <c r="F34" s="97">
        <f>ROUND((SUM(BF124:BF378)),  2)</f>
        <v>0</v>
      </c>
      <c r="G34" s="33"/>
      <c r="H34" s="33"/>
      <c r="I34" s="98">
        <v>0.12</v>
      </c>
      <c r="J34" s="97">
        <f>ROUND(((SUM(BF124:BF378))*I34), 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33"/>
      <c r="E35" s="27" t="s">
        <v>39</v>
      </c>
      <c r="F35" s="97">
        <f>ROUND((SUM(BG124:BG378)),  2)</f>
        <v>0</v>
      </c>
      <c r="G35" s="33"/>
      <c r="H35" s="33"/>
      <c r="I35" s="98">
        <v>0.21</v>
      </c>
      <c r="J35" s="97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27" t="s">
        <v>40</v>
      </c>
      <c r="F36" s="97">
        <f>ROUND((SUM(BH124:BH378)),  2)</f>
        <v>0</v>
      </c>
      <c r="G36" s="33"/>
      <c r="H36" s="33"/>
      <c r="I36" s="98">
        <v>0.12</v>
      </c>
      <c r="J36" s="97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7" t="s">
        <v>41</v>
      </c>
      <c r="F37" s="97">
        <f>ROUND((SUM(BI124:BI378)),  2)</f>
        <v>0</v>
      </c>
      <c r="G37" s="33"/>
      <c r="H37" s="33"/>
      <c r="I37" s="98">
        <v>0</v>
      </c>
      <c r="J37" s="97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99"/>
      <c r="D39" s="100" t="s">
        <v>42</v>
      </c>
      <c r="E39" s="61"/>
      <c r="F39" s="61"/>
      <c r="G39" s="101" t="s">
        <v>43</v>
      </c>
      <c r="H39" s="102" t="s">
        <v>44</v>
      </c>
      <c r="I39" s="61"/>
      <c r="J39" s="103">
        <f>J30*1.21</f>
        <v>0</v>
      </c>
      <c r="K39" s="104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3"/>
      <c r="D50" s="44" t="s">
        <v>45</v>
      </c>
      <c r="E50" s="45"/>
      <c r="F50" s="45"/>
      <c r="G50" s="44" t="s">
        <v>46</v>
      </c>
      <c r="H50" s="45"/>
      <c r="I50" s="45"/>
      <c r="J50" s="45"/>
      <c r="K50" s="45"/>
      <c r="L50" s="43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2.75">
      <c r="A61" s="33"/>
      <c r="B61" s="34"/>
      <c r="C61" s="33"/>
      <c r="D61" s="46" t="s">
        <v>47</v>
      </c>
      <c r="E61" s="36"/>
      <c r="F61" s="105" t="s">
        <v>48</v>
      </c>
      <c r="G61" s="46" t="s">
        <v>47</v>
      </c>
      <c r="H61" s="36"/>
      <c r="I61" s="36"/>
      <c r="J61" s="106" t="s">
        <v>48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2.75">
      <c r="A65" s="33"/>
      <c r="B65" s="34"/>
      <c r="C65" s="33"/>
      <c r="D65" s="44" t="s">
        <v>49</v>
      </c>
      <c r="E65" s="47"/>
      <c r="F65" s="47"/>
      <c r="G65" s="44" t="s">
        <v>50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2.75">
      <c r="A76" s="33"/>
      <c r="B76" s="34"/>
      <c r="C76" s="33"/>
      <c r="D76" s="46" t="s">
        <v>47</v>
      </c>
      <c r="E76" s="36"/>
      <c r="F76" s="105" t="s">
        <v>48</v>
      </c>
      <c r="G76" s="46" t="s">
        <v>47</v>
      </c>
      <c r="H76" s="36"/>
      <c r="I76" s="36"/>
      <c r="J76" s="106" t="s">
        <v>48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1" t="s">
        <v>90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7" t="s">
        <v>16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97" t="str">
        <f>E7</f>
        <v>Útulna - Maršov
(útulna var II)</v>
      </c>
      <c r="F85" s="298"/>
      <c r="G85" s="298"/>
      <c r="H85" s="298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7" t="s">
        <v>88</v>
      </c>
      <c r="D86" s="33"/>
      <c r="E86" s="33"/>
      <c r="F86" s="33"/>
      <c r="G86" s="33"/>
      <c r="H86" s="33"/>
      <c r="I86" s="33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83" t="str">
        <f>E9</f>
        <v>SO01 - Stavební část</v>
      </c>
      <c r="F87" s="296"/>
      <c r="G87" s="296"/>
      <c r="H87" s="296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7" t="s">
        <v>20</v>
      </c>
      <c r="D89" s="33"/>
      <c r="E89" s="33"/>
      <c r="F89" s="25" t="str">
        <f>F12</f>
        <v xml:space="preserve"> </v>
      </c>
      <c r="G89" s="33"/>
      <c r="H89" s="33"/>
      <c r="I89" s="27" t="s">
        <v>22</v>
      </c>
      <c r="J89" s="56">
        <f ca="1">IF(J12="","",J12)</f>
        <v>46062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>
      <c r="A91" s="33"/>
      <c r="B91" s="34"/>
      <c r="C91" s="27" t="s">
        <v>23</v>
      </c>
      <c r="D91" s="33"/>
      <c r="E91" s="33"/>
      <c r="F91" s="25" t="str">
        <f>E15</f>
        <v>Město Uherský Brod, Masarykovo nám. 100, 688 01 Uherský Brod</v>
      </c>
      <c r="G91" s="33"/>
      <c r="H91" s="33"/>
      <c r="I91" s="27" t="s">
        <v>28</v>
      </c>
      <c r="J91" s="184" t="s">
        <v>337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7" t="s">
        <v>26</v>
      </c>
      <c r="D92" s="33"/>
      <c r="E92" s="33"/>
      <c r="F92" s="25" t="str">
        <f>IF(E18="","",E18)</f>
        <v>Vyplň údaj</v>
      </c>
      <c r="G92" s="33"/>
      <c r="H92" s="33"/>
      <c r="I92" s="27" t="s">
        <v>30</v>
      </c>
      <c r="J92" s="31" t="str">
        <f>E24</f>
        <v xml:space="preserve"> 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07" t="s">
        <v>91</v>
      </c>
      <c r="D94" s="99"/>
      <c r="E94" s="99"/>
      <c r="F94" s="99"/>
      <c r="G94" s="99"/>
      <c r="H94" s="99"/>
      <c r="I94" s="99"/>
      <c r="J94" s="108" t="s">
        <v>92</v>
      </c>
      <c r="K94" s="99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09" t="s">
        <v>93</v>
      </c>
      <c r="D96" s="33"/>
      <c r="E96" s="33"/>
      <c r="F96" s="33"/>
      <c r="G96" s="33"/>
      <c r="H96" s="33"/>
      <c r="I96" s="33"/>
      <c r="J96" s="215">
        <f>J97+J99+J104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7" t="s">
        <v>94</v>
      </c>
    </row>
    <row r="97" spans="1:31" s="9" customFormat="1" ht="24.95" customHeight="1">
      <c r="B97" s="110"/>
      <c r="D97" s="111" t="s">
        <v>95</v>
      </c>
      <c r="E97" s="112"/>
      <c r="F97" s="112"/>
      <c r="G97" s="112"/>
      <c r="H97" s="112"/>
      <c r="I97" s="112"/>
      <c r="J97" s="240">
        <f>J125</f>
        <v>0</v>
      </c>
      <c r="L97" s="110"/>
    </row>
    <row r="98" spans="1:31" s="10" customFormat="1" ht="19.899999999999999" customHeight="1">
      <c r="B98" s="113"/>
      <c r="D98" s="114" t="s">
        <v>96</v>
      </c>
      <c r="E98" s="115"/>
      <c r="F98" s="115"/>
      <c r="G98" s="115"/>
      <c r="H98" s="115"/>
      <c r="I98" s="115"/>
      <c r="J98" s="216">
        <f>J126</f>
        <v>0</v>
      </c>
      <c r="L98" s="113"/>
    </row>
    <row r="99" spans="1:31" s="9" customFormat="1" ht="24.95" customHeight="1">
      <c r="B99" s="110"/>
      <c r="D99" s="111" t="s">
        <v>97</v>
      </c>
      <c r="E99" s="112"/>
      <c r="F99" s="112"/>
      <c r="G99" s="112"/>
      <c r="H99" s="112"/>
      <c r="I99" s="112"/>
      <c r="J99" s="240">
        <f>J148</f>
        <v>0</v>
      </c>
      <c r="L99" s="110"/>
    </row>
    <row r="100" spans="1:31" s="10" customFormat="1" ht="19.899999999999999" customHeight="1">
      <c r="B100" s="113"/>
      <c r="D100" s="114" t="s">
        <v>98</v>
      </c>
      <c r="E100" s="115"/>
      <c r="F100" s="115"/>
      <c r="G100" s="115"/>
      <c r="H100" s="115"/>
      <c r="I100" s="115"/>
      <c r="J100" s="216">
        <f>J149</f>
        <v>0</v>
      </c>
      <c r="L100" s="113"/>
    </row>
    <row r="101" spans="1:31" s="10" customFormat="1" ht="19.899999999999999" customHeight="1">
      <c r="B101" s="113"/>
      <c r="D101" s="114" t="s">
        <v>99</v>
      </c>
      <c r="E101" s="115"/>
      <c r="F101" s="115"/>
      <c r="G101" s="115"/>
      <c r="H101" s="115"/>
      <c r="I101" s="115"/>
      <c r="J101" s="216">
        <f>J317</f>
        <v>0</v>
      </c>
      <c r="L101" s="113"/>
    </row>
    <row r="102" spans="1:31" s="10" customFormat="1" ht="19.899999999999999" customHeight="1">
      <c r="B102" s="113"/>
      <c r="D102" s="114" t="s">
        <v>100</v>
      </c>
      <c r="E102" s="115"/>
      <c r="F102" s="115"/>
      <c r="G102" s="115"/>
      <c r="H102" s="115"/>
      <c r="I102" s="115"/>
      <c r="J102" s="216">
        <f>J339</f>
        <v>0</v>
      </c>
      <c r="L102" s="113"/>
    </row>
    <row r="103" spans="1:31" s="10" customFormat="1" ht="19.899999999999999" customHeight="1">
      <c r="B103" s="113"/>
      <c r="D103" s="114" t="s">
        <v>391</v>
      </c>
      <c r="E103" s="115"/>
      <c r="F103" s="115"/>
      <c r="G103" s="115"/>
      <c r="H103" s="115"/>
      <c r="I103" s="115"/>
      <c r="J103" s="216">
        <f>J372</f>
        <v>0</v>
      </c>
      <c r="L103" s="113"/>
    </row>
    <row r="104" spans="1:31" s="9" customFormat="1" ht="24.95" customHeight="1">
      <c r="B104" s="110"/>
      <c r="D104" s="111" t="s">
        <v>101</v>
      </c>
      <c r="E104" s="112" t="s">
        <v>334</v>
      </c>
      <c r="F104" s="112"/>
      <c r="G104" s="112"/>
      <c r="H104" s="112"/>
      <c r="I104" s="112"/>
      <c r="J104" s="240">
        <f>J375</f>
        <v>0</v>
      </c>
      <c r="L104" s="110"/>
    </row>
    <row r="105" spans="1:31" s="2" customFormat="1" ht="21.75" customHeight="1">
      <c r="A105" s="33"/>
      <c r="B105" s="34"/>
      <c r="C105" s="33"/>
      <c r="D105" s="33"/>
      <c r="E105" s="33"/>
      <c r="F105" s="33"/>
      <c r="G105" s="33"/>
      <c r="H105" s="33"/>
      <c r="I105" s="33"/>
      <c r="J105" s="186"/>
      <c r="K105" s="33"/>
      <c r="L105" s="4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31" s="2" customFormat="1" ht="6.95" customHeight="1">
      <c r="A106" s="33"/>
      <c r="B106" s="48"/>
      <c r="C106" s="49"/>
      <c r="D106" s="49"/>
      <c r="E106" s="49"/>
      <c r="F106" s="49"/>
      <c r="G106" s="49"/>
      <c r="H106" s="49"/>
      <c r="I106" s="49"/>
      <c r="J106" s="217"/>
      <c r="K106" s="49"/>
      <c r="L106" s="4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31">
      <c r="J107" s="218"/>
    </row>
    <row r="108" spans="1:31">
      <c r="J108" s="218"/>
    </row>
    <row r="109" spans="1:31">
      <c r="J109" s="218"/>
    </row>
    <row r="110" spans="1:31" s="2" customFormat="1" ht="6.95" customHeight="1">
      <c r="A110" s="33"/>
      <c r="B110" s="50"/>
      <c r="C110" s="51"/>
      <c r="D110" s="51"/>
      <c r="E110" s="51"/>
      <c r="F110" s="51"/>
      <c r="G110" s="51"/>
      <c r="H110" s="51"/>
      <c r="I110" s="51"/>
      <c r="J110" s="219"/>
      <c r="K110" s="51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24.95" customHeight="1">
      <c r="A111" s="33"/>
      <c r="B111" s="34"/>
      <c r="C111" s="21" t="s">
        <v>102</v>
      </c>
      <c r="D111" s="33"/>
      <c r="E111" s="33"/>
      <c r="F111" s="33"/>
      <c r="G111" s="33"/>
      <c r="H111" s="33"/>
      <c r="I111" s="33"/>
      <c r="J111" s="186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6.95" customHeight="1">
      <c r="A112" s="33"/>
      <c r="B112" s="34"/>
      <c r="C112" s="33"/>
      <c r="D112" s="33"/>
      <c r="E112" s="33"/>
      <c r="F112" s="33"/>
      <c r="G112" s="33"/>
      <c r="H112" s="33"/>
      <c r="I112" s="33"/>
      <c r="J112" s="186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3" s="2" customFormat="1" ht="12" customHeight="1">
      <c r="A113" s="33"/>
      <c r="B113" s="34"/>
      <c r="C113" s="27" t="s">
        <v>16</v>
      </c>
      <c r="D113" s="33"/>
      <c r="E113" s="33"/>
      <c r="F113" s="33"/>
      <c r="G113" s="33"/>
      <c r="H113" s="33"/>
      <c r="I113" s="33"/>
      <c r="J113" s="186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3" s="2" customFormat="1" ht="16.5" customHeight="1">
      <c r="A114" s="33"/>
      <c r="B114" s="34"/>
      <c r="C114" s="33"/>
      <c r="D114" s="33"/>
      <c r="E114" s="297" t="str">
        <f>E7</f>
        <v>Útulna - Maršov
(útulna var II)</v>
      </c>
      <c r="F114" s="298"/>
      <c r="G114" s="298"/>
      <c r="H114" s="298"/>
      <c r="I114" s="33"/>
      <c r="J114" s="186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3" s="2" customFormat="1" ht="12" customHeight="1">
      <c r="A115" s="33"/>
      <c r="B115" s="34"/>
      <c r="C115" s="27" t="s">
        <v>88</v>
      </c>
      <c r="D115" s="33"/>
      <c r="E115" s="33"/>
      <c r="F115" s="33"/>
      <c r="G115" s="33"/>
      <c r="H115" s="33"/>
      <c r="I115" s="33"/>
      <c r="J115" s="186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3" s="2" customFormat="1" ht="16.5" customHeight="1">
      <c r="A116" s="33"/>
      <c r="B116" s="34"/>
      <c r="C116" s="33"/>
      <c r="D116" s="33"/>
      <c r="E116" s="283" t="str">
        <f>E9</f>
        <v>SO01 - Stavební část</v>
      </c>
      <c r="F116" s="296"/>
      <c r="G116" s="296"/>
      <c r="H116" s="296"/>
      <c r="I116" s="33"/>
      <c r="J116" s="186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3" s="2" customFormat="1" ht="6.95" customHeight="1">
      <c r="A117" s="33"/>
      <c r="B117" s="34"/>
      <c r="C117" s="33"/>
      <c r="D117" s="33"/>
      <c r="E117" s="33"/>
      <c r="F117" s="33"/>
      <c r="G117" s="33"/>
      <c r="H117" s="33"/>
      <c r="I117" s="33"/>
      <c r="J117" s="186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3" s="2" customFormat="1" ht="12" customHeight="1">
      <c r="A118" s="33"/>
      <c r="B118" s="34"/>
      <c r="C118" s="27" t="s">
        <v>20</v>
      </c>
      <c r="D118" s="33"/>
      <c r="E118" s="33"/>
      <c r="F118" s="25" t="str">
        <f>F12</f>
        <v xml:space="preserve"> </v>
      </c>
      <c r="G118" s="33"/>
      <c r="H118" s="33"/>
      <c r="I118" s="27" t="s">
        <v>22</v>
      </c>
      <c r="J118" s="220">
        <f ca="1">IF(J12="","",J12)</f>
        <v>46062</v>
      </c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3" s="2" customFormat="1" ht="6.95" customHeight="1">
      <c r="A119" s="33"/>
      <c r="B119" s="34"/>
      <c r="C119" s="33"/>
      <c r="D119" s="33"/>
      <c r="E119" s="33"/>
      <c r="F119" s="33"/>
      <c r="G119" s="33"/>
      <c r="H119" s="33"/>
      <c r="I119" s="33"/>
      <c r="J119" s="186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3" s="2" customFormat="1" ht="15.2" customHeight="1">
      <c r="A120" s="33"/>
      <c r="B120" s="34"/>
      <c r="C120" s="27" t="s">
        <v>23</v>
      </c>
      <c r="D120" s="33"/>
      <c r="E120" s="33"/>
      <c r="F120" s="25" t="str">
        <f>E15</f>
        <v>Město Uherský Brod, Masarykovo nám. 100, 688 01 Uherský Brod</v>
      </c>
      <c r="G120" s="33"/>
      <c r="H120" s="33"/>
      <c r="I120" s="27" t="s">
        <v>28</v>
      </c>
      <c r="J120" s="228" t="str">
        <f>J91</f>
        <v>Ing. Arch. Lukáš Landa</v>
      </c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3" s="2" customFormat="1" ht="15.2" customHeight="1">
      <c r="A121" s="33"/>
      <c r="B121" s="34"/>
      <c r="C121" s="27" t="s">
        <v>26</v>
      </c>
      <c r="D121" s="33"/>
      <c r="E121" s="33"/>
      <c r="F121" s="25" t="str">
        <f>IF(E18="","",E18)</f>
        <v>Vyplň údaj</v>
      </c>
      <c r="G121" s="33"/>
      <c r="H121" s="33"/>
      <c r="I121" s="27" t="s">
        <v>30</v>
      </c>
      <c r="J121" s="221" t="str">
        <f>E24</f>
        <v xml:space="preserve"> </v>
      </c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3" s="2" customFormat="1" ht="10.35" customHeight="1">
      <c r="A122" s="33"/>
      <c r="B122" s="34"/>
      <c r="C122" s="33"/>
      <c r="D122" s="33"/>
      <c r="E122" s="33"/>
      <c r="F122" s="33"/>
      <c r="G122" s="33"/>
      <c r="H122" s="33"/>
      <c r="I122" s="33"/>
      <c r="J122" s="186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3" s="11" customFormat="1" ht="29.25" customHeight="1">
      <c r="A123" s="116"/>
      <c r="B123" s="117"/>
      <c r="C123" s="118" t="s">
        <v>103</v>
      </c>
      <c r="D123" s="119" t="s">
        <v>57</v>
      </c>
      <c r="E123" s="119" t="s">
        <v>53</v>
      </c>
      <c r="F123" s="119" t="s">
        <v>54</v>
      </c>
      <c r="G123" s="119" t="s">
        <v>104</v>
      </c>
      <c r="H123" s="119" t="s">
        <v>105</v>
      </c>
      <c r="I123" s="119" t="s">
        <v>106</v>
      </c>
      <c r="J123" s="222" t="s">
        <v>92</v>
      </c>
      <c r="K123" s="121" t="s">
        <v>107</v>
      </c>
      <c r="L123" s="122"/>
      <c r="M123" s="63" t="s">
        <v>1</v>
      </c>
      <c r="N123" s="64" t="s">
        <v>36</v>
      </c>
      <c r="O123" s="64" t="s">
        <v>108</v>
      </c>
      <c r="P123" s="64" t="s">
        <v>109</v>
      </c>
      <c r="Q123" s="64" t="s">
        <v>110</v>
      </c>
      <c r="R123" s="64" t="s">
        <v>111</v>
      </c>
      <c r="S123" s="64" t="s">
        <v>112</v>
      </c>
      <c r="T123" s="65" t="s">
        <v>113</v>
      </c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  <c r="AE123" s="116"/>
    </row>
    <row r="124" spans="1:63" s="2" customFormat="1" ht="22.9" customHeight="1">
      <c r="A124" s="33"/>
      <c r="B124" s="34"/>
      <c r="C124" s="185" t="s">
        <v>114</v>
      </c>
      <c r="D124" s="186"/>
      <c r="E124" s="186"/>
      <c r="F124" s="186"/>
      <c r="G124" s="186"/>
      <c r="H124" s="186"/>
      <c r="I124" s="33"/>
      <c r="J124" s="223">
        <f>J125+J148+J375</f>
        <v>0</v>
      </c>
      <c r="K124" s="33"/>
      <c r="L124" s="34"/>
      <c r="M124" s="66"/>
      <c r="N124" s="57"/>
      <c r="O124" s="67"/>
      <c r="P124" s="123">
        <f>P125+P148+P375</f>
        <v>0</v>
      </c>
      <c r="Q124" s="67"/>
      <c r="R124" s="123">
        <f>R125+R148+R375</f>
        <v>4.4464891056000004</v>
      </c>
      <c r="S124" s="67"/>
      <c r="T124" s="124">
        <f>T125+T148+T375</f>
        <v>0</v>
      </c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T124" s="17" t="s">
        <v>71</v>
      </c>
      <c r="AU124" s="17" t="s">
        <v>94</v>
      </c>
      <c r="BK124" s="125">
        <f>BK125+BK148+BK375</f>
        <v>0</v>
      </c>
    </row>
    <row r="125" spans="1:63" s="12" customFormat="1" ht="25.9" customHeight="1">
      <c r="B125" s="126"/>
      <c r="C125" s="187"/>
      <c r="D125" s="188" t="s">
        <v>71</v>
      </c>
      <c r="E125" s="189" t="s">
        <v>115</v>
      </c>
      <c r="F125" s="189" t="s">
        <v>116</v>
      </c>
      <c r="G125" s="187"/>
      <c r="H125" s="187"/>
      <c r="I125" s="128"/>
      <c r="J125" s="245">
        <f>J126</f>
        <v>0</v>
      </c>
      <c r="L125" s="126"/>
      <c r="M125" s="129"/>
      <c r="N125" s="130"/>
      <c r="O125" s="130"/>
      <c r="P125" s="131">
        <f>P126</f>
        <v>0</v>
      </c>
      <c r="Q125" s="130"/>
      <c r="R125" s="131">
        <f>R126</f>
        <v>0.1</v>
      </c>
      <c r="S125" s="130"/>
      <c r="T125" s="132">
        <f>T126</f>
        <v>0</v>
      </c>
      <c r="U125" s="246"/>
      <c r="AR125" s="127" t="s">
        <v>80</v>
      </c>
      <c r="AT125" s="133" t="s">
        <v>71</v>
      </c>
      <c r="AU125" s="133" t="s">
        <v>72</v>
      </c>
      <c r="AY125" s="127" t="s">
        <v>117</v>
      </c>
      <c r="BK125" s="134">
        <f>BK126</f>
        <v>0</v>
      </c>
    </row>
    <row r="126" spans="1:63" s="12" customFormat="1" ht="22.9" customHeight="1">
      <c r="B126" s="126"/>
      <c r="C126" s="187"/>
      <c r="D126" s="188" t="s">
        <v>71</v>
      </c>
      <c r="E126" s="190" t="s">
        <v>82</v>
      </c>
      <c r="F126" s="190" t="s">
        <v>118</v>
      </c>
      <c r="G126" s="187"/>
      <c r="H126" s="187"/>
      <c r="I126" s="128"/>
      <c r="J126" s="225">
        <f>J127+J128+J129+J130+J131+J132+J133+J134+J135+J136+J142+J138+J140+J141</f>
        <v>0</v>
      </c>
      <c r="L126" s="126"/>
      <c r="M126" s="129"/>
      <c r="N126" s="130"/>
      <c r="O126" s="130"/>
      <c r="P126" s="131">
        <f>SUM(P142:P147)</f>
        <v>0</v>
      </c>
      <c r="Q126" s="130"/>
      <c r="R126" s="131">
        <f>SUM(R142:R147)</f>
        <v>0.1</v>
      </c>
      <c r="S126" s="130"/>
      <c r="T126" s="132">
        <f>SUM(T142:T147)</f>
        <v>0</v>
      </c>
      <c r="U126" s="239"/>
      <c r="AR126" s="127" t="s">
        <v>80</v>
      </c>
      <c r="AT126" s="133" t="s">
        <v>71</v>
      </c>
      <c r="AU126" s="133" t="s">
        <v>80</v>
      </c>
      <c r="AY126" s="127" t="s">
        <v>117</v>
      </c>
      <c r="BK126" s="134">
        <f>SUM(BK142:BK147)</f>
        <v>0</v>
      </c>
    </row>
    <row r="127" spans="1:63" s="12" customFormat="1" ht="22.9" customHeight="1">
      <c r="B127" s="126"/>
      <c r="C127" s="232">
        <v>1</v>
      </c>
      <c r="D127" s="232" t="s">
        <v>119</v>
      </c>
      <c r="E127" s="233" t="s">
        <v>339</v>
      </c>
      <c r="F127" s="234" t="s">
        <v>340</v>
      </c>
      <c r="G127" s="235" t="s">
        <v>132</v>
      </c>
      <c r="H127" s="236">
        <f>(1.2*1.2*1.2)*4</f>
        <v>6.9119999999999999</v>
      </c>
      <c r="I127" s="136"/>
      <c r="J127" s="237">
        <f>H127*I127</f>
        <v>0</v>
      </c>
      <c r="L127" s="126"/>
      <c r="M127" s="129"/>
      <c r="N127" s="130"/>
      <c r="O127" s="130"/>
      <c r="P127" s="131"/>
      <c r="Q127" s="130"/>
      <c r="R127" s="131"/>
      <c r="S127" s="130"/>
      <c r="T127" s="132"/>
      <c r="AR127" s="127"/>
      <c r="AT127" s="133"/>
      <c r="AU127" s="133"/>
      <c r="AY127" s="127"/>
      <c r="BK127" s="134"/>
    </row>
    <row r="128" spans="1:63" s="12" customFormat="1" ht="22.9" customHeight="1">
      <c r="B128" s="126"/>
      <c r="C128" s="232">
        <v>2</v>
      </c>
      <c r="D128" s="232" t="s">
        <v>119</v>
      </c>
      <c r="E128" s="233" t="s">
        <v>341</v>
      </c>
      <c r="F128" s="234" t="s">
        <v>342</v>
      </c>
      <c r="G128" s="235" t="s">
        <v>132</v>
      </c>
      <c r="H128" s="236">
        <f>H127</f>
        <v>6.9119999999999999</v>
      </c>
      <c r="I128" s="136"/>
      <c r="J128" s="237">
        <f t="shared" ref="J128:J136" si="0">H128*I128</f>
        <v>0</v>
      </c>
      <c r="L128" s="126"/>
      <c r="M128" s="129"/>
      <c r="N128" s="130"/>
      <c r="O128" s="130"/>
      <c r="P128" s="131"/>
      <c r="Q128" s="130"/>
      <c r="R128" s="131"/>
      <c r="S128" s="130"/>
      <c r="T128" s="132"/>
      <c r="AR128" s="127"/>
      <c r="AT128" s="133"/>
      <c r="AU128" s="133"/>
      <c r="AY128" s="127"/>
      <c r="BK128" s="134"/>
    </row>
    <row r="129" spans="1:65" s="12" customFormat="1" ht="22.9" customHeight="1">
      <c r="B129" s="126"/>
      <c r="C129" s="232">
        <v>3</v>
      </c>
      <c r="D129" s="232" t="s">
        <v>119</v>
      </c>
      <c r="E129" s="233" t="s">
        <v>343</v>
      </c>
      <c r="F129" s="234" t="s">
        <v>344</v>
      </c>
      <c r="G129" s="235" t="s">
        <v>132</v>
      </c>
      <c r="H129" s="236">
        <f>H128</f>
        <v>6.9119999999999999</v>
      </c>
      <c r="I129" s="136"/>
      <c r="J129" s="237">
        <f t="shared" si="0"/>
        <v>0</v>
      </c>
      <c r="L129" s="126"/>
      <c r="M129" s="129"/>
      <c r="N129" s="130"/>
      <c r="O129" s="130"/>
      <c r="P129" s="131"/>
      <c r="Q129" s="130"/>
      <c r="R129" s="131"/>
      <c r="S129" s="130"/>
      <c r="T129" s="132"/>
      <c r="AR129" s="127"/>
      <c r="AT129" s="133"/>
      <c r="AU129" s="133"/>
      <c r="AY129" s="127"/>
      <c r="BK129" s="134"/>
    </row>
    <row r="130" spans="1:65" s="12" customFormat="1" ht="22.9" customHeight="1">
      <c r="B130" s="126"/>
      <c r="C130" s="232">
        <v>4</v>
      </c>
      <c r="D130" s="232" t="s">
        <v>119</v>
      </c>
      <c r="E130" s="233" t="s">
        <v>345</v>
      </c>
      <c r="F130" s="234" t="s">
        <v>346</v>
      </c>
      <c r="G130" s="235" t="s">
        <v>132</v>
      </c>
      <c r="H130" s="236">
        <f>H129</f>
        <v>6.9119999999999999</v>
      </c>
      <c r="I130" s="136"/>
      <c r="J130" s="237">
        <f t="shared" si="0"/>
        <v>0</v>
      </c>
      <c r="L130" s="126"/>
      <c r="M130" s="129"/>
      <c r="N130" s="130"/>
      <c r="O130" s="130"/>
      <c r="P130" s="131"/>
      <c r="Q130" s="130"/>
      <c r="R130" s="131"/>
      <c r="S130" s="130"/>
      <c r="T130" s="132"/>
      <c r="AR130" s="127"/>
      <c r="AT130" s="133"/>
      <c r="AU130" s="133"/>
      <c r="AY130" s="127"/>
      <c r="BK130" s="134"/>
    </row>
    <row r="131" spans="1:65" s="12" customFormat="1" ht="22.9" customHeight="1">
      <c r="B131" s="126"/>
      <c r="C131" s="232">
        <v>5</v>
      </c>
      <c r="D131" s="232" t="s">
        <v>119</v>
      </c>
      <c r="E131" s="233" t="s">
        <v>347</v>
      </c>
      <c r="F131" s="234" t="s">
        <v>348</v>
      </c>
      <c r="G131" s="235" t="s">
        <v>132</v>
      </c>
      <c r="H131" s="236">
        <f>H130</f>
        <v>6.9119999999999999</v>
      </c>
      <c r="I131" s="136"/>
      <c r="J131" s="237">
        <f t="shared" si="0"/>
        <v>0</v>
      </c>
      <c r="L131" s="126"/>
      <c r="M131" s="129"/>
      <c r="N131" s="130"/>
      <c r="O131" s="130"/>
      <c r="P131" s="131"/>
      <c r="Q131" s="130"/>
      <c r="R131" s="131"/>
      <c r="S131" s="130"/>
      <c r="T131" s="132"/>
      <c r="AR131" s="127"/>
      <c r="AT131" s="133"/>
      <c r="AU131" s="133"/>
      <c r="AY131" s="127"/>
      <c r="BK131" s="134"/>
    </row>
    <row r="132" spans="1:65" s="12" customFormat="1" ht="22.9" customHeight="1">
      <c r="B132" s="126"/>
      <c r="C132" s="232">
        <v>6</v>
      </c>
      <c r="D132" s="232" t="s">
        <v>119</v>
      </c>
      <c r="E132" s="233" t="s">
        <v>349</v>
      </c>
      <c r="F132" s="234" t="s">
        <v>350</v>
      </c>
      <c r="G132" s="235" t="s">
        <v>132</v>
      </c>
      <c r="H132" s="236">
        <f>H135</f>
        <v>5.6539999999999999</v>
      </c>
      <c r="I132" s="136"/>
      <c r="J132" s="237">
        <f t="shared" si="0"/>
        <v>0</v>
      </c>
      <c r="L132" s="126"/>
      <c r="M132" s="129"/>
      <c r="N132" s="130"/>
      <c r="O132" s="130"/>
      <c r="P132" s="131"/>
      <c r="Q132" s="130"/>
      <c r="R132" s="131"/>
      <c r="S132" s="130"/>
      <c r="T132" s="132"/>
      <c r="AR132" s="127"/>
      <c r="AT132" s="133"/>
      <c r="AU132" s="133"/>
      <c r="AY132" s="127"/>
      <c r="BK132" s="134"/>
    </row>
    <row r="133" spans="1:65" s="12" customFormat="1" ht="22.9" customHeight="1">
      <c r="B133" s="126"/>
      <c r="C133" s="232">
        <v>7</v>
      </c>
      <c r="D133" s="232" t="s">
        <v>119</v>
      </c>
      <c r="E133" s="233" t="s">
        <v>351</v>
      </c>
      <c r="F133" s="234" t="s">
        <v>352</v>
      </c>
      <c r="G133" s="235" t="s">
        <v>132</v>
      </c>
      <c r="H133" s="236">
        <f>H132</f>
        <v>5.6539999999999999</v>
      </c>
      <c r="I133" s="136"/>
      <c r="J133" s="237">
        <f t="shared" si="0"/>
        <v>0</v>
      </c>
      <c r="L133" s="126"/>
      <c r="M133" s="129"/>
      <c r="N133" s="130"/>
      <c r="O133" s="130"/>
      <c r="P133" s="131"/>
      <c r="Q133" s="130"/>
      <c r="R133" s="131"/>
      <c r="S133" s="130"/>
      <c r="T133" s="132"/>
      <c r="AR133" s="127"/>
      <c r="AT133" s="133"/>
      <c r="AU133" s="133"/>
      <c r="AY133" s="127"/>
      <c r="BK133" s="134"/>
    </row>
    <row r="134" spans="1:65" s="12" customFormat="1" ht="22.9" customHeight="1">
      <c r="B134" s="126"/>
      <c r="C134" s="232">
        <v>8</v>
      </c>
      <c r="D134" s="232" t="s">
        <v>119</v>
      </c>
      <c r="E134" s="233" t="s">
        <v>353</v>
      </c>
      <c r="F134" s="234" t="s">
        <v>354</v>
      </c>
      <c r="G134" s="235" t="s">
        <v>132</v>
      </c>
      <c r="H134" s="236">
        <v>1.258</v>
      </c>
      <c r="I134" s="136"/>
      <c r="J134" s="237">
        <f t="shared" si="0"/>
        <v>0</v>
      </c>
      <c r="L134" s="126"/>
      <c r="M134" s="129"/>
      <c r="N134" s="130"/>
      <c r="O134" s="130"/>
      <c r="P134" s="131"/>
      <c r="Q134" s="130"/>
      <c r="R134" s="131"/>
      <c r="S134" s="130"/>
      <c r="T134" s="132"/>
      <c r="AR134" s="127"/>
      <c r="AT134" s="133"/>
      <c r="AU134" s="133"/>
      <c r="AY134" s="127"/>
      <c r="BK134" s="134"/>
    </row>
    <row r="135" spans="1:65" s="12" customFormat="1" ht="22.9" customHeight="1">
      <c r="B135" s="126"/>
      <c r="C135" s="232">
        <v>9</v>
      </c>
      <c r="D135" s="232" t="s">
        <v>119</v>
      </c>
      <c r="E135" s="233" t="s">
        <v>355</v>
      </c>
      <c r="F135" s="234" t="s">
        <v>356</v>
      </c>
      <c r="G135" s="235" t="s">
        <v>85</v>
      </c>
      <c r="H135" s="236">
        <f>H129-H134</f>
        <v>5.6539999999999999</v>
      </c>
      <c r="I135" s="136"/>
      <c r="J135" s="237">
        <f t="shared" si="0"/>
        <v>0</v>
      </c>
      <c r="L135" s="126"/>
      <c r="M135" s="129"/>
      <c r="N135" s="130"/>
      <c r="O135" s="130"/>
      <c r="P135" s="131"/>
      <c r="Q135" s="130"/>
      <c r="R135" s="131"/>
      <c r="S135" s="130"/>
      <c r="T135" s="132"/>
      <c r="AR135" s="127"/>
      <c r="AT135" s="133"/>
      <c r="AU135" s="133"/>
      <c r="AY135" s="127"/>
      <c r="BK135" s="134"/>
    </row>
    <row r="136" spans="1:65" s="12" customFormat="1" ht="22.9" customHeight="1">
      <c r="B136" s="126"/>
      <c r="C136" s="232">
        <v>10</v>
      </c>
      <c r="D136" s="232" t="s">
        <v>119</v>
      </c>
      <c r="E136" s="233" t="s">
        <v>357</v>
      </c>
      <c r="F136" s="234" t="s">
        <v>376</v>
      </c>
      <c r="G136" s="235" t="s">
        <v>132</v>
      </c>
      <c r="H136" s="236">
        <f>(1.2*1.2*1)*4</f>
        <v>5.76</v>
      </c>
      <c r="I136" s="136"/>
      <c r="J136" s="237">
        <f t="shared" si="0"/>
        <v>0</v>
      </c>
      <c r="L136" s="126"/>
      <c r="M136" s="129"/>
      <c r="N136" s="130"/>
      <c r="O136" s="130"/>
      <c r="P136" s="131"/>
      <c r="Q136" s="130"/>
      <c r="R136" s="131"/>
      <c r="S136" s="130"/>
      <c r="T136" s="132"/>
      <c r="AR136" s="127"/>
      <c r="AT136" s="133"/>
      <c r="AU136" s="133"/>
      <c r="AY136" s="127"/>
      <c r="BK136" s="134"/>
    </row>
    <row r="137" spans="1:65" s="12" customFormat="1" ht="13.5" customHeight="1">
      <c r="B137" s="126"/>
      <c r="C137" s="238"/>
      <c r="D137" s="197" t="s">
        <v>124</v>
      </c>
      <c r="E137" s="201" t="s">
        <v>1</v>
      </c>
      <c r="F137" s="202" t="s">
        <v>358</v>
      </c>
      <c r="G137" s="200"/>
      <c r="H137" s="203">
        <f>H136</f>
        <v>5.76</v>
      </c>
      <c r="I137" s="155"/>
      <c r="J137" s="200"/>
      <c r="L137" s="126"/>
      <c r="M137" s="129"/>
      <c r="N137" s="130"/>
      <c r="O137" s="130"/>
      <c r="P137" s="131"/>
      <c r="Q137" s="130"/>
      <c r="R137" s="131"/>
      <c r="S137" s="130"/>
      <c r="T137" s="132"/>
      <c r="AR137" s="127"/>
      <c r="AT137" s="133"/>
      <c r="AU137" s="133"/>
      <c r="AY137" s="127"/>
      <c r="BK137" s="134"/>
    </row>
    <row r="138" spans="1:65" s="12" customFormat="1" ht="13.5" customHeight="1">
      <c r="B138" s="126"/>
      <c r="C138" s="232">
        <v>11</v>
      </c>
      <c r="D138" s="232" t="s">
        <v>119</v>
      </c>
      <c r="E138" s="233" t="s">
        <v>392</v>
      </c>
      <c r="F138" s="234" t="s">
        <v>393</v>
      </c>
      <c r="G138" s="235" t="s">
        <v>85</v>
      </c>
      <c r="H138" s="236">
        <f>H139</f>
        <v>5.28</v>
      </c>
      <c r="I138" s="136"/>
      <c r="J138" s="237">
        <f>H137:H138*I138</f>
        <v>0</v>
      </c>
      <c r="L138" s="126"/>
      <c r="M138" s="129"/>
      <c r="N138" s="130"/>
      <c r="O138" s="130"/>
      <c r="P138" s="131"/>
      <c r="Q138" s="130"/>
      <c r="R138" s="131"/>
      <c r="S138" s="130"/>
      <c r="T138" s="132"/>
      <c r="AR138" s="127"/>
      <c r="AT138" s="133"/>
      <c r="AU138" s="133"/>
      <c r="AY138" s="127"/>
      <c r="BK138" s="134"/>
    </row>
    <row r="139" spans="1:65" s="12" customFormat="1" ht="13.5" customHeight="1">
      <c r="B139" s="126"/>
      <c r="C139" s="238"/>
      <c r="D139" s="197"/>
      <c r="E139" s="201"/>
      <c r="F139" s="202" t="s">
        <v>399</v>
      </c>
      <c r="G139" s="200"/>
      <c r="H139" s="203">
        <f>0.5*0.66*4*4</f>
        <v>5.28</v>
      </c>
      <c r="I139" s="155"/>
      <c r="J139" s="200"/>
      <c r="L139" s="126"/>
      <c r="M139" s="129"/>
      <c r="N139" s="130"/>
      <c r="O139" s="130"/>
      <c r="P139" s="131"/>
      <c r="Q139" s="130"/>
      <c r="R139" s="131"/>
      <c r="S139" s="130"/>
      <c r="T139" s="132"/>
      <c r="AR139" s="127"/>
      <c r="AT139" s="133"/>
      <c r="AU139" s="133"/>
      <c r="AY139" s="127"/>
      <c r="BK139" s="134"/>
    </row>
    <row r="140" spans="1:65" s="12" customFormat="1" ht="13.5" customHeight="1">
      <c r="B140" s="126"/>
      <c r="C140" s="232">
        <v>12</v>
      </c>
      <c r="D140" s="232" t="s">
        <v>119</v>
      </c>
      <c r="E140" s="233" t="s">
        <v>394</v>
      </c>
      <c r="F140" s="234" t="s">
        <v>395</v>
      </c>
      <c r="G140" s="235" t="s">
        <v>85</v>
      </c>
      <c r="H140" s="236">
        <f>H138</f>
        <v>5.28</v>
      </c>
      <c r="I140" s="136"/>
      <c r="J140" s="237">
        <f>H140*I140</f>
        <v>0</v>
      </c>
      <c r="L140" s="126"/>
      <c r="M140" s="129"/>
      <c r="N140" s="130"/>
      <c r="O140" s="130"/>
      <c r="P140" s="131"/>
      <c r="Q140" s="130"/>
      <c r="R140" s="131"/>
      <c r="S140" s="130"/>
      <c r="T140" s="132"/>
      <c r="AR140" s="127"/>
      <c r="AT140" s="133"/>
      <c r="AU140" s="133"/>
      <c r="AY140" s="127"/>
      <c r="BK140" s="134"/>
    </row>
    <row r="141" spans="1:65" s="12" customFormat="1" ht="13.5" customHeight="1">
      <c r="B141" s="126"/>
      <c r="C141" s="232">
        <v>13</v>
      </c>
      <c r="D141" s="232" t="s">
        <v>119</v>
      </c>
      <c r="E141" s="233" t="s">
        <v>396</v>
      </c>
      <c r="F141" s="234" t="s">
        <v>397</v>
      </c>
      <c r="G141" s="235" t="s">
        <v>398</v>
      </c>
      <c r="H141" s="236">
        <v>0.16400000000000001</v>
      </c>
      <c r="I141" s="136"/>
      <c r="J141" s="237">
        <f>H141*I141</f>
        <v>0</v>
      </c>
      <c r="L141" s="126"/>
      <c r="M141" s="129"/>
      <c r="N141" s="130"/>
      <c r="O141" s="130"/>
      <c r="P141" s="131"/>
      <c r="Q141" s="130"/>
      <c r="R141" s="131"/>
      <c r="S141" s="130"/>
      <c r="T141" s="132"/>
      <c r="AR141" s="127"/>
      <c r="AT141" s="133"/>
      <c r="AU141" s="133"/>
      <c r="AY141" s="127"/>
      <c r="BK141" s="134"/>
    </row>
    <row r="142" spans="1:65" s="2" customFormat="1" ht="24.2" customHeight="1">
      <c r="A142" s="33"/>
      <c r="B142" s="135"/>
      <c r="C142" s="191">
        <v>14</v>
      </c>
      <c r="D142" s="191" t="s">
        <v>119</v>
      </c>
      <c r="E142" s="192" t="s">
        <v>120</v>
      </c>
      <c r="F142" s="193" t="s">
        <v>372</v>
      </c>
      <c r="G142" s="194" t="s">
        <v>121</v>
      </c>
      <c r="H142" s="195">
        <v>8</v>
      </c>
      <c r="I142" s="136"/>
      <c r="J142" s="226">
        <f>ROUND(I142*H142,2)</f>
        <v>0</v>
      </c>
      <c r="K142" s="137"/>
      <c r="L142" s="34"/>
      <c r="M142" s="138" t="s">
        <v>1</v>
      </c>
      <c r="N142" s="139" t="s">
        <v>37</v>
      </c>
      <c r="O142" s="59"/>
      <c r="P142" s="140">
        <f>O142*H142</f>
        <v>0</v>
      </c>
      <c r="Q142" s="140">
        <v>1.2500000000000001E-2</v>
      </c>
      <c r="R142" s="140">
        <f>Q142*H142</f>
        <v>0.1</v>
      </c>
      <c r="S142" s="140">
        <v>0</v>
      </c>
      <c r="T142" s="141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42" t="s">
        <v>122</v>
      </c>
      <c r="AT142" s="142" t="s">
        <v>119</v>
      </c>
      <c r="AU142" s="142" t="s">
        <v>82</v>
      </c>
      <c r="AY142" s="17" t="s">
        <v>117</v>
      </c>
      <c r="BE142" s="143">
        <f>IF(N142="základní",J142,0)</f>
        <v>0</v>
      </c>
      <c r="BF142" s="143">
        <f>IF(N142="snížená",J142,0)</f>
        <v>0</v>
      </c>
      <c r="BG142" s="143">
        <f>IF(N142="zákl. přenesená",J142,0)</f>
        <v>0</v>
      </c>
      <c r="BH142" s="143">
        <f>IF(N142="sníž. přenesená",J142,0)</f>
        <v>0</v>
      </c>
      <c r="BI142" s="143">
        <f>IF(N142="nulová",J142,0)</f>
        <v>0</v>
      </c>
      <c r="BJ142" s="17" t="s">
        <v>80</v>
      </c>
      <c r="BK142" s="143">
        <f>ROUND(I142*H142,2)</f>
        <v>0</v>
      </c>
      <c r="BL142" s="17" t="s">
        <v>122</v>
      </c>
      <c r="BM142" s="142" t="s">
        <v>123</v>
      </c>
    </row>
    <row r="143" spans="1:65" s="13" customFormat="1" ht="22.5">
      <c r="B143" s="144"/>
      <c r="C143" s="196"/>
      <c r="D143" s="197" t="s">
        <v>124</v>
      </c>
      <c r="E143" s="198" t="s">
        <v>1</v>
      </c>
      <c r="F143" s="199" t="s">
        <v>375</v>
      </c>
      <c r="G143" s="196"/>
      <c r="H143" s="198" t="s">
        <v>1</v>
      </c>
      <c r="I143" s="147"/>
      <c r="J143" s="196"/>
      <c r="L143" s="144"/>
      <c r="M143" s="148"/>
      <c r="N143" s="149"/>
      <c r="O143" s="149"/>
      <c r="P143" s="149"/>
      <c r="Q143" s="149"/>
      <c r="R143" s="149"/>
      <c r="S143" s="149"/>
      <c r="T143" s="150"/>
      <c r="AT143" s="146" t="s">
        <v>124</v>
      </c>
      <c r="AU143" s="146" t="s">
        <v>82</v>
      </c>
      <c r="AV143" s="13" t="s">
        <v>80</v>
      </c>
      <c r="AW143" s="13" t="s">
        <v>29</v>
      </c>
      <c r="AX143" s="13" t="s">
        <v>72</v>
      </c>
      <c r="AY143" s="146" t="s">
        <v>117</v>
      </c>
    </row>
    <row r="144" spans="1:65" s="13" customFormat="1">
      <c r="B144" s="144"/>
      <c r="C144" s="196"/>
      <c r="D144" s="197" t="s">
        <v>124</v>
      </c>
      <c r="E144" s="198" t="s">
        <v>1</v>
      </c>
      <c r="F144" s="199" t="s">
        <v>373</v>
      </c>
      <c r="G144" s="196"/>
      <c r="H144" s="198" t="s">
        <v>1</v>
      </c>
      <c r="I144" s="147"/>
      <c r="J144" s="196"/>
      <c r="L144" s="144"/>
      <c r="M144" s="148"/>
      <c r="N144" s="149"/>
      <c r="O144" s="149"/>
      <c r="P144" s="149"/>
      <c r="Q144" s="149"/>
      <c r="R144" s="149"/>
      <c r="S144" s="149"/>
      <c r="T144" s="150"/>
      <c r="AT144" s="146" t="s">
        <v>124</v>
      </c>
      <c r="AU144" s="146" t="s">
        <v>82</v>
      </c>
      <c r="AV144" s="13" t="s">
        <v>80</v>
      </c>
      <c r="AW144" s="13" t="s">
        <v>29</v>
      </c>
      <c r="AX144" s="13" t="s">
        <v>72</v>
      </c>
      <c r="AY144" s="146" t="s">
        <v>117</v>
      </c>
    </row>
    <row r="145" spans="1:65" s="13" customFormat="1">
      <c r="B145" s="144"/>
      <c r="C145" s="196"/>
      <c r="D145" s="197" t="s">
        <v>124</v>
      </c>
      <c r="E145" s="198" t="s">
        <v>1</v>
      </c>
      <c r="F145" s="199" t="s">
        <v>374</v>
      </c>
      <c r="G145" s="196"/>
      <c r="H145" s="198" t="s">
        <v>1</v>
      </c>
      <c r="I145" s="147"/>
      <c r="J145" s="196"/>
      <c r="L145" s="144"/>
      <c r="M145" s="148"/>
      <c r="N145" s="149"/>
      <c r="O145" s="149"/>
      <c r="P145" s="149"/>
      <c r="Q145" s="149"/>
      <c r="R145" s="149"/>
      <c r="S145" s="149"/>
      <c r="T145" s="150"/>
      <c r="AT145" s="146" t="s">
        <v>124</v>
      </c>
      <c r="AU145" s="146" t="s">
        <v>82</v>
      </c>
      <c r="AV145" s="13" t="s">
        <v>80</v>
      </c>
      <c r="AW145" s="13" t="s">
        <v>29</v>
      </c>
      <c r="AX145" s="13" t="s">
        <v>72</v>
      </c>
      <c r="AY145" s="146" t="s">
        <v>117</v>
      </c>
    </row>
    <row r="146" spans="1:65" s="14" customFormat="1">
      <c r="B146" s="151"/>
      <c r="C146" s="200"/>
      <c r="D146" s="197" t="s">
        <v>124</v>
      </c>
      <c r="E146" s="201" t="s">
        <v>1</v>
      </c>
      <c r="F146" s="202">
        <v>8</v>
      </c>
      <c r="G146" s="200"/>
      <c r="H146" s="203">
        <v>8</v>
      </c>
      <c r="I146" s="155"/>
      <c r="J146" s="200"/>
      <c r="L146" s="151"/>
      <c r="M146" s="156"/>
      <c r="N146" s="157"/>
      <c r="O146" s="157"/>
      <c r="P146" s="157"/>
      <c r="Q146" s="157"/>
      <c r="R146" s="157"/>
      <c r="S146" s="157"/>
      <c r="T146" s="158"/>
      <c r="AT146" s="152" t="s">
        <v>124</v>
      </c>
      <c r="AU146" s="152" t="s">
        <v>82</v>
      </c>
      <c r="AV146" s="14" t="s">
        <v>82</v>
      </c>
      <c r="AW146" s="14" t="s">
        <v>29</v>
      </c>
      <c r="AX146" s="14" t="s">
        <v>72</v>
      </c>
      <c r="AY146" s="152" t="s">
        <v>117</v>
      </c>
    </row>
    <row r="147" spans="1:65" s="15" customFormat="1">
      <c r="B147" s="159"/>
      <c r="C147" s="204"/>
      <c r="D147" s="197" t="s">
        <v>124</v>
      </c>
      <c r="E147" s="205" t="s">
        <v>1</v>
      </c>
      <c r="F147" s="206" t="s">
        <v>125</v>
      </c>
      <c r="G147" s="204"/>
      <c r="H147" s="207">
        <v>8</v>
      </c>
      <c r="I147" s="161"/>
      <c r="J147" s="204"/>
      <c r="L147" s="159"/>
      <c r="M147" s="162"/>
      <c r="N147" s="163"/>
      <c r="O147" s="163"/>
      <c r="P147" s="163"/>
      <c r="Q147" s="163"/>
      <c r="R147" s="163"/>
      <c r="S147" s="163"/>
      <c r="T147" s="164"/>
      <c r="AT147" s="160" t="s">
        <v>124</v>
      </c>
      <c r="AU147" s="160" t="s">
        <v>82</v>
      </c>
      <c r="AV147" s="15" t="s">
        <v>122</v>
      </c>
      <c r="AW147" s="15" t="s">
        <v>29</v>
      </c>
      <c r="AX147" s="15" t="s">
        <v>80</v>
      </c>
      <c r="AY147" s="160" t="s">
        <v>117</v>
      </c>
    </row>
    <row r="148" spans="1:65" s="12" customFormat="1" ht="25.9" customHeight="1">
      <c r="B148" s="126"/>
      <c r="C148" s="187"/>
      <c r="D148" s="188" t="s">
        <v>71</v>
      </c>
      <c r="E148" s="189" t="s">
        <v>126</v>
      </c>
      <c r="F148" s="189" t="s">
        <v>127</v>
      </c>
      <c r="G148" s="187"/>
      <c r="H148" s="187"/>
      <c r="I148" s="128"/>
      <c r="J148" s="245">
        <f>J149+J317+J339+J372</f>
        <v>0</v>
      </c>
      <c r="L148" s="126"/>
      <c r="M148" s="129"/>
      <c r="N148" s="130"/>
      <c r="O148" s="130"/>
      <c r="P148" s="131">
        <f>P149+P317+P339</f>
        <v>0</v>
      </c>
      <c r="Q148" s="130"/>
      <c r="R148" s="131">
        <f>R149+R317+R339</f>
        <v>4.3398791056000006</v>
      </c>
      <c r="S148" s="130"/>
      <c r="T148" s="132">
        <f>T149+T317+T339</f>
        <v>0</v>
      </c>
      <c r="U148" s="246"/>
      <c r="AR148" s="127" t="s">
        <v>82</v>
      </c>
      <c r="AT148" s="133" t="s">
        <v>71</v>
      </c>
      <c r="AU148" s="133" t="s">
        <v>72</v>
      </c>
      <c r="AY148" s="127" t="s">
        <v>117</v>
      </c>
      <c r="BK148" s="134">
        <f>BK149+BK317+BK339</f>
        <v>0</v>
      </c>
    </row>
    <row r="149" spans="1:65" s="12" customFormat="1" ht="22.9" customHeight="1">
      <c r="B149" s="126"/>
      <c r="C149" s="187"/>
      <c r="D149" s="188" t="s">
        <v>71</v>
      </c>
      <c r="E149" s="190" t="s">
        <v>128</v>
      </c>
      <c r="F149" s="190" t="s">
        <v>129</v>
      </c>
      <c r="G149" s="187"/>
      <c r="H149" s="187"/>
      <c r="I149" s="128"/>
      <c r="J149" s="225">
        <f>SUM(J150:J315)</f>
        <v>0</v>
      </c>
      <c r="L149" s="126"/>
      <c r="M149" s="129"/>
      <c r="N149" s="130"/>
      <c r="O149" s="130"/>
      <c r="P149" s="131">
        <f>SUM(P152:P316)</f>
        <v>0</v>
      </c>
      <c r="Q149" s="130"/>
      <c r="R149" s="131">
        <f>SUM(R152:R316)</f>
        <v>3.5133509456000009</v>
      </c>
      <c r="S149" s="130"/>
      <c r="T149" s="132">
        <f>SUM(T152:T316)</f>
        <v>0</v>
      </c>
      <c r="U149" s="239"/>
      <c r="AR149" s="127" t="s">
        <v>82</v>
      </c>
      <c r="AT149" s="133" t="s">
        <v>71</v>
      </c>
      <c r="AU149" s="133" t="s">
        <v>80</v>
      </c>
      <c r="AY149" s="127" t="s">
        <v>117</v>
      </c>
      <c r="BK149" s="134">
        <f>SUM(BK152:BK316)</f>
        <v>0</v>
      </c>
    </row>
    <row r="150" spans="1:65" s="12" customFormat="1" ht="22.9" customHeight="1">
      <c r="B150" s="126"/>
      <c r="C150" s="191">
        <v>15</v>
      </c>
      <c r="D150" s="191"/>
      <c r="E150" s="192" t="s">
        <v>379</v>
      </c>
      <c r="F150" s="247" t="s">
        <v>380</v>
      </c>
      <c r="G150" s="194" t="s">
        <v>85</v>
      </c>
      <c r="H150" s="195">
        <v>135</v>
      </c>
      <c r="I150" s="136"/>
      <c r="J150" s="226">
        <f>H150*I150</f>
        <v>0</v>
      </c>
      <c r="L150" s="126"/>
      <c r="M150" s="129"/>
      <c r="N150" s="130"/>
      <c r="O150" s="130"/>
      <c r="P150" s="131"/>
      <c r="Q150" s="130"/>
      <c r="R150" s="131"/>
      <c r="S150" s="130"/>
      <c r="T150" s="132"/>
      <c r="U150" s="239"/>
      <c r="AR150" s="127"/>
      <c r="AT150" s="133"/>
      <c r="AU150" s="133"/>
      <c r="AY150" s="127"/>
      <c r="BK150" s="134"/>
    </row>
    <row r="151" spans="1:65" s="12" customFormat="1" ht="22.9" customHeight="1">
      <c r="B151" s="126"/>
      <c r="C151" s="191">
        <v>16</v>
      </c>
      <c r="D151" s="191"/>
      <c r="E151" s="192" t="s">
        <v>381</v>
      </c>
      <c r="F151" s="247" t="s">
        <v>382</v>
      </c>
      <c r="G151" s="194" t="s">
        <v>85</v>
      </c>
      <c r="H151" s="195">
        <v>75</v>
      </c>
      <c r="I151" s="136"/>
      <c r="J151" s="226">
        <f>H151*I151</f>
        <v>0</v>
      </c>
      <c r="L151" s="126"/>
      <c r="M151" s="129"/>
      <c r="N151" s="130"/>
      <c r="O151" s="130"/>
      <c r="P151" s="131"/>
      <c r="Q151" s="130"/>
      <c r="R151" s="131"/>
      <c r="S151" s="130"/>
      <c r="T151" s="132"/>
      <c r="U151" s="239"/>
      <c r="AR151" s="127"/>
      <c r="AT151" s="133"/>
      <c r="AU151" s="133"/>
      <c r="AY151" s="127"/>
      <c r="BK151" s="134"/>
    </row>
    <row r="152" spans="1:65" s="2" customFormat="1" ht="24.2" customHeight="1">
      <c r="A152" s="33"/>
      <c r="B152" s="135"/>
      <c r="C152" s="191">
        <v>17</v>
      </c>
      <c r="D152" s="191" t="s">
        <v>119</v>
      </c>
      <c r="E152" s="192" t="s">
        <v>130</v>
      </c>
      <c r="F152" s="193" t="s">
        <v>131</v>
      </c>
      <c r="G152" s="194" t="s">
        <v>132</v>
      </c>
      <c r="H152" s="195">
        <v>6.1920000000000002</v>
      </c>
      <c r="I152" s="136"/>
      <c r="J152" s="226">
        <f>ROUND(I152*H152,2)</f>
        <v>0</v>
      </c>
      <c r="K152" s="137"/>
      <c r="L152" s="34"/>
      <c r="M152" s="138" t="s">
        <v>1</v>
      </c>
      <c r="N152" s="139" t="s">
        <v>37</v>
      </c>
      <c r="O152" s="59"/>
      <c r="P152" s="140">
        <f>O152*H152</f>
        <v>0</v>
      </c>
      <c r="Q152" s="140">
        <v>1.2199999999999999E-3</v>
      </c>
      <c r="R152" s="140">
        <f>Q152*H152</f>
        <v>7.5542400000000003E-3</v>
      </c>
      <c r="S152" s="140">
        <v>0</v>
      </c>
      <c r="T152" s="141">
        <f>S152*H152</f>
        <v>0</v>
      </c>
      <c r="U152" s="14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42" t="s">
        <v>133</v>
      </c>
      <c r="AT152" s="142" t="s">
        <v>119</v>
      </c>
      <c r="AU152" s="142" t="s">
        <v>82</v>
      </c>
      <c r="AY152" s="17" t="s">
        <v>117</v>
      </c>
      <c r="BE152" s="143">
        <f>IF(N152="základní",J152,0)</f>
        <v>0</v>
      </c>
      <c r="BF152" s="143">
        <f>IF(N152="snížená",J152,0)</f>
        <v>0</v>
      </c>
      <c r="BG152" s="143">
        <f>IF(N152="zákl. přenesená",J152,0)</f>
        <v>0</v>
      </c>
      <c r="BH152" s="143">
        <f>IF(N152="sníž. přenesená",J152,0)</f>
        <v>0</v>
      </c>
      <c r="BI152" s="143">
        <f>IF(N152="nulová",J152,0)</f>
        <v>0</v>
      </c>
      <c r="BJ152" s="17" t="s">
        <v>80</v>
      </c>
      <c r="BK152" s="143">
        <f>ROUND(I152*H152,2)</f>
        <v>0</v>
      </c>
      <c r="BL152" s="17" t="s">
        <v>133</v>
      </c>
      <c r="BM152" s="142" t="s">
        <v>134</v>
      </c>
    </row>
    <row r="153" spans="1:65" s="2" customFormat="1">
      <c r="A153" s="33"/>
      <c r="B153" s="34"/>
      <c r="C153" s="186"/>
      <c r="D153" s="208" t="s">
        <v>135</v>
      </c>
      <c r="E153" s="186"/>
      <c r="F153" s="209" t="s">
        <v>136</v>
      </c>
      <c r="G153" s="186"/>
      <c r="H153" s="186"/>
      <c r="I153" s="167"/>
      <c r="J153" s="186"/>
      <c r="K153" s="33"/>
      <c r="L153" s="34"/>
      <c r="M153" s="168"/>
      <c r="N153" s="169"/>
      <c r="O153" s="59"/>
      <c r="P153" s="59"/>
      <c r="Q153" s="59"/>
      <c r="R153" s="59"/>
      <c r="S153" s="59"/>
      <c r="T153" s="60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T153" s="17" t="s">
        <v>135</v>
      </c>
      <c r="AU153" s="17" t="s">
        <v>82</v>
      </c>
    </row>
    <row r="154" spans="1:65" s="14" customFormat="1">
      <c r="B154" s="151"/>
      <c r="C154" s="200"/>
      <c r="D154" s="197" t="s">
        <v>124</v>
      </c>
      <c r="E154" s="201" t="s">
        <v>1</v>
      </c>
      <c r="F154" s="202" t="s">
        <v>137</v>
      </c>
      <c r="G154" s="200"/>
      <c r="H154" s="203">
        <v>0.34200000000000003</v>
      </c>
      <c r="I154" s="155"/>
      <c r="J154" s="200"/>
      <c r="L154" s="151"/>
      <c r="M154" s="156"/>
      <c r="N154" s="157"/>
      <c r="O154" s="157"/>
      <c r="P154" s="157"/>
      <c r="Q154" s="157"/>
      <c r="R154" s="157"/>
      <c r="S154" s="157"/>
      <c r="T154" s="158"/>
      <c r="AT154" s="152" t="s">
        <v>124</v>
      </c>
      <c r="AU154" s="152" t="s">
        <v>82</v>
      </c>
      <c r="AV154" s="14" t="s">
        <v>82</v>
      </c>
      <c r="AW154" s="14" t="s">
        <v>29</v>
      </c>
      <c r="AX154" s="14" t="s">
        <v>72</v>
      </c>
      <c r="AY154" s="152" t="s">
        <v>117</v>
      </c>
    </row>
    <row r="155" spans="1:65" s="14" customFormat="1">
      <c r="B155" s="151"/>
      <c r="C155" s="200"/>
      <c r="D155" s="197" t="s">
        <v>124</v>
      </c>
      <c r="E155" s="201" t="s">
        <v>1</v>
      </c>
      <c r="F155" s="202" t="s">
        <v>138</v>
      </c>
      <c r="G155" s="200"/>
      <c r="H155" s="203">
        <v>0.81100000000000005</v>
      </c>
      <c r="I155" s="155"/>
      <c r="J155" s="200"/>
      <c r="L155" s="151"/>
      <c r="M155" s="156"/>
      <c r="N155" s="157"/>
      <c r="O155" s="157"/>
      <c r="P155" s="157"/>
      <c r="Q155" s="157"/>
      <c r="R155" s="157"/>
      <c r="S155" s="157"/>
      <c r="T155" s="158"/>
      <c r="AT155" s="152" t="s">
        <v>124</v>
      </c>
      <c r="AU155" s="152" t="s">
        <v>82</v>
      </c>
      <c r="AV155" s="14" t="s">
        <v>82</v>
      </c>
      <c r="AW155" s="14" t="s">
        <v>29</v>
      </c>
      <c r="AX155" s="14" t="s">
        <v>72</v>
      </c>
      <c r="AY155" s="152" t="s">
        <v>117</v>
      </c>
    </row>
    <row r="156" spans="1:65" s="14" customFormat="1">
      <c r="B156" s="151"/>
      <c r="C156" s="200"/>
      <c r="D156" s="197" t="s">
        <v>124</v>
      </c>
      <c r="E156" s="201" t="s">
        <v>1</v>
      </c>
      <c r="F156" s="202" t="s">
        <v>139</v>
      </c>
      <c r="G156" s="200"/>
      <c r="H156" s="203">
        <v>0.34200000000000003</v>
      </c>
      <c r="I156" s="155"/>
      <c r="J156" s="200"/>
      <c r="L156" s="151"/>
      <c r="M156" s="156"/>
      <c r="N156" s="157"/>
      <c r="O156" s="157"/>
      <c r="P156" s="157"/>
      <c r="Q156" s="157"/>
      <c r="R156" s="157"/>
      <c r="S156" s="157"/>
      <c r="T156" s="158"/>
      <c r="AT156" s="152" t="s">
        <v>124</v>
      </c>
      <c r="AU156" s="152" t="s">
        <v>82</v>
      </c>
      <c r="AV156" s="14" t="s">
        <v>82</v>
      </c>
      <c r="AW156" s="14" t="s">
        <v>29</v>
      </c>
      <c r="AX156" s="14" t="s">
        <v>72</v>
      </c>
      <c r="AY156" s="152" t="s">
        <v>117</v>
      </c>
    </row>
    <row r="157" spans="1:65" s="14" customFormat="1" ht="22.5">
      <c r="B157" s="151"/>
      <c r="C157" s="200"/>
      <c r="D157" s="197" t="s">
        <v>124</v>
      </c>
      <c r="E157" s="201" t="s">
        <v>1</v>
      </c>
      <c r="F157" s="202" t="s">
        <v>140</v>
      </c>
      <c r="G157" s="200"/>
      <c r="H157" s="203">
        <v>6.8000000000000005E-2</v>
      </c>
      <c r="I157" s="155"/>
      <c r="J157" s="200"/>
      <c r="L157" s="151"/>
      <c r="M157" s="156"/>
      <c r="N157" s="157"/>
      <c r="O157" s="157"/>
      <c r="P157" s="157"/>
      <c r="Q157" s="157"/>
      <c r="R157" s="157"/>
      <c r="S157" s="157"/>
      <c r="T157" s="158"/>
      <c r="AT157" s="152" t="s">
        <v>124</v>
      </c>
      <c r="AU157" s="152" t="s">
        <v>82</v>
      </c>
      <c r="AV157" s="14" t="s">
        <v>82</v>
      </c>
      <c r="AW157" s="14" t="s">
        <v>29</v>
      </c>
      <c r="AX157" s="14" t="s">
        <v>72</v>
      </c>
      <c r="AY157" s="152" t="s">
        <v>117</v>
      </c>
    </row>
    <row r="158" spans="1:65" s="14" customFormat="1" ht="22.5">
      <c r="B158" s="151"/>
      <c r="C158" s="200"/>
      <c r="D158" s="197" t="s">
        <v>124</v>
      </c>
      <c r="E158" s="201" t="s">
        <v>1</v>
      </c>
      <c r="F158" s="202" t="s">
        <v>141</v>
      </c>
      <c r="G158" s="200"/>
      <c r="H158" s="203">
        <v>0.112</v>
      </c>
      <c r="I158" s="155"/>
      <c r="J158" s="200"/>
      <c r="L158" s="151"/>
      <c r="M158" s="156"/>
      <c r="N158" s="157"/>
      <c r="O158" s="157"/>
      <c r="P158" s="157"/>
      <c r="Q158" s="157"/>
      <c r="R158" s="157"/>
      <c r="S158" s="157"/>
      <c r="T158" s="158"/>
      <c r="AT158" s="152" t="s">
        <v>124</v>
      </c>
      <c r="AU158" s="152" t="s">
        <v>82</v>
      </c>
      <c r="AV158" s="14" t="s">
        <v>82</v>
      </c>
      <c r="AW158" s="14" t="s">
        <v>29</v>
      </c>
      <c r="AX158" s="14" t="s">
        <v>72</v>
      </c>
      <c r="AY158" s="152" t="s">
        <v>117</v>
      </c>
    </row>
    <row r="159" spans="1:65" s="14" customFormat="1" ht="22.5">
      <c r="B159" s="151"/>
      <c r="C159" s="200"/>
      <c r="D159" s="197" t="s">
        <v>124</v>
      </c>
      <c r="E159" s="201" t="s">
        <v>1</v>
      </c>
      <c r="F159" s="202" t="s">
        <v>142</v>
      </c>
      <c r="G159" s="200"/>
      <c r="H159" s="203">
        <v>0.09</v>
      </c>
      <c r="I159" s="155"/>
      <c r="J159" s="200"/>
      <c r="L159" s="151"/>
      <c r="M159" s="156"/>
      <c r="N159" s="157"/>
      <c r="O159" s="157"/>
      <c r="P159" s="157"/>
      <c r="Q159" s="157"/>
      <c r="R159" s="157"/>
      <c r="S159" s="157"/>
      <c r="T159" s="158"/>
      <c r="AT159" s="152" t="s">
        <v>124</v>
      </c>
      <c r="AU159" s="152" t="s">
        <v>82</v>
      </c>
      <c r="AV159" s="14" t="s">
        <v>82</v>
      </c>
      <c r="AW159" s="14" t="s">
        <v>29</v>
      </c>
      <c r="AX159" s="14" t="s">
        <v>72</v>
      </c>
      <c r="AY159" s="152" t="s">
        <v>117</v>
      </c>
    </row>
    <row r="160" spans="1:65" s="14" customFormat="1" ht="22.5">
      <c r="B160" s="151"/>
      <c r="C160" s="200"/>
      <c r="D160" s="197" t="s">
        <v>124</v>
      </c>
      <c r="E160" s="201" t="s">
        <v>1</v>
      </c>
      <c r="F160" s="202" t="s">
        <v>143</v>
      </c>
      <c r="G160" s="200"/>
      <c r="H160" s="203">
        <v>6.4000000000000001E-2</v>
      </c>
      <c r="I160" s="155"/>
      <c r="J160" s="200"/>
      <c r="L160" s="151"/>
      <c r="M160" s="156"/>
      <c r="N160" s="157"/>
      <c r="O160" s="157"/>
      <c r="P160" s="157"/>
      <c r="Q160" s="157"/>
      <c r="R160" s="157"/>
      <c r="S160" s="157"/>
      <c r="T160" s="158"/>
      <c r="AT160" s="152" t="s">
        <v>124</v>
      </c>
      <c r="AU160" s="152" t="s">
        <v>82</v>
      </c>
      <c r="AV160" s="14" t="s">
        <v>82</v>
      </c>
      <c r="AW160" s="14" t="s">
        <v>29</v>
      </c>
      <c r="AX160" s="14" t="s">
        <v>72</v>
      </c>
      <c r="AY160" s="152" t="s">
        <v>117</v>
      </c>
    </row>
    <row r="161" spans="2:51" s="14" customFormat="1" ht="22.5">
      <c r="B161" s="151"/>
      <c r="C161" s="200"/>
      <c r="D161" s="197" t="s">
        <v>124</v>
      </c>
      <c r="E161" s="201" t="s">
        <v>1</v>
      </c>
      <c r="F161" s="202" t="s">
        <v>144</v>
      </c>
      <c r="G161" s="200"/>
      <c r="H161" s="203">
        <v>8.5999999999999993E-2</v>
      </c>
      <c r="I161" s="155"/>
      <c r="J161" s="200"/>
      <c r="L161" s="151"/>
      <c r="M161" s="156"/>
      <c r="N161" s="157"/>
      <c r="O161" s="157"/>
      <c r="P161" s="157"/>
      <c r="Q161" s="157"/>
      <c r="R161" s="157"/>
      <c r="S161" s="157"/>
      <c r="T161" s="158"/>
      <c r="AT161" s="152" t="s">
        <v>124</v>
      </c>
      <c r="AU161" s="152" t="s">
        <v>82</v>
      </c>
      <c r="AV161" s="14" t="s">
        <v>82</v>
      </c>
      <c r="AW161" s="14" t="s">
        <v>29</v>
      </c>
      <c r="AX161" s="14" t="s">
        <v>72</v>
      </c>
      <c r="AY161" s="152" t="s">
        <v>117</v>
      </c>
    </row>
    <row r="162" spans="2:51" s="14" customFormat="1" ht="22.5">
      <c r="B162" s="151"/>
      <c r="C162" s="200"/>
      <c r="D162" s="197" t="s">
        <v>124</v>
      </c>
      <c r="E162" s="201" t="s">
        <v>1</v>
      </c>
      <c r="F162" s="202" t="s">
        <v>145</v>
      </c>
      <c r="G162" s="200"/>
      <c r="H162" s="203">
        <v>1.9E-2</v>
      </c>
      <c r="I162" s="155"/>
      <c r="J162" s="200"/>
      <c r="L162" s="151"/>
      <c r="M162" s="156"/>
      <c r="N162" s="157"/>
      <c r="O162" s="157"/>
      <c r="P162" s="157"/>
      <c r="Q162" s="157"/>
      <c r="R162" s="157"/>
      <c r="S162" s="157"/>
      <c r="T162" s="158"/>
      <c r="AT162" s="152" t="s">
        <v>124</v>
      </c>
      <c r="AU162" s="152" t="s">
        <v>82</v>
      </c>
      <c r="AV162" s="14" t="s">
        <v>82</v>
      </c>
      <c r="AW162" s="14" t="s">
        <v>29</v>
      </c>
      <c r="AX162" s="14" t="s">
        <v>72</v>
      </c>
      <c r="AY162" s="152" t="s">
        <v>117</v>
      </c>
    </row>
    <row r="163" spans="2:51" s="14" customFormat="1">
      <c r="B163" s="151"/>
      <c r="C163" s="200"/>
      <c r="D163" s="197" t="s">
        <v>124</v>
      </c>
      <c r="E163" s="201" t="s">
        <v>1</v>
      </c>
      <c r="F163" s="202" t="s">
        <v>146</v>
      </c>
      <c r="G163" s="200"/>
      <c r="H163" s="203">
        <v>0.34200000000000003</v>
      </c>
      <c r="I163" s="155"/>
      <c r="J163" s="200"/>
      <c r="L163" s="151"/>
      <c r="M163" s="156"/>
      <c r="N163" s="157"/>
      <c r="O163" s="157"/>
      <c r="P163" s="157"/>
      <c r="Q163" s="157"/>
      <c r="R163" s="157"/>
      <c r="S163" s="157"/>
      <c r="T163" s="158"/>
      <c r="AT163" s="152" t="s">
        <v>124</v>
      </c>
      <c r="AU163" s="152" t="s">
        <v>82</v>
      </c>
      <c r="AV163" s="14" t="s">
        <v>82</v>
      </c>
      <c r="AW163" s="14" t="s">
        <v>29</v>
      </c>
      <c r="AX163" s="14" t="s">
        <v>72</v>
      </c>
      <c r="AY163" s="152" t="s">
        <v>117</v>
      </c>
    </row>
    <row r="164" spans="2:51" s="14" customFormat="1">
      <c r="B164" s="151"/>
      <c r="C164" s="200"/>
      <c r="D164" s="197" t="s">
        <v>124</v>
      </c>
      <c r="E164" s="201" t="s">
        <v>1</v>
      </c>
      <c r="F164" s="202" t="s">
        <v>21</v>
      </c>
      <c r="G164" s="200"/>
      <c r="H164" s="203">
        <v>6.8000000000000005E-2</v>
      </c>
      <c r="I164" s="155"/>
      <c r="J164" s="200"/>
      <c r="L164" s="151"/>
      <c r="M164" s="156"/>
      <c r="N164" s="157"/>
      <c r="O164" s="157"/>
      <c r="P164" s="157"/>
      <c r="Q164" s="157"/>
      <c r="R164" s="157"/>
      <c r="S164" s="157"/>
      <c r="T164" s="158"/>
      <c r="AT164" s="152" t="s">
        <v>124</v>
      </c>
      <c r="AU164" s="152" t="s">
        <v>82</v>
      </c>
      <c r="AV164" s="14" t="s">
        <v>82</v>
      </c>
      <c r="AW164" s="14" t="s">
        <v>29</v>
      </c>
      <c r="AX164" s="14" t="s">
        <v>72</v>
      </c>
      <c r="AY164" s="152" t="s">
        <v>117</v>
      </c>
    </row>
    <row r="165" spans="2:51" s="14" customFormat="1" ht="22.5">
      <c r="B165" s="151"/>
      <c r="C165" s="200"/>
      <c r="D165" s="197" t="s">
        <v>124</v>
      </c>
      <c r="E165" s="201" t="s">
        <v>1</v>
      </c>
      <c r="F165" s="202" t="s">
        <v>148</v>
      </c>
      <c r="G165" s="200"/>
      <c r="H165" s="203">
        <v>2.1999999999999999E-2</v>
      </c>
      <c r="I165" s="155"/>
      <c r="J165" s="200"/>
      <c r="L165" s="151"/>
      <c r="M165" s="156"/>
      <c r="N165" s="157"/>
      <c r="O165" s="157"/>
      <c r="P165" s="157"/>
      <c r="Q165" s="157"/>
      <c r="R165" s="157"/>
      <c r="S165" s="157"/>
      <c r="T165" s="158"/>
      <c r="AT165" s="152" t="s">
        <v>124</v>
      </c>
      <c r="AU165" s="152" t="s">
        <v>82</v>
      </c>
      <c r="AV165" s="14" t="s">
        <v>82</v>
      </c>
      <c r="AW165" s="14" t="s">
        <v>29</v>
      </c>
      <c r="AX165" s="14" t="s">
        <v>72</v>
      </c>
      <c r="AY165" s="152" t="s">
        <v>117</v>
      </c>
    </row>
    <row r="166" spans="2:51" s="14" customFormat="1">
      <c r="B166" s="151"/>
      <c r="C166" s="200"/>
      <c r="D166" s="197" t="s">
        <v>124</v>
      </c>
      <c r="E166" s="201" t="s">
        <v>1</v>
      </c>
      <c r="F166" s="202" t="s">
        <v>149</v>
      </c>
      <c r="G166" s="200"/>
      <c r="H166" s="203">
        <v>4.5999999999999999E-2</v>
      </c>
      <c r="I166" s="155"/>
      <c r="J166" s="200"/>
      <c r="L166" s="151"/>
      <c r="M166" s="156"/>
      <c r="N166" s="157"/>
      <c r="O166" s="157"/>
      <c r="P166" s="157"/>
      <c r="Q166" s="157"/>
      <c r="R166" s="157"/>
      <c r="S166" s="157"/>
      <c r="T166" s="158"/>
      <c r="AT166" s="152" t="s">
        <v>124</v>
      </c>
      <c r="AU166" s="152" t="s">
        <v>82</v>
      </c>
      <c r="AV166" s="14" t="s">
        <v>82</v>
      </c>
      <c r="AW166" s="14" t="s">
        <v>29</v>
      </c>
      <c r="AX166" s="14" t="s">
        <v>72</v>
      </c>
      <c r="AY166" s="152" t="s">
        <v>117</v>
      </c>
    </row>
    <row r="167" spans="2:51" s="14" customFormat="1">
      <c r="B167" s="151"/>
      <c r="C167" s="200"/>
      <c r="D167" s="197" t="s">
        <v>124</v>
      </c>
      <c r="E167" s="201" t="s">
        <v>1</v>
      </c>
      <c r="F167" s="242" t="s">
        <v>368</v>
      </c>
      <c r="G167" s="243"/>
      <c r="H167" s="244">
        <f>2*2.64*0.18*0.22</f>
        <v>0.209088</v>
      </c>
      <c r="I167" s="155"/>
      <c r="J167" s="200"/>
      <c r="L167" s="151"/>
      <c r="M167" s="156"/>
      <c r="N167" s="157"/>
      <c r="O167" s="157"/>
      <c r="P167" s="157"/>
      <c r="Q167" s="157"/>
      <c r="R167" s="157"/>
      <c r="S167" s="157"/>
      <c r="T167" s="158"/>
      <c r="AT167" s="152" t="s">
        <v>124</v>
      </c>
      <c r="AU167" s="152" t="s">
        <v>82</v>
      </c>
      <c r="AV167" s="14" t="s">
        <v>82</v>
      </c>
      <c r="AW167" s="14" t="s">
        <v>29</v>
      </c>
      <c r="AX167" s="14" t="s">
        <v>72</v>
      </c>
      <c r="AY167" s="152" t="s">
        <v>117</v>
      </c>
    </row>
    <row r="168" spans="2:51" s="14" customFormat="1">
      <c r="B168" s="151"/>
      <c r="C168" s="200"/>
      <c r="D168" s="197" t="s">
        <v>124</v>
      </c>
      <c r="E168" s="201" t="s">
        <v>1</v>
      </c>
      <c r="F168" s="242" t="s">
        <v>369</v>
      </c>
      <c r="G168" s="243"/>
      <c r="H168" s="244">
        <f>14*2.64*0.14*0.22</f>
        <v>1.138368</v>
      </c>
      <c r="I168" s="155"/>
      <c r="J168" s="200"/>
      <c r="L168" s="151"/>
      <c r="M168" s="156"/>
      <c r="N168" s="157"/>
      <c r="O168" s="157"/>
      <c r="P168" s="157"/>
      <c r="Q168" s="157"/>
      <c r="R168" s="157"/>
      <c r="S168" s="157"/>
      <c r="T168" s="158"/>
      <c r="AT168" s="152" t="s">
        <v>124</v>
      </c>
      <c r="AU168" s="152" t="s">
        <v>82</v>
      </c>
      <c r="AV168" s="14" t="s">
        <v>82</v>
      </c>
      <c r="AW168" s="14" t="s">
        <v>29</v>
      </c>
      <c r="AX168" s="14" t="s">
        <v>72</v>
      </c>
      <c r="AY168" s="152" t="s">
        <v>117</v>
      </c>
    </row>
    <row r="169" spans="2:51" s="14" customFormat="1">
      <c r="B169" s="151"/>
      <c r="C169" s="200"/>
      <c r="D169" s="197" t="s">
        <v>124</v>
      </c>
      <c r="E169" s="201" t="s">
        <v>1</v>
      </c>
      <c r="F169" s="242" t="s">
        <v>361</v>
      </c>
      <c r="G169" s="243"/>
      <c r="H169" s="244">
        <f>1*1.35*0.14*0.14</f>
        <v>2.6460000000000008E-2</v>
      </c>
      <c r="I169" s="155"/>
      <c r="J169" s="200"/>
      <c r="L169" s="151"/>
      <c r="M169" s="156"/>
      <c r="N169" s="157"/>
      <c r="O169" s="157"/>
      <c r="P169" s="157"/>
      <c r="Q169" s="157"/>
      <c r="R169" s="157"/>
      <c r="S169" s="157"/>
      <c r="T169" s="158"/>
      <c r="AT169" s="152" t="s">
        <v>124</v>
      </c>
      <c r="AU169" s="152" t="s">
        <v>82</v>
      </c>
      <c r="AV169" s="14" t="s">
        <v>82</v>
      </c>
      <c r="AW169" s="14" t="s">
        <v>29</v>
      </c>
      <c r="AX169" s="14" t="s">
        <v>72</v>
      </c>
      <c r="AY169" s="152" t="s">
        <v>117</v>
      </c>
    </row>
    <row r="170" spans="2:51" s="13" customFormat="1">
      <c r="B170" s="144"/>
      <c r="C170" s="196"/>
      <c r="D170" s="197" t="s">
        <v>124</v>
      </c>
      <c r="E170" s="198" t="s">
        <v>1</v>
      </c>
      <c r="F170" s="199" t="s">
        <v>150</v>
      </c>
      <c r="G170" s="196"/>
      <c r="H170" s="198" t="s">
        <v>1</v>
      </c>
      <c r="I170" s="147"/>
      <c r="J170" s="196"/>
      <c r="L170" s="144"/>
      <c r="M170" s="148"/>
      <c r="N170" s="149"/>
      <c r="O170" s="149"/>
      <c r="P170" s="149"/>
      <c r="Q170" s="149"/>
      <c r="R170" s="149"/>
      <c r="S170" s="149"/>
      <c r="T170" s="150"/>
      <c r="AT170" s="146" t="s">
        <v>124</v>
      </c>
      <c r="AU170" s="146" t="s">
        <v>82</v>
      </c>
      <c r="AV170" s="13" t="s">
        <v>80</v>
      </c>
      <c r="AW170" s="13" t="s">
        <v>29</v>
      </c>
      <c r="AX170" s="13" t="s">
        <v>72</v>
      </c>
      <c r="AY170" s="146" t="s">
        <v>117</v>
      </c>
    </row>
    <row r="171" spans="2:51" s="14" customFormat="1">
      <c r="B171" s="151"/>
      <c r="C171" s="200"/>
      <c r="D171" s="197" t="s">
        <v>124</v>
      </c>
      <c r="E171" s="201" t="s">
        <v>1</v>
      </c>
      <c r="F171" s="202" t="s">
        <v>151</v>
      </c>
      <c r="G171" s="200"/>
      <c r="H171" s="203">
        <v>0.41799999999999998</v>
      </c>
      <c r="I171" s="155"/>
      <c r="J171" s="200"/>
      <c r="L171" s="151"/>
      <c r="M171" s="156"/>
      <c r="N171" s="157"/>
      <c r="O171" s="157"/>
      <c r="P171" s="157"/>
      <c r="Q171" s="157"/>
      <c r="R171" s="157"/>
      <c r="S171" s="157"/>
      <c r="T171" s="158"/>
      <c r="AT171" s="152" t="s">
        <v>124</v>
      </c>
      <c r="AU171" s="152" t="s">
        <v>82</v>
      </c>
      <c r="AV171" s="14" t="s">
        <v>82</v>
      </c>
      <c r="AW171" s="14" t="s">
        <v>29</v>
      </c>
      <c r="AX171" s="14" t="s">
        <v>72</v>
      </c>
      <c r="AY171" s="152" t="s">
        <v>117</v>
      </c>
    </row>
    <row r="172" spans="2:51" s="13" customFormat="1">
      <c r="B172" s="144"/>
      <c r="C172" s="196"/>
      <c r="D172" s="197" t="s">
        <v>124</v>
      </c>
      <c r="E172" s="198" t="s">
        <v>1</v>
      </c>
      <c r="F172" s="199" t="s">
        <v>152</v>
      </c>
      <c r="G172" s="196"/>
      <c r="H172" s="198" t="s">
        <v>1</v>
      </c>
      <c r="I172" s="147"/>
      <c r="J172" s="196"/>
      <c r="L172" s="144"/>
      <c r="M172" s="148"/>
      <c r="N172" s="149"/>
      <c r="O172" s="149"/>
      <c r="P172" s="149"/>
      <c r="Q172" s="149"/>
      <c r="R172" s="149"/>
      <c r="S172" s="149"/>
      <c r="T172" s="150"/>
      <c r="AT172" s="146" t="s">
        <v>124</v>
      </c>
      <c r="AU172" s="146" t="s">
        <v>82</v>
      </c>
      <c r="AV172" s="13" t="s">
        <v>80</v>
      </c>
      <c r="AW172" s="13" t="s">
        <v>29</v>
      </c>
      <c r="AX172" s="13" t="s">
        <v>72</v>
      </c>
      <c r="AY172" s="146" t="s">
        <v>117</v>
      </c>
    </row>
    <row r="173" spans="2:51" s="14" customFormat="1">
      <c r="B173" s="151"/>
      <c r="C173" s="200"/>
      <c r="D173" s="197" t="s">
        <v>124</v>
      </c>
      <c r="E173" s="201" t="s">
        <v>1</v>
      </c>
      <c r="F173" s="202" t="s">
        <v>153</v>
      </c>
      <c r="G173" s="200"/>
      <c r="H173" s="203">
        <v>0.05</v>
      </c>
      <c r="I173" s="155"/>
      <c r="J173" s="200"/>
      <c r="L173" s="151"/>
      <c r="M173" s="156"/>
      <c r="N173" s="157"/>
      <c r="O173" s="157"/>
      <c r="P173" s="157"/>
      <c r="Q173" s="157"/>
      <c r="R173" s="157"/>
      <c r="S173" s="157"/>
      <c r="T173" s="158"/>
      <c r="AT173" s="152" t="s">
        <v>124</v>
      </c>
      <c r="AU173" s="152" t="s">
        <v>82</v>
      </c>
      <c r="AV173" s="14" t="s">
        <v>82</v>
      </c>
      <c r="AW173" s="14" t="s">
        <v>29</v>
      </c>
      <c r="AX173" s="14" t="s">
        <v>72</v>
      </c>
      <c r="AY173" s="152" t="s">
        <v>117</v>
      </c>
    </row>
    <row r="174" spans="2:51" s="13" customFormat="1">
      <c r="B174" s="144"/>
      <c r="C174" s="196"/>
      <c r="D174" s="197" t="s">
        <v>124</v>
      </c>
      <c r="E174" s="198" t="s">
        <v>1</v>
      </c>
      <c r="F174" s="199" t="s">
        <v>154</v>
      </c>
      <c r="G174" s="196"/>
      <c r="H174" s="198" t="s">
        <v>1</v>
      </c>
      <c r="I174" s="147"/>
      <c r="J174" s="196"/>
      <c r="L174" s="144"/>
      <c r="M174" s="148"/>
      <c r="N174" s="149"/>
      <c r="O174" s="149"/>
      <c r="P174" s="149"/>
      <c r="Q174" s="149"/>
      <c r="R174" s="149"/>
      <c r="S174" s="149"/>
      <c r="T174" s="150"/>
      <c r="AT174" s="146" t="s">
        <v>124</v>
      </c>
      <c r="AU174" s="146" t="s">
        <v>82</v>
      </c>
      <c r="AV174" s="13" t="s">
        <v>80</v>
      </c>
      <c r="AW174" s="13" t="s">
        <v>29</v>
      </c>
      <c r="AX174" s="13" t="s">
        <v>72</v>
      </c>
      <c r="AY174" s="146" t="s">
        <v>117</v>
      </c>
    </row>
    <row r="175" spans="2:51" s="14" customFormat="1">
      <c r="B175" s="151"/>
      <c r="C175" s="200"/>
      <c r="D175" s="197" t="s">
        <v>124</v>
      </c>
      <c r="E175" s="201" t="s">
        <v>1</v>
      </c>
      <c r="F175" s="202" t="s">
        <v>155</v>
      </c>
      <c r="G175" s="200"/>
      <c r="H175" s="203">
        <v>0.41399999999999998</v>
      </c>
      <c r="I175" s="155"/>
      <c r="J175" s="200"/>
      <c r="L175" s="151"/>
      <c r="M175" s="156"/>
      <c r="N175" s="157"/>
      <c r="O175" s="157"/>
      <c r="P175" s="157"/>
      <c r="Q175" s="157"/>
      <c r="R175" s="157"/>
      <c r="S175" s="157"/>
      <c r="T175" s="158"/>
      <c r="AT175" s="152" t="s">
        <v>124</v>
      </c>
      <c r="AU175" s="152" t="s">
        <v>82</v>
      </c>
      <c r="AV175" s="14" t="s">
        <v>82</v>
      </c>
      <c r="AW175" s="14" t="s">
        <v>29</v>
      </c>
      <c r="AX175" s="14" t="s">
        <v>72</v>
      </c>
      <c r="AY175" s="152" t="s">
        <v>117</v>
      </c>
    </row>
    <row r="176" spans="2:51" s="13" customFormat="1">
      <c r="B176" s="144"/>
      <c r="C176" s="196"/>
      <c r="D176" s="197" t="s">
        <v>124</v>
      </c>
      <c r="E176" s="198" t="s">
        <v>1</v>
      </c>
      <c r="F176" s="199" t="s">
        <v>156</v>
      </c>
      <c r="G176" s="196"/>
      <c r="H176" s="198" t="s">
        <v>1</v>
      </c>
      <c r="I176" s="147"/>
      <c r="J176" s="196"/>
      <c r="L176" s="144"/>
      <c r="M176" s="148"/>
      <c r="N176" s="149"/>
      <c r="O176" s="149"/>
      <c r="P176" s="149"/>
      <c r="Q176" s="149"/>
      <c r="R176" s="149"/>
      <c r="S176" s="149"/>
      <c r="T176" s="150"/>
      <c r="AT176" s="146" t="s">
        <v>124</v>
      </c>
      <c r="AU176" s="146" t="s">
        <v>82</v>
      </c>
      <c r="AV176" s="13" t="s">
        <v>80</v>
      </c>
      <c r="AW176" s="13" t="s">
        <v>29</v>
      </c>
      <c r="AX176" s="13" t="s">
        <v>72</v>
      </c>
      <c r="AY176" s="146" t="s">
        <v>117</v>
      </c>
    </row>
    <row r="177" spans="1:65" s="14" customFormat="1">
      <c r="B177" s="151"/>
      <c r="C177" s="200"/>
      <c r="D177" s="197" t="s">
        <v>124</v>
      </c>
      <c r="E177" s="201" t="s">
        <v>1</v>
      </c>
      <c r="F177" s="202" t="s">
        <v>157</v>
      </c>
      <c r="G177" s="200"/>
      <c r="H177" s="203">
        <v>0.39600000000000002</v>
      </c>
      <c r="I177" s="155"/>
      <c r="J177" s="200"/>
      <c r="L177" s="151"/>
      <c r="M177" s="156"/>
      <c r="N177" s="157"/>
      <c r="O177" s="157"/>
      <c r="P177" s="157"/>
      <c r="Q177" s="157"/>
      <c r="R177" s="157"/>
      <c r="S177" s="157"/>
      <c r="T177" s="158"/>
      <c r="AT177" s="152" t="s">
        <v>124</v>
      </c>
      <c r="AU177" s="152" t="s">
        <v>82</v>
      </c>
      <c r="AV177" s="14" t="s">
        <v>82</v>
      </c>
      <c r="AW177" s="14" t="s">
        <v>29</v>
      </c>
      <c r="AX177" s="14" t="s">
        <v>72</v>
      </c>
      <c r="AY177" s="152" t="s">
        <v>117</v>
      </c>
    </row>
    <row r="178" spans="1:65" s="13" customFormat="1">
      <c r="B178" s="144"/>
      <c r="C178" s="196"/>
      <c r="D178" s="197" t="s">
        <v>124</v>
      </c>
      <c r="E178" s="198" t="s">
        <v>1</v>
      </c>
      <c r="F178" s="199" t="s">
        <v>158</v>
      </c>
      <c r="G178" s="196"/>
      <c r="H178" s="198" t="s">
        <v>1</v>
      </c>
      <c r="I178" s="147"/>
      <c r="J178" s="196"/>
      <c r="L178" s="144"/>
      <c r="M178" s="148"/>
      <c r="N178" s="149"/>
      <c r="O178" s="149"/>
      <c r="P178" s="149"/>
      <c r="Q178" s="149"/>
      <c r="R178" s="149"/>
      <c r="S178" s="149"/>
      <c r="T178" s="150"/>
      <c r="AT178" s="146" t="s">
        <v>124</v>
      </c>
      <c r="AU178" s="146" t="s">
        <v>82</v>
      </c>
      <c r="AV178" s="13" t="s">
        <v>80</v>
      </c>
      <c r="AW178" s="13" t="s">
        <v>29</v>
      </c>
      <c r="AX178" s="13" t="s">
        <v>72</v>
      </c>
      <c r="AY178" s="146" t="s">
        <v>117</v>
      </c>
    </row>
    <row r="179" spans="1:65" s="14" customFormat="1">
      <c r="B179" s="151"/>
      <c r="C179" s="200"/>
      <c r="D179" s="197" t="s">
        <v>124</v>
      </c>
      <c r="E179" s="201" t="s">
        <v>1</v>
      </c>
      <c r="F179" s="202" t="s">
        <v>159</v>
      </c>
      <c r="G179" s="200"/>
      <c r="H179" s="203">
        <v>0.749</v>
      </c>
      <c r="I179" s="155"/>
      <c r="J179" s="200"/>
      <c r="L179" s="151"/>
      <c r="M179" s="156"/>
      <c r="N179" s="157"/>
      <c r="O179" s="157"/>
      <c r="P179" s="157"/>
      <c r="Q179" s="157"/>
      <c r="R179" s="157"/>
      <c r="S179" s="157"/>
      <c r="T179" s="158"/>
      <c r="AT179" s="152" t="s">
        <v>124</v>
      </c>
      <c r="AU179" s="152" t="s">
        <v>82</v>
      </c>
      <c r="AV179" s="14" t="s">
        <v>82</v>
      </c>
      <c r="AW179" s="14" t="s">
        <v>29</v>
      </c>
      <c r="AX179" s="14" t="s">
        <v>72</v>
      </c>
      <c r="AY179" s="152" t="s">
        <v>117</v>
      </c>
    </row>
    <row r="180" spans="1:65" s="13" customFormat="1">
      <c r="B180" s="144"/>
      <c r="C180" s="196"/>
      <c r="D180" s="197" t="s">
        <v>124</v>
      </c>
      <c r="E180" s="198" t="s">
        <v>1</v>
      </c>
      <c r="F180" s="199" t="s">
        <v>156</v>
      </c>
      <c r="G180" s="196"/>
      <c r="H180" s="198" t="s">
        <v>1</v>
      </c>
      <c r="I180" s="147"/>
      <c r="J180" s="196"/>
      <c r="L180" s="144"/>
      <c r="M180" s="148"/>
      <c r="N180" s="149"/>
      <c r="O180" s="149"/>
      <c r="P180" s="149"/>
      <c r="Q180" s="149"/>
      <c r="R180" s="149"/>
      <c r="S180" s="149"/>
      <c r="T180" s="150"/>
      <c r="AT180" s="146" t="s">
        <v>124</v>
      </c>
      <c r="AU180" s="146" t="s">
        <v>82</v>
      </c>
      <c r="AV180" s="13" t="s">
        <v>80</v>
      </c>
      <c r="AW180" s="13" t="s">
        <v>29</v>
      </c>
      <c r="AX180" s="13" t="s">
        <v>72</v>
      </c>
      <c r="AY180" s="146" t="s">
        <v>117</v>
      </c>
    </row>
    <row r="181" spans="1:65" s="14" customFormat="1">
      <c r="B181" s="151"/>
      <c r="C181" s="200"/>
      <c r="D181" s="197" t="s">
        <v>124</v>
      </c>
      <c r="E181" s="201" t="s">
        <v>1</v>
      </c>
      <c r="F181" s="202" t="s">
        <v>160</v>
      </c>
      <c r="G181" s="200"/>
      <c r="H181" s="203">
        <v>3.5999999999999997E-2</v>
      </c>
      <c r="I181" s="155"/>
      <c r="J181" s="200"/>
      <c r="L181" s="151"/>
      <c r="M181" s="156"/>
      <c r="N181" s="157"/>
      <c r="O181" s="157"/>
      <c r="P181" s="157"/>
      <c r="Q181" s="157"/>
      <c r="R181" s="157"/>
      <c r="S181" s="157"/>
      <c r="T181" s="158"/>
      <c r="AT181" s="152" t="s">
        <v>124</v>
      </c>
      <c r="AU181" s="152" t="s">
        <v>82</v>
      </c>
      <c r="AV181" s="14" t="s">
        <v>82</v>
      </c>
      <c r="AW181" s="14" t="s">
        <v>29</v>
      </c>
      <c r="AX181" s="14" t="s">
        <v>72</v>
      </c>
      <c r="AY181" s="152" t="s">
        <v>117</v>
      </c>
    </row>
    <row r="182" spans="1:65" s="13" customFormat="1">
      <c r="B182" s="144"/>
      <c r="C182" s="196"/>
      <c r="D182" s="197" t="s">
        <v>124</v>
      </c>
      <c r="E182" s="198" t="s">
        <v>1</v>
      </c>
      <c r="F182" s="199" t="s">
        <v>158</v>
      </c>
      <c r="G182" s="196"/>
      <c r="H182" s="198" t="s">
        <v>1</v>
      </c>
      <c r="I182" s="147"/>
      <c r="J182" s="196"/>
      <c r="L182" s="144"/>
      <c r="M182" s="148"/>
      <c r="N182" s="149"/>
      <c r="O182" s="149"/>
      <c r="P182" s="149"/>
      <c r="Q182" s="149"/>
      <c r="R182" s="149"/>
      <c r="S182" s="149"/>
      <c r="T182" s="150"/>
      <c r="AT182" s="146" t="s">
        <v>124</v>
      </c>
      <c r="AU182" s="146" t="s">
        <v>82</v>
      </c>
      <c r="AV182" s="13" t="s">
        <v>80</v>
      </c>
      <c r="AW182" s="13" t="s">
        <v>29</v>
      </c>
      <c r="AX182" s="13" t="s">
        <v>72</v>
      </c>
      <c r="AY182" s="146" t="s">
        <v>117</v>
      </c>
    </row>
    <row r="183" spans="1:65" s="14" customFormat="1">
      <c r="B183" s="151"/>
      <c r="C183" s="200"/>
      <c r="D183" s="197" t="s">
        <v>124</v>
      </c>
      <c r="E183" s="201" t="s">
        <v>1</v>
      </c>
      <c r="F183" s="202" t="s">
        <v>161</v>
      </c>
      <c r="G183" s="200"/>
      <c r="H183" s="203">
        <v>7.1999999999999995E-2</v>
      </c>
      <c r="I183" s="155"/>
      <c r="J183" s="200"/>
      <c r="L183" s="151"/>
      <c r="M183" s="156"/>
      <c r="N183" s="157"/>
      <c r="O183" s="157"/>
      <c r="P183" s="157"/>
      <c r="Q183" s="157"/>
      <c r="R183" s="157"/>
      <c r="S183" s="157"/>
      <c r="T183" s="158"/>
      <c r="AT183" s="152" t="s">
        <v>124</v>
      </c>
      <c r="AU183" s="152" t="s">
        <v>82</v>
      </c>
      <c r="AV183" s="14" t="s">
        <v>82</v>
      </c>
      <c r="AW183" s="14" t="s">
        <v>29</v>
      </c>
      <c r="AX183" s="14" t="s">
        <v>72</v>
      </c>
      <c r="AY183" s="152" t="s">
        <v>117</v>
      </c>
    </row>
    <row r="184" spans="1:65" s="15" customFormat="1">
      <c r="B184" s="159"/>
      <c r="C184" s="204"/>
      <c r="D184" s="197" t="s">
        <v>124</v>
      </c>
      <c r="E184" s="205" t="s">
        <v>1</v>
      </c>
      <c r="F184" s="206" t="s">
        <v>125</v>
      </c>
      <c r="G184" s="204"/>
      <c r="H184" s="207">
        <f>SUM(H154:H183)</f>
        <v>5.9209159999999992</v>
      </c>
      <c r="I184" s="161"/>
      <c r="J184" s="204"/>
      <c r="L184" s="159"/>
      <c r="M184" s="162"/>
      <c r="N184" s="163"/>
      <c r="O184" s="163"/>
      <c r="P184" s="163"/>
      <c r="Q184" s="163"/>
      <c r="R184" s="163"/>
      <c r="S184" s="163"/>
      <c r="T184" s="164"/>
      <c r="AT184" s="160" t="s">
        <v>124</v>
      </c>
      <c r="AU184" s="160" t="s">
        <v>82</v>
      </c>
      <c r="AV184" s="15" t="s">
        <v>122</v>
      </c>
      <c r="AW184" s="15" t="s">
        <v>29</v>
      </c>
      <c r="AX184" s="15" t="s">
        <v>80</v>
      </c>
      <c r="AY184" s="160" t="s">
        <v>117</v>
      </c>
    </row>
    <row r="185" spans="1:65" s="2" customFormat="1" ht="33" customHeight="1">
      <c r="A185" s="33"/>
      <c r="B185" s="135"/>
      <c r="C185" s="191">
        <v>18</v>
      </c>
      <c r="D185" s="191" t="s">
        <v>119</v>
      </c>
      <c r="E185" s="192" t="s">
        <v>162</v>
      </c>
      <c r="F185" s="193" t="s">
        <v>163</v>
      </c>
      <c r="G185" s="194" t="s">
        <v>164</v>
      </c>
      <c r="H185" s="195">
        <v>54.8</v>
      </c>
      <c r="I185" s="136"/>
      <c r="J185" s="226">
        <f>ROUND(I185*H185,2)</f>
        <v>0</v>
      </c>
      <c r="K185" s="137"/>
      <c r="L185" s="34"/>
      <c r="M185" s="138" t="s">
        <v>1</v>
      </c>
      <c r="N185" s="139" t="s">
        <v>37</v>
      </c>
      <c r="O185" s="59"/>
      <c r="P185" s="140">
        <f>O185*H185</f>
        <v>0</v>
      </c>
      <c r="Q185" s="140">
        <v>0</v>
      </c>
      <c r="R185" s="140">
        <f>Q185*H185</f>
        <v>0</v>
      </c>
      <c r="S185" s="140">
        <v>0</v>
      </c>
      <c r="T185" s="141">
        <f>S185*H185</f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42" t="s">
        <v>133</v>
      </c>
      <c r="AT185" s="142" t="s">
        <v>119</v>
      </c>
      <c r="AU185" s="142" t="s">
        <v>82</v>
      </c>
      <c r="AY185" s="17" t="s">
        <v>117</v>
      </c>
      <c r="BE185" s="143">
        <f>IF(N185="základní",J185,0)</f>
        <v>0</v>
      </c>
      <c r="BF185" s="143">
        <f>IF(N185="snížená",J185,0)</f>
        <v>0</v>
      </c>
      <c r="BG185" s="143">
        <f>IF(N185="zákl. přenesená",J185,0)</f>
        <v>0</v>
      </c>
      <c r="BH185" s="143">
        <f>IF(N185="sníž. přenesená",J185,0)</f>
        <v>0</v>
      </c>
      <c r="BI185" s="143">
        <f>IF(N185="nulová",J185,0)</f>
        <v>0</v>
      </c>
      <c r="BJ185" s="17" t="s">
        <v>80</v>
      </c>
      <c r="BK185" s="143">
        <f>ROUND(I185*H185,2)</f>
        <v>0</v>
      </c>
      <c r="BL185" s="17" t="s">
        <v>133</v>
      </c>
      <c r="BM185" s="142" t="s">
        <v>165</v>
      </c>
    </row>
    <row r="186" spans="1:65" s="2" customFormat="1">
      <c r="A186" s="33"/>
      <c r="B186" s="34"/>
      <c r="C186" s="186"/>
      <c r="D186" s="208" t="s">
        <v>135</v>
      </c>
      <c r="E186" s="186"/>
      <c r="F186" s="209" t="s">
        <v>166</v>
      </c>
      <c r="G186" s="186"/>
      <c r="H186" s="186"/>
      <c r="I186" s="167"/>
      <c r="J186" s="186"/>
      <c r="K186" s="33"/>
      <c r="L186" s="34"/>
      <c r="M186" s="168"/>
      <c r="N186" s="169"/>
      <c r="O186" s="59"/>
      <c r="P186" s="59"/>
      <c r="Q186" s="59"/>
      <c r="R186" s="59"/>
      <c r="S186" s="59"/>
      <c r="T186" s="60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T186" s="17" t="s">
        <v>135</v>
      </c>
      <c r="AU186" s="17" t="s">
        <v>82</v>
      </c>
    </row>
    <row r="187" spans="1:65" s="14" customFormat="1">
      <c r="B187" s="151"/>
      <c r="C187" s="200"/>
      <c r="D187" s="197" t="s">
        <v>124</v>
      </c>
      <c r="E187" s="201" t="s">
        <v>1</v>
      </c>
      <c r="F187" s="202" t="s">
        <v>167</v>
      </c>
      <c r="G187" s="200"/>
      <c r="H187" s="203">
        <v>14</v>
      </c>
      <c r="I187" s="155"/>
      <c r="J187" s="200"/>
      <c r="L187" s="151"/>
      <c r="M187" s="156"/>
      <c r="N187" s="157"/>
      <c r="O187" s="157"/>
      <c r="P187" s="157"/>
      <c r="Q187" s="157"/>
      <c r="R187" s="157"/>
      <c r="S187" s="157"/>
      <c r="T187" s="158"/>
      <c r="AT187" s="152" t="s">
        <v>124</v>
      </c>
      <c r="AU187" s="152" t="s">
        <v>82</v>
      </c>
      <c r="AV187" s="14" t="s">
        <v>82</v>
      </c>
      <c r="AW187" s="14" t="s">
        <v>29</v>
      </c>
      <c r="AX187" s="14" t="s">
        <v>72</v>
      </c>
      <c r="AY187" s="152" t="s">
        <v>117</v>
      </c>
    </row>
    <row r="188" spans="1:65" s="14" customFormat="1">
      <c r="B188" s="151"/>
      <c r="C188" s="200"/>
      <c r="D188" s="197" t="s">
        <v>124</v>
      </c>
      <c r="E188" s="201" t="s">
        <v>1</v>
      </c>
      <c r="F188" s="202" t="s">
        <v>168</v>
      </c>
      <c r="G188" s="200"/>
      <c r="H188" s="203">
        <v>11.2</v>
      </c>
      <c r="I188" s="155"/>
      <c r="J188" s="200"/>
      <c r="L188" s="151"/>
      <c r="M188" s="156"/>
      <c r="N188" s="157"/>
      <c r="O188" s="157"/>
      <c r="P188" s="157"/>
      <c r="Q188" s="157"/>
      <c r="R188" s="157"/>
      <c r="S188" s="157"/>
      <c r="T188" s="158"/>
      <c r="AT188" s="152" t="s">
        <v>124</v>
      </c>
      <c r="AU188" s="152" t="s">
        <v>82</v>
      </c>
      <c r="AV188" s="14" t="s">
        <v>82</v>
      </c>
      <c r="AW188" s="14" t="s">
        <v>29</v>
      </c>
      <c r="AX188" s="14" t="s">
        <v>72</v>
      </c>
      <c r="AY188" s="152" t="s">
        <v>117</v>
      </c>
    </row>
    <row r="189" spans="1:65" s="14" customFormat="1">
      <c r="B189" s="151"/>
      <c r="C189" s="200"/>
      <c r="D189" s="197" t="s">
        <v>124</v>
      </c>
      <c r="E189" s="201" t="s">
        <v>1</v>
      </c>
      <c r="F189" s="202" t="s">
        <v>169</v>
      </c>
      <c r="G189" s="200"/>
      <c r="H189" s="203">
        <v>8</v>
      </c>
      <c r="I189" s="155"/>
      <c r="J189" s="200"/>
      <c r="L189" s="151"/>
      <c r="M189" s="156"/>
      <c r="N189" s="157"/>
      <c r="O189" s="157"/>
      <c r="P189" s="157"/>
      <c r="Q189" s="157"/>
      <c r="R189" s="157"/>
      <c r="S189" s="157"/>
      <c r="T189" s="158"/>
      <c r="AT189" s="152" t="s">
        <v>124</v>
      </c>
      <c r="AU189" s="152" t="s">
        <v>82</v>
      </c>
      <c r="AV189" s="14" t="s">
        <v>82</v>
      </c>
      <c r="AW189" s="14" t="s">
        <v>29</v>
      </c>
      <c r="AX189" s="14" t="s">
        <v>72</v>
      </c>
      <c r="AY189" s="152" t="s">
        <v>117</v>
      </c>
    </row>
    <row r="190" spans="1:65" s="14" customFormat="1" ht="22.5">
      <c r="B190" s="151"/>
      <c r="C190" s="200"/>
      <c r="D190" s="197" t="s">
        <v>124</v>
      </c>
      <c r="E190" s="201" t="s">
        <v>1</v>
      </c>
      <c r="F190" s="202" t="s">
        <v>170</v>
      </c>
      <c r="G190" s="200"/>
      <c r="H190" s="203">
        <v>10.8</v>
      </c>
      <c r="I190" s="155"/>
      <c r="J190" s="200"/>
      <c r="L190" s="151"/>
      <c r="M190" s="156"/>
      <c r="N190" s="157"/>
      <c r="O190" s="157"/>
      <c r="P190" s="157"/>
      <c r="Q190" s="157"/>
      <c r="R190" s="157"/>
      <c r="S190" s="157"/>
      <c r="T190" s="158"/>
      <c r="AT190" s="152" t="s">
        <v>124</v>
      </c>
      <c r="AU190" s="152" t="s">
        <v>82</v>
      </c>
      <c r="AV190" s="14" t="s">
        <v>82</v>
      </c>
      <c r="AW190" s="14" t="s">
        <v>29</v>
      </c>
      <c r="AX190" s="14" t="s">
        <v>72</v>
      </c>
      <c r="AY190" s="152" t="s">
        <v>117</v>
      </c>
    </row>
    <row r="191" spans="1:65" s="14" customFormat="1" ht="22.5">
      <c r="B191" s="151"/>
      <c r="C191" s="200"/>
      <c r="D191" s="197" t="s">
        <v>124</v>
      </c>
      <c r="E191" s="201" t="s">
        <v>1</v>
      </c>
      <c r="F191" s="202" t="s">
        <v>171</v>
      </c>
      <c r="G191" s="200"/>
      <c r="H191" s="203">
        <v>2.4</v>
      </c>
      <c r="I191" s="155"/>
      <c r="J191" s="200"/>
      <c r="L191" s="151"/>
      <c r="M191" s="156"/>
      <c r="N191" s="157"/>
      <c r="O191" s="157"/>
      <c r="P191" s="157"/>
      <c r="Q191" s="157"/>
      <c r="R191" s="157"/>
      <c r="S191" s="157"/>
      <c r="T191" s="158"/>
      <c r="AT191" s="152" t="s">
        <v>124</v>
      </c>
      <c r="AU191" s="152" t="s">
        <v>82</v>
      </c>
      <c r="AV191" s="14" t="s">
        <v>82</v>
      </c>
      <c r="AW191" s="14" t="s">
        <v>29</v>
      </c>
      <c r="AX191" s="14" t="s">
        <v>72</v>
      </c>
      <c r="AY191" s="152" t="s">
        <v>117</v>
      </c>
    </row>
    <row r="192" spans="1:65" s="14" customFormat="1" ht="22.5">
      <c r="B192" s="151"/>
      <c r="C192" s="200"/>
      <c r="D192" s="197" t="s">
        <v>124</v>
      </c>
      <c r="E192" s="201" t="s">
        <v>1</v>
      </c>
      <c r="F192" s="202" t="s">
        <v>172</v>
      </c>
      <c r="G192" s="200"/>
      <c r="H192" s="203">
        <v>2.7</v>
      </c>
      <c r="I192" s="155"/>
      <c r="J192" s="200"/>
      <c r="L192" s="151"/>
      <c r="M192" s="156"/>
      <c r="N192" s="157"/>
      <c r="O192" s="157"/>
      <c r="P192" s="157"/>
      <c r="Q192" s="157"/>
      <c r="R192" s="157"/>
      <c r="S192" s="157"/>
      <c r="T192" s="158"/>
      <c r="AT192" s="152" t="s">
        <v>124</v>
      </c>
      <c r="AU192" s="152" t="s">
        <v>82</v>
      </c>
      <c r="AV192" s="14" t="s">
        <v>82</v>
      </c>
      <c r="AW192" s="14" t="s">
        <v>29</v>
      </c>
      <c r="AX192" s="14" t="s">
        <v>72</v>
      </c>
      <c r="AY192" s="152" t="s">
        <v>117</v>
      </c>
    </row>
    <row r="193" spans="1:65" s="14" customFormat="1">
      <c r="B193" s="151"/>
      <c r="C193" s="200"/>
      <c r="D193" s="197" t="s">
        <v>124</v>
      </c>
      <c r="E193" s="201" t="s">
        <v>1</v>
      </c>
      <c r="F193" s="202" t="s">
        <v>173</v>
      </c>
      <c r="G193" s="200"/>
      <c r="H193" s="203">
        <v>5.7</v>
      </c>
      <c r="I193" s="155"/>
      <c r="J193" s="200"/>
      <c r="L193" s="151"/>
      <c r="M193" s="156"/>
      <c r="N193" s="157"/>
      <c r="O193" s="157"/>
      <c r="P193" s="157"/>
      <c r="Q193" s="157"/>
      <c r="R193" s="157"/>
      <c r="S193" s="157"/>
      <c r="T193" s="158"/>
      <c r="AT193" s="152" t="s">
        <v>124</v>
      </c>
      <c r="AU193" s="152" t="s">
        <v>82</v>
      </c>
      <c r="AV193" s="14" t="s">
        <v>82</v>
      </c>
      <c r="AW193" s="14" t="s">
        <v>29</v>
      </c>
      <c r="AX193" s="14" t="s">
        <v>72</v>
      </c>
      <c r="AY193" s="152" t="s">
        <v>117</v>
      </c>
    </row>
    <row r="194" spans="1:65" s="15" customFormat="1">
      <c r="B194" s="159"/>
      <c r="C194" s="204"/>
      <c r="D194" s="197" t="s">
        <v>124</v>
      </c>
      <c r="E194" s="205" t="s">
        <v>1</v>
      </c>
      <c r="F194" s="206" t="s">
        <v>125</v>
      </c>
      <c r="G194" s="204"/>
      <c r="H194" s="207">
        <v>54.8</v>
      </c>
      <c r="I194" s="161"/>
      <c r="J194" s="204"/>
      <c r="L194" s="159"/>
      <c r="M194" s="162"/>
      <c r="N194" s="163"/>
      <c r="O194" s="163"/>
      <c r="P194" s="163"/>
      <c r="Q194" s="163"/>
      <c r="R194" s="163"/>
      <c r="S194" s="163"/>
      <c r="T194" s="164"/>
      <c r="AT194" s="160" t="s">
        <v>124</v>
      </c>
      <c r="AU194" s="160" t="s">
        <v>82</v>
      </c>
      <c r="AV194" s="15" t="s">
        <v>122</v>
      </c>
      <c r="AW194" s="15" t="s">
        <v>29</v>
      </c>
      <c r="AX194" s="15" t="s">
        <v>80</v>
      </c>
      <c r="AY194" s="160" t="s">
        <v>117</v>
      </c>
    </row>
    <row r="195" spans="1:65" s="2" customFormat="1" ht="21.75" customHeight="1">
      <c r="A195" s="33"/>
      <c r="B195" s="135"/>
      <c r="C195" s="210">
        <v>19</v>
      </c>
      <c r="D195" s="210" t="s">
        <v>174</v>
      </c>
      <c r="E195" s="211" t="s">
        <v>175</v>
      </c>
      <c r="F195" s="212" t="s">
        <v>176</v>
      </c>
      <c r="G195" s="213" t="s">
        <v>132</v>
      </c>
      <c r="H195" s="214">
        <f>H204</f>
        <v>0.8347500000000001</v>
      </c>
      <c r="I195" s="170"/>
      <c r="J195" s="227">
        <f>ROUND(I195*H195,2)</f>
        <v>0</v>
      </c>
      <c r="K195" s="171"/>
      <c r="L195" s="172"/>
      <c r="M195" s="173" t="s">
        <v>1</v>
      </c>
      <c r="N195" s="174" t="s">
        <v>37</v>
      </c>
      <c r="O195" s="59"/>
      <c r="P195" s="140">
        <f>O195*H195</f>
        <v>0</v>
      </c>
      <c r="Q195" s="140">
        <v>0.55000000000000004</v>
      </c>
      <c r="R195" s="140">
        <f>Q195*H195</f>
        <v>0.45911250000000009</v>
      </c>
      <c r="S195" s="140">
        <v>0</v>
      </c>
      <c r="T195" s="141">
        <f>S195*H195</f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42" t="s">
        <v>177</v>
      </c>
      <c r="AT195" s="142" t="s">
        <v>174</v>
      </c>
      <c r="AU195" s="142" t="s">
        <v>82</v>
      </c>
      <c r="AY195" s="17" t="s">
        <v>117</v>
      </c>
      <c r="BE195" s="143">
        <f>IF(N195="základní",J195,0)</f>
        <v>0</v>
      </c>
      <c r="BF195" s="143">
        <f>IF(N195="snížená",J195,0)</f>
        <v>0</v>
      </c>
      <c r="BG195" s="143">
        <f>IF(N195="zákl. přenesená",J195,0)</f>
        <v>0</v>
      </c>
      <c r="BH195" s="143">
        <f>IF(N195="sníž. přenesená",J195,0)</f>
        <v>0</v>
      </c>
      <c r="BI195" s="143">
        <f>IF(N195="nulová",J195,0)</f>
        <v>0</v>
      </c>
      <c r="BJ195" s="17" t="s">
        <v>80</v>
      </c>
      <c r="BK195" s="143">
        <f>ROUND(I195*H195,2)</f>
        <v>0</v>
      </c>
      <c r="BL195" s="17" t="s">
        <v>133</v>
      </c>
      <c r="BM195" s="142" t="s">
        <v>178</v>
      </c>
    </row>
    <row r="196" spans="1:65" s="14" customFormat="1" ht="22.5">
      <c r="B196" s="151"/>
      <c r="C196" s="200"/>
      <c r="D196" s="197" t="s">
        <v>124</v>
      </c>
      <c r="E196" s="201" t="s">
        <v>1</v>
      </c>
      <c r="F196" s="242" t="s">
        <v>359</v>
      </c>
      <c r="G196" s="243"/>
      <c r="H196" s="244">
        <f>8*1.75*0.12*0.1</f>
        <v>0.16800000000000001</v>
      </c>
      <c r="I196" s="155"/>
      <c r="J196" s="200"/>
      <c r="L196" s="151"/>
      <c r="M196" s="156"/>
      <c r="N196" s="157"/>
      <c r="O196" s="157"/>
      <c r="P196" s="157"/>
      <c r="Q196" s="157"/>
      <c r="R196" s="157"/>
      <c r="S196" s="157"/>
      <c r="T196" s="158"/>
      <c r="AT196" s="152" t="s">
        <v>124</v>
      </c>
      <c r="AU196" s="152" t="s">
        <v>82</v>
      </c>
      <c r="AV196" s="14" t="s">
        <v>82</v>
      </c>
      <c r="AW196" s="14" t="s">
        <v>29</v>
      </c>
      <c r="AX196" s="14" t="s">
        <v>72</v>
      </c>
      <c r="AY196" s="152" t="s">
        <v>117</v>
      </c>
    </row>
    <row r="197" spans="1:65" s="14" customFormat="1" ht="22.5">
      <c r="B197" s="151"/>
      <c r="C197" s="200"/>
      <c r="D197" s="197" t="s">
        <v>124</v>
      </c>
      <c r="E197" s="201" t="s">
        <v>1</v>
      </c>
      <c r="F197" s="202" t="s">
        <v>142</v>
      </c>
      <c r="G197" s="200"/>
      <c r="H197" s="203">
        <v>0.09</v>
      </c>
      <c r="I197" s="155"/>
      <c r="J197" s="200"/>
      <c r="L197" s="151"/>
      <c r="M197" s="156"/>
      <c r="N197" s="157"/>
      <c r="O197" s="157"/>
      <c r="P197" s="157"/>
      <c r="Q197" s="157"/>
      <c r="R197" s="157"/>
      <c r="S197" s="157"/>
      <c r="T197" s="158"/>
      <c r="AT197" s="152" t="s">
        <v>124</v>
      </c>
      <c r="AU197" s="152" t="s">
        <v>82</v>
      </c>
      <c r="AV197" s="14" t="s">
        <v>82</v>
      </c>
      <c r="AW197" s="14" t="s">
        <v>29</v>
      </c>
      <c r="AX197" s="14" t="s">
        <v>72</v>
      </c>
      <c r="AY197" s="152" t="s">
        <v>117</v>
      </c>
    </row>
    <row r="198" spans="1:65" s="14" customFormat="1" ht="22.5">
      <c r="B198" s="151"/>
      <c r="C198" s="200"/>
      <c r="D198" s="197" t="s">
        <v>124</v>
      </c>
      <c r="E198" s="201" t="s">
        <v>1</v>
      </c>
      <c r="F198" s="202" t="s">
        <v>143</v>
      </c>
      <c r="G198" s="200"/>
      <c r="H198" s="203">
        <v>6.4000000000000001E-2</v>
      </c>
      <c r="I198" s="155"/>
      <c r="J198" s="200"/>
      <c r="L198" s="151"/>
      <c r="M198" s="156"/>
      <c r="N198" s="157"/>
      <c r="O198" s="157"/>
      <c r="P198" s="157"/>
      <c r="Q198" s="157"/>
      <c r="R198" s="157"/>
      <c r="S198" s="157"/>
      <c r="T198" s="158"/>
      <c r="AT198" s="152" t="s">
        <v>124</v>
      </c>
      <c r="AU198" s="152" t="s">
        <v>82</v>
      </c>
      <c r="AV198" s="14" t="s">
        <v>82</v>
      </c>
      <c r="AW198" s="14" t="s">
        <v>29</v>
      </c>
      <c r="AX198" s="14" t="s">
        <v>72</v>
      </c>
      <c r="AY198" s="152" t="s">
        <v>117</v>
      </c>
    </row>
    <row r="199" spans="1:65" s="14" customFormat="1">
      <c r="B199" s="151"/>
      <c r="C199" s="200"/>
      <c r="D199" s="197" t="s">
        <v>124</v>
      </c>
      <c r="E199" s="201" t="s">
        <v>1</v>
      </c>
      <c r="F199" s="202" t="s">
        <v>21</v>
      </c>
      <c r="G199" s="200"/>
      <c r="H199" s="203">
        <v>8.5999999999999993E-2</v>
      </c>
      <c r="I199" s="155"/>
      <c r="J199" s="200"/>
      <c r="L199" s="151"/>
      <c r="M199" s="156"/>
      <c r="N199" s="157"/>
      <c r="O199" s="157"/>
      <c r="P199" s="157"/>
      <c r="Q199" s="157"/>
      <c r="R199" s="157"/>
      <c r="S199" s="157"/>
      <c r="T199" s="158"/>
      <c r="AT199" s="152" t="s">
        <v>124</v>
      </c>
      <c r="AU199" s="152" t="s">
        <v>82</v>
      </c>
      <c r="AV199" s="14" t="s">
        <v>82</v>
      </c>
      <c r="AW199" s="14" t="s">
        <v>29</v>
      </c>
      <c r="AX199" s="14" t="s">
        <v>72</v>
      </c>
      <c r="AY199" s="152" t="s">
        <v>117</v>
      </c>
    </row>
    <row r="200" spans="1:65" s="14" customFormat="1" ht="22.5">
      <c r="B200" s="151"/>
      <c r="C200" s="200"/>
      <c r="D200" s="197" t="s">
        <v>124</v>
      </c>
      <c r="E200" s="201" t="s">
        <v>1</v>
      </c>
      <c r="F200" s="202" t="s">
        <v>145</v>
      </c>
      <c r="G200" s="200"/>
      <c r="H200" s="203">
        <v>1.9E-2</v>
      </c>
      <c r="I200" s="155"/>
      <c r="J200" s="200"/>
      <c r="L200" s="151"/>
      <c r="M200" s="156"/>
      <c r="N200" s="157"/>
      <c r="O200" s="157"/>
      <c r="P200" s="157"/>
      <c r="Q200" s="157"/>
      <c r="R200" s="157"/>
      <c r="S200" s="157"/>
      <c r="T200" s="158"/>
      <c r="AT200" s="152" t="s">
        <v>124</v>
      </c>
      <c r="AU200" s="152" t="s">
        <v>82</v>
      </c>
      <c r="AV200" s="14" t="s">
        <v>82</v>
      </c>
      <c r="AW200" s="14" t="s">
        <v>29</v>
      </c>
      <c r="AX200" s="14" t="s">
        <v>72</v>
      </c>
      <c r="AY200" s="152" t="s">
        <v>117</v>
      </c>
    </row>
    <row r="201" spans="1:65" s="14" customFormat="1" ht="22.5">
      <c r="B201" s="151"/>
      <c r="C201" s="200"/>
      <c r="D201" s="197" t="s">
        <v>124</v>
      </c>
      <c r="E201" s="201" t="s">
        <v>1</v>
      </c>
      <c r="F201" s="202" t="s">
        <v>148</v>
      </c>
      <c r="G201" s="200"/>
      <c r="H201" s="203">
        <v>2.1999999999999999E-2</v>
      </c>
      <c r="I201" s="155"/>
      <c r="J201" s="200"/>
      <c r="L201" s="151"/>
      <c r="M201" s="156"/>
      <c r="N201" s="157"/>
      <c r="O201" s="157"/>
      <c r="P201" s="157"/>
      <c r="Q201" s="157"/>
      <c r="R201" s="157"/>
      <c r="S201" s="157"/>
      <c r="T201" s="158"/>
      <c r="AT201" s="152" t="s">
        <v>124</v>
      </c>
      <c r="AU201" s="152" t="s">
        <v>82</v>
      </c>
      <c r="AV201" s="14" t="s">
        <v>82</v>
      </c>
      <c r="AW201" s="14" t="s">
        <v>29</v>
      </c>
      <c r="AX201" s="14" t="s">
        <v>72</v>
      </c>
      <c r="AY201" s="152" t="s">
        <v>117</v>
      </c>
    </row>
    <row r="202" spans="1:65" s="14" customFormat="1">
      <c r="B202" s="151"/>
      <c r="C202" s="200"/>
      <c r="D202" s="197" t="s">
        <v>124</v>
      </c>
      <c r="E202" s="201" t="s">
        <v>1</v>
      </c>
      <c r="F202" s="202" t="s">
        <v>149</v>
      </c>
      <c r="G202" s="200"/>
      <c r="H202" s="203">
        <v>4.5999999999999999E-2</v>
      </c>
      <c r="I202" s="155"/>
      <c r="J202" s="200"/>
      <c r="L202" s="151"/>
      <c r="M202" s="156"/>
      <c r="N202" s="157"/>
      <c r="O202" s="157"/>
      <c r="P202" s="157"/>
      <c r="Q202" s="157"/>
      <c r="R202" s="157"/>
      <c r="S202" s="157"/>
      <c r="T202" s="158"/>
      <c r="AT202" s="152" t="s">
        <v>124</v>
      </c>
      <c r="AU202" s="152" t="s">
        <v>82</v>
      </c>
      <c r="AV202" s="14" t="s">
        <v>82</v>
      </c>
      <c r="AW202" s="14" t="s">
        <v>29</v>
      </c>
      <c r="AX202" s="14" t="s">
        <v>72</v>
      </c>
      <c r="AY202" s="152" t="s">
        <v>117</v>
      </c>
    </row>
    <row r="203" spans="1:65" s="15" customFormat="1">
      <c r="B203" s="159"/>
      <c r="C203" s="204"/>
      <c r="D203" s="197" t="s">
        <v>124</v>
      </c>
      <c r="E203" s="205" t="s">
        <v>1</v>
      </c>
      <c r="F203" s="206" t="s">
        <v>125</v>
      </c>
      <c r="G203" s="204"/>
      <c r="H203" s="207">
        <f>SUM(H196:H202)+0.3</f>
        <v>0.79500000000000004</v>
      </c>
      <c r="I203" s="161"/>
      <c r="J203" s="204"/>
      <c r="L203" s="159"/>
      <c r="M203" s="162"/>
      <c r="N203" s="163"/>
      <c r="O203" s="163"/>
      <c r="P203" s="163"/>
      <c r="Q203" s="163"/>
      <c r="R203" s="163"/>
      <c r="S203" s="163"/>
      <c r="T203" s="164"/>
      <c r="AT203" s="160" t="s">
        <v>124</v>
      </c>
      <c r="AU203" s="160" t="s">
        <v>82</v>
      </c>
      <c r="AV203" s="15" t="s">
        <v>122</v>
      </c>
      <c r="AW203" s="15" t="s">
        <v>29</v>
      </c>
      <c r="AX203" s="15" t="s">
        <v>80</v>
      </c>
      <c r="AY203" s="160" t="s">
        <v>117</v>
      </c>
    </row>
    <row r="204" spans="1:65" s="14" customFormat="1">
      <c r="B204" s="151"/>
      <c r="C204" s="200"/>
      <c r="D204" s="197" t="s">
        <v>124</v>
      </c>
      <c r="E204" s="200"/>
      <c r="F204" s="202" t="s">
        <v>179</v>
      </c>
      <c r="G204" s="200"/>
      <c r="H204" s="203">
        <f>H203*1.05</f>
        <v>0.8347500000000001</v>
      </c>
      <c r="I204" s="155"/>
      <c r="J204" s="200"/>
      <c r="L204" s="151"/>
      <c r="M204" s="156"/>
      <c r="N204" s="157"/>
      <c r="O204" s="157"/>
      <c r="P204" s="157"/>
      <c r="Q204" s="157"/>
      <c r="R204" s="157"/>
      <c r="S204" s="157"/>
      <c r="T204" s="158"/>
      <c r="AT204" s="152" t="s">
        <v>124</v>
      </c>
      <c r="AU204" s="152" t="s">
        <v>82</v>
      </c>
      <c r="AV204" s="14" t="s">
        <v>82</v>
      </c>
      <c r="AW204" s="14" t="s">
        <v>3</v>
      </c>
      <c r="AX204" s="14" t="s">
        <v>80</v>
      </c>
      <c r="AY204" s="152" t="s">
        <v>117</v>
      </c>
    </row>
    <row r="205" spans="1:65" s="2" customFormat="1" ht="33" customHeight="1">
      <c r="A205" s="33"/>
      <c r="B205" s="135"/>
      <c r="C205" s="191">
        <v>20</v>
      </c>
      <c r="D205" s="191" t="s">
        <v>119</v>
      </c>
      <c r="E205" s="192" t="s">
        <v>180</v>
      </c>
      <c r="F205" s="193" t="s">
        <v>181</v>
      </c>
      <c r="G205" s="194" t="s">
        <v>164</v>
      </c>
      <c r="H205" s="195">
        <v>10.56</v>
      </c>
      <c r="I205" s="136"/>
      <c r="J205" s="226">
        <f>ROUND(I205*H205,2)</f>
        <v>0</v>
      </c>
      <c r="K205" s="137"/>
      <c r="L205" s="34"/>
      <c r="M205" s="138" t="s">
        <v>1</v>
      </c>
      <c r="N205" s="139" t="s">
        <v>37</v>
      </c>
      <c r="O205" s="59"/>
      <c r="P205" s="140">
        <f>O205*H205</f>
        <v>0</v>
      </c>
      <c r="Q205" s="140">
        <v>0</v>
      </c>
      <c r="R205" s="140">
        <f>Q205*H205</f>
        <v>0</v>
      </c>
      <c r="S205" s="140">
        <v>0</v>
      </c>
      <c r="T205" s="141">
        <f>S205*H205</f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42" t="s">
        <v>133</v>
      </c>
      <c r="AT205" s="142" t="s">
        <v>119</v>
      </c>
      <c r="AU205" s="142" t="s">
        <v>82</v>
      </c>
      <c r="AY205" s="17" t="s">
        <v>117</v>
      </c>
      <c r="BE205" s="143">
        <f>IF(N205="základní",J205,0)</f>
        <v>0</v>
      </c>
      <c r="BF205" s="143">
        <f>IF(N205="snížená",J205,0)</f>
        <v>0</v>
      </c>
      <c r="BG205" s="143">
        <f>IF(N205="zákl. přenesená",J205,0)</f>
        <v>0</v>
      </c>
      <c r="BH205" s="143">
        <f>IF(N205="sníž. přenesená",J205,0)</f>
        <v>0</v>
      </c>
      <c r="BI205" s="143">
        <f>IF(N205="nulová",J205,0)</f>
        <v>0</v>
      </c>
      <c r="BJ205" s="17" t="s">
        <v>80</v>
      </c>
      <c r="BK205" s="143">
        <f>ROUND(I205*H205,2)</f>
        <v>0</v>
      </c>
      <c r="BL205" s="17" t="s">
        <v>133</v>
      </c>
      <c r="BM205" s="142" t="s">
        <v>182</v>
      </c>
    </row>
    <row r="206" spans="1:65" s="2" customFormat="1">
      <c r="A206" s="33"/>
      <c r="B206" s="34"/>
      <c r="C206" s="186"/>
      <c r="D206" s="208" t="s">
        <v>135</v>
      </c>
      <c r="E206" s="186"/>
      <c r="F206" s="209" t="s">
        <v>183</v>
      </c>
      <c r="G206" s="186"/>
      <c r="H206" s="186"/>
      <c r="I206" s="167"/>
      <c r="J206" s="186"/>
      <c r="K206" s="33"/>
      <c r="L206" s="34"/>
      <c r="M206" s="168"/>
      <c r="N206" s="169"/>
      <c r="O206" s="59"/>
      <c r="P206" s="59"/>
      <c r="Q206" s="59"/>
      <c r="R206" s="59"/>
      <c r="S206" s="59"/>
      <c r="T206" s="60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T206" s="17" t="s">
        <v>135</v>
      </c>
      <c r="AU206" s="17" t="s">
        <v>82</v>
      </c>
    </row>
    <row r="207" spans="1:65" s="14" customFormat="1" ht="22.5">
      <c r="B207" s="151"/>
      <c r="C207" s="200"/>
      <c r="D207" s="197" t="s">
        <v>124</v>
      </c>
      <c r="E207" s="201" t="s">
        <v>1</v>
      </c>
      <c r="F207" s="202" t="s">
        <v>184</v>
      </c>
      <c r="G207" s="200"/>
      <c r="H207" s="203">
        <v>5.28</v>
      </c>
      <c r="I207" s="155"/>
      <c r="J207" s="200"/>
      <c r="L207" s="151"/>
      <c r="M207" s="156"/>
      <c r="N207" s="157"/>
      <c r="O207" s="157"/>
      <c r="P207" s="157"/>
      <c r="Q207" s="157"/>
      <c r="R207" s="157"/>
      <c r="S207" s="157"/>
      <c r="T207" s="158"/>
      <c r="AT207" s="152" t="s">
        <v>124</v>
      </c>
      <c r="AU207" s="152" t="s">
        <v>82</v>
      </c>
      <c r="AV207" s="14" t="s">
        <v>82</v>
      </c>
      <c r="AW207" s="14" t="s">
        <v>29</v>
      </c>
      <c r="AX207" s="14" t="s">
        <v>72</v>
      </c>
      <c r="AY207" s="152" t="s">
        <v>117</v>
      </c>
    </row>
    <row r="208" spans="1:65" s="14" customFormat="1">
      <c r="B208" s="151"/>
      <c r="C208" s="200"/>
      <c r="D208" s="197" t="s">
        <v>124</v>
      </c>
      <c r="E208" s="201" t="s">
        <v>1</v>
      </c>
      <c r="F208" s="202" t="s">
        <v>185</v>
      </c>
      <c r="G208" s="200"/>
      <c r="H208" s="203">
        <v>5.28</v>
      </c>
      <c r="I208" s="155"/>
      <c r="J208" s="200"/>
      <c r="L208" s="151"/>
      <c r="M208" s="156"/>
      <c r="N208" s="157"/>
      <c r="O208" s="157"/>
      <c r="P208" s="157"/>
      <c r="Q208" s="157"/>
      <c r="R208" s="157"/>
      <c r="S208" s="157"/>
      <c r="T208" s="158"/>
      <c r="AT208" s="152" t="s">
        <v>124</v>
      </c>
      <c r="AU208" s="152" t="s">
        <v>82</v>
      </c>
      <c r="AV208" s="14" t="s">
        <v>82</v>
      </c>
      <c r="AW208" s="14" t="s">
        <v>29</v>
      </c>
      <c r="AX208" s="14" t="s">
        <v>72</v>
      </c>
      <c r="AY208" s="152" t="s">
        <v>117</v>
      </c>
    </row>
    <row r="209" spans="1:65" s="15" customFormat="1">
      <c r="B209" s="159"/>
      <c r="C209" s="204"/>
      <c r="D209" s="197" t="s">
        <v>124</v>
      </c>
      <c r="E209" s="205" t="s">
        <v>1</v>
      </c>
      <c r="F209" s="206" t="s">
        <v>125</v>
      </c>
      <c r="G209" s="204"/>
      <c r="H209" s="207">
        <v>10.56</v>
      </c>
      <c r="I209" s="161"/>
      <c r="J209" s="204"/>
      <c r="L209" s="159"/>
      <c r="M209" s="162"/>
      <c r="N209" s="163"/>
      <c r="O209" s="163"/>
      <c r="P209" s="163"/>
      <c r="Q209" s="163"/>
      <c r="R209" s="163"/>
      <c r="S209" s="163"/>
      <c r="T209" s="164"/>
      <c r="AT209" s="160" t="s">
        <v>124</v>
      </c>
      <c r="AU209" s="160" t="s">
        <v>82</v>
      </c>
      <c r="AV209" s="15" t="s">
        <v>122</v>
      </c>
      <c r="AW209" s="15" t="s">
        <v>29</v>
      </c>
      <c r="AX209" s="15" t="s">
        <v>80</v>
      </c>
      <c r="AY209" s="160" t="s">
        <v>117</v>
      </c>
    </row>
    <row r="210" spans="1:65" s="2" customFormat="1" ht="21.75" customHeight="1">
      <c r="A210" s="33"/>
      <c r="B210" s="135"/>
      <c r="C210" s="210">
        <v>21</v>
      </c>
      <c r="D210" s="210" t="s">
        <v>174</v>
      </c>
      <c r="E210" s="211" t="s">
        <v>186</v>
      </c>
      <c r="F210" s="212" t="s">
        <v>187</v>
      </c>
      <c r="G210" s="213" t="s">
        <v>132</v>
      </c>
      <c r="H210" s="214">
        <f>H214</f>
        <v>0.35280000000000006</v>
      </c>
      <c r="I210" s="170"/>
      <c r="J210" s="227">
        <f>ROUND(I210*H210,2)</f>
        <v>0</v>
      </c>
      <c r="K210" s="171"/>
      <c r="L210" s="172"/>
      <c r="M210" s="173" t="s">
        <v>1</v>
      </c>
      <c r="N210" s="174" t="s">
        <v>37</v>
      </c>
      <c r="O210" s="59"/>
      <c r="P210" s="140">
        <f>O210*H210</f>
        <v>0</v>
      </c>
      <c r="Q210" s="140">
        <v>0.55000000000000004</v>
      </c>
      <c r="R210" s="140">
        <f>Q210*H210</f>
        <v>0.19404000000000005</v>
      </c>
      <c r="S210" s="140">
        <v>0</v>
      </c>
      <c r="T210" s="141">
        <f>S210*H210</f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42" t="s">
        <v>177</v>
      </c>
      <c r="AT210" s="142" t="s">
        <v>174</v>
      </c>
      <c r="AU210" s="142" t="s">
        <v>82</v>
      </c>
      <c r="AY210" s="17" t="s">
        <v>117</v>
      </c>
      <c r="BE210" s="143">
        <f>IF(N210="základní",J210,0)</f>
        <v>0</v>
      </c>
      <c r="BF210" s="143">
        <f>IF(N210="snížená",J210,0)</f>
        <v>0</v>
      </c>
      <c r="BG210" s="143">
        <f>IF(N210="zákl. přenesená",J210,0)</f>
        <v>0</v>
      </c>
      <c r="BH210" s="143">
        <f>IF(N210="sníž. přenesená",J210,0)</f>
        <v>0</v>
      </c>
      <c r="BI210" s="143">
        <f>IF(N210="nulová",J210,0)</f>
        <v>0</v>
      </c>
      <c r="BJ210" s="17" t="s">
        <v>80</v>
      </c>
      <c r="BK210" s="143">
        <f>ROUND(I210*H210,2)</f>
        <v>0</v>
      </c>
      <c r="BL210" s="17" t="s">
        <v>133</v>
      </c>
      <c r="BM210" s="142" t="s">
        <v>188</v>
      </c>
    </row>
    <row r="211" spans="1:65" s="14" customFormat="1" ht="22.5">
      <c r="B211" s="151"/>
      <c r="C211" s="200"/>
      <c r="D211" s="197" t="s">
        <v>124</v>
      </c>
      <c r="E211" s="201" t="s">
        <v>1</v>
      </c>
      <c r="F211" s="202" t="s">
        <v>140</v>
      </c>
      <c r="G211" s="200"/>
      <c r="H211" s="203">
        <f>0.068+0.1</f>
        <v>0.16800000000000001</v>
      </c>
      <c r="I211" s="155"/>
      <c r="J211" s="200"/>
      <c r="L211" s="151"/>
      <c r="M211" s="156"/>
      <c r="N211" s="157"/>
      <c r="O211" s="157"/>
      <c r="P211" s="157"/>
      <c r="Q211" s="157"/>
      <c r="R211" s="157"/>
      <c r="S211" s="157"/>
      <c r="T211" s="158"/>
      <c r="AT211" s="152" t="s">
        <v>124</v>
      </c>
      <c r="AU211" s="152" t="s">
        <v>82</v>
      </c>
      <c r="AV211" s="14" t="s">
        <v>82</v>
      </c>
      <c r="AW211" s="14" t="s">
        <v>29</v>
      </c>
      <c r="AX211" s="14" t="s">
        <v>72</v>
      </c>
      <c r="AY211" s="152" t="s">
        <v>117</v>
      </c>
    </row>
    <row r="212" spans="1:65" s="14" customFormat="1" ht="22.5">
      <c r="B212" s="151"/>
      <c r="C212" s="200"/>
      <c r="D212" s="197" t="s">
        <v>124</v>
      </c>
      <c r="E212" s="201" t="s">
        <v>1</v>
      </c>
      <c r="F212" s="202" t="s">
        <v>147</v>
      </c>
      <c r="G212" s="200"/>
      <c r="H212" s="203">
        <f>0.068+0.1</f>
        <v>0.16800000000000001</v>
      </c>
      <c r="I212" s="155"/>
      <c r="J212" s="200"/>
      <c r="L212" s="151"/>
      <c r="M212" s="156"/>
      <c r="N212" s="157"/>
      <c r="O212" s="157"/>
      <c r="P212" s="157"/>
      <c r="Q212" s="157"/>
      <c r="R212" s="157"/>
      <c r="S212" s="157"/>
      <c r="T212" s="158"/>
      <c r="AT212" s="152" t="s">
        <v>124</v>
      </c>
      <c r="AU212" s="152" t="s">
        <v>82</v>
      </c>
      <c r="AV212" s="14" t="s">
        <v>82</v>
      </c>
      <c r="AW212" s="14" t="s">
        <v>29</v>
      </c>
      <c r="AX212" s="14" t="s">
        <v>72</v>
      </c>
      <c r="AY212" s="152" t="s">
        <v>117</v>
      </c>
    </row>
    <row r="213" spans="1:65" s="15" customFormat="1">
      <c r="B213" s="159"/>
      <c r="C213" s="204"/>
      <c r="D213" s="197" t="s">
        <v>124</v>
      </c>
      <c r="E213" s="205" t="s">
        <v>1</v>
      </c>
      <c r="F213" s="206" t="s">
        <v>125</v>
      </c>
      <c r="G213" s="204"/>
      <c r="H213" s="207">
        <f>H211+H212</f>
        <v>0.33600000000000002</v>
      </c>
      <c r="I213" s="161"/>
      <c r="J213" s="204"/>
      <c r="L213" s="159"/>
      <c r="M213" s="162"/>
      <c r="N213" s="163"/>
      <c r="O213" s="163"/>
      <c r="P213" s="163"/>
      <c r="Q213" s="163"/>
      <c r="R213" s="163"/>
      <c r="S213" s="163"/>
      <c r="T213" s="164"/>
      <c r="AT213" s="160" t="s">
        <v>124</v>
      </c>
      <c r="AU213" s="160" t="s">
        <v>82</v>
      </c>
      <c r="AV213" s="15" t="s">
        <v>122</v>
      </c>
      <c r="AW213" s="15" t="s">
        <v>29</v>
      </c>
      <c r="AX213" s="15" t="s">
        <v>80</v>
      </c>
      <c r="AY213" s="160" t="s">
        <v>117</v>
      </c>
    </row>
    <row r="214" spans="1:65" s="14" customFormat="1">
      <c r="B214" s="151"/>
      <c r="C214" s="200"/>
      <c r="D214" s="197" t="s">
        <v>124</v>
      </c>
      <c r="E214" s="200"/>
      <c r="F214" s="202" t="s">
        <v>189</v>
      </c>
      <c r="G214" s="200"/>
      <c r="H214" s="203">
        <f>H213*1.05</f>
        <v>0.35280000000000006</v>
      </c>
      <c r="I214" s="155"/>
      <c r="J214" s="200"/>
      <c r="L214" s="151"/>
      <c r="M214" s="156"/>
      <c r="N214" s="157"/>
      <c r="O214" s="157"/>
      <c r="P214" s="157"/>
      <c r="Q214" s="157"/>
      <c r="R214" s="157"/>
      <c r="S214" s="157"/>
      <c r="T214" s="158"/>
      <c r="AT214" s="152" t="s">
        <v>124</v>
      </c>
      <c r="AU214" s="152" t="s">
        <v>82</v>
      </c>
      <c r="AV214" s="14" t="s">
        <v>82</v>
      </c>
      <c r="AW214" s="14" t="s">
        <v>3</v>
      </c>
      <c r="AX214" s="14" t="s">
        <v>80</v>
      </c>
      <c r="AY214" s="152" t="s">
        <v>117</v>
      </c>
    </row>
    <row r="215" spans="1:65" s="2" customFormat="1" ht="33" customHeight="1">
      <c r="A215" s="33"/>
      <c r="B215" s="135"/>
      <c r="C215" s="191">
        <v>22</v>
      </c>
      <c r="D215" s="191" t="s">
        <v>119</v>
      </c>
      <c r="E215" s="192" t="s">
        <v>190</v>
      </c>
      <c r="F215" s="193" t="s">
        <v>191</v>
      </c>
      <c r="G215" s="194" t="s">
        <v>164</v>
      </c>
      <c r="H215" s="195">
        <v>21.12</v>
      </c>
      <c r="I215" s="136"/>
      <c r="J215" s="226">
        <f>ROUND(I215*H215,2)</f>
        <v>0</v>
      </c>
      <c r="K215" s="137"/>
      <c r="L215" s="34"/>
      <c r="M215" s="138" t="s">
        <v>1</v>
      </c>
      <c r="N215" s="139" t="s">
        <v>37</v>
      </c>
      <c r="O215" s="59"/>
      <c r="P215" s="140">
        <f>O215*H215</f>
        <v>0</v>
      </c>
      <c r="Q215" s="140">
        <v>0</v>
      </c>
      <c r="R215" s="140">
        <f>Q215*H215</f>
        <v>0</v>
      </c>
      <c r="S215" s="140">
        <v>0</v>
      </c>
      <c r="T215" s="141">
        <f>S215*H215</f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42" t="s">
        <v>133</v>
      </c>
      <c r="AT215" s="142" t="s">
        <v>119</v>
      </c>
      <c r="AU215" s="142" t="s">
        <v>82</v>
      </c>
      <c r="AY215" s="17" t="s">
        <v>117</v>
      </c>
      <c r="BE215" s="143">
        <f>IF(N215="základní",J215,0)</f>
        <v>0</v>
      </c>
      <c r="BF215" s="143">
        <f>IF(N215="snížená",J215,0)</f>
        <v>0</v>
      </c>
      <c r="BG215" s="143">
        <f>IF(N215="zákl. přenesená",J215,0)</f>
        <v>0</v>
      </c>
      <c r="BH215" s="143">
        <f>IF(N215="sníž. přenesená",J215,0)</f>
        <v>0</v>
      </c>
      <c r="BI215" s="143">
        <f>IF(N215="nulová",J215,0)</f>
        <v>0</v>
      </c>
      <c r="BJ215" s="17" t="s">
        <v>80</v>
      </c>
      <c r="BK215" s="143">
        <f>ROUND(I215*H215,2)</f>
        <v>0</v>
      </c>
      <c r="BL215" s="17" t="s">
        <v>133</v>
      </c>
      <c r="BM215" s="142" t="s">
        <v>192</v>
      </c>
    </row>
    <row r="216" spans="1:65" s="2" customFormat="1">
      <c r="A216" s="33"/>
      <c r="B216" s="34"/>
      <c r="C216" s="186"/>
      <c r="D216" s="208" t="s">
        <v>135</v>
      </c>
      <c r="E216" s="186"/>
      <c r="F216" s="209" t="s">
        <v>193</v>
      </c>
      <c r="G216" s="186"/>
      <c r="H216" s="186"/>
      <c r="I216" s="167"/>
      <c r="J216" s="186"/>
      <c r="K216" s="33"/>
      <c r="L216" s="34"/>
      <c r="M216" s="168"/>
      <c r="N216" s="169"/>
      <c r="O216" s="59"/>
      <c r="P216" s="59"/>
      <c r="Q216" s="59"/>
      <c r="R216" s="59"/>
      <c r="S216" s="59"/>
      <c r="T216" s="60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T216" s="17" t="s">
        <v>135</v>
      </c>
      <c r="AU216" s="17" t="s">
        <v>82</v>
      </c>
    </row>
    <row r="217" spans="1:65" s="14" customFormat="1">
      <c r="B217" s="151"/>
      <c r="C217" s="200"/>
      <c r="D217" s="197" t="s">
        <v>124</v>
      </c>
      <c r="E217" s="201" t="s">
        <v>1</v>
      </c>
      <c r="F217" s="202" t="s">
        <v>194</v>
      </c>
      <c r="G217" s="200"/>
      <c r="H217" s="203">
        <v>10.56</v>
      </c>
      <c r="I217" s="155"/>
      <c r="J217" s="200"/>
      <c r="L217" s="151"/>
      <c r="M217" s="156"/>
      <c r="N217" s="157"/>
      <c r="O217" s="157"/>
      <c r="P217" s="157"/>
      <c r="Q217" s="157"/>
      <c r="R217" s="157"/>
      <c r="S217" s="157"/>
      <c r="T217" s="158"/>
      <c r="AT217" s="152" t="s">
        <v>124</v>
      </c>
      <c r="AU217" s="152" t="s">
        <v>82</v>
      </c>
      <c r="AV217" s="14" t="s">
        <v>82</v>
      </c>
      <c r="AW217" s="14" t="s">
        <v>29</v>
      </c>
      <c r="AX217" s="14" t="s">
        <v>72</v>
      </c>
      <c r="AY217" s="152" t="s">
        <v>117</v>
      </c>
    </row>
    <row r="218" spans="1:65" s="14" customFormat="1">
      <c r="B218" s="151"/>
      <c r="C218" s="200"/>
      <c r="D218" s="197" t="s">
        <v>124</v>
      </c>
      <c r="E218" s="201" t="s">
        <v>1</v>
      </c>
      <c r="F218" s="202" t="s">
        <v>195</v>
      </c>
      <c r="G218" s="200"/>
      <c r="H218" s="203">
        <v>10.56</v>
      </c>
      <c r="I218" s="155"/>
      <c r="J218" s="200"/>
      <c r="L218" s="151"/>
      <c r="M218" s="156"/>
      <c r="N218" s="157"/>
      <c r="O218" s="157"/>
      <c r="P218" s="157"/>
      <c r="Q218" s="157"/>
      <c r="R218" s="157"/>
      <c r="S218" s="157"/>
      <c r="T218" s="158"/>
      <c r="AT218" s="152" t="s">
        <v>124</v>
      </c>
      <c r="AU218" s="152" t="s">
        <v>82</v>
      </c>
      <c r="AV218" s="14" t="s">
        <v>82</v>
      </c>
      <c r="AW218" s="14" t="s">
        <v>29</v>
      </c>
      <c r="AX218" s="14" t="s">
        <v>72</v>
      </c>
      <c r="AY218" s="152" t="s">
        <v>117</v>
      </c>
    </row>
    <row r="219" spans="1:65" s="15" customFormat="1">
      <c r="B219" s="159"/>
      <c r="C219" s="204"/>
      <c r="D219" s="197" t="s">
        <v>124</v>
      </c>
      <c r="E219" s="205" t="s">
        <v>1</v>
      </c>
      <c r="F219" s="206" t="s">
        <v>125</v>
      </c>
      <c r="G219" s="204"/>
      <c r="H219" s="207">
        <v>21.12</v>
      </c>
      <c r="I219" s="161"/>
      <c r="J219" s="204"/>
      <c r="L219" s="159"/>
      <c r="M219" s="162"/>
      <c r="N219" s="163"/>
      <c r="O219" s="163"/>
      <c r="P219" s="163"/>
      <c r="Q219" s="163"/>
      <c r="R219" s="163"/>
      <c r="S219" s="163"/>
      <c r="T219" s="164"/>
      <c r="AT219" s="160" t="s">
        <v>124</v>
      </c>
      <c r="AU219" s="160" t="s">
        <v>82</v>
      </c>
      <c r="AV219" s="15" t="s">
        <v>122</v>
      </c>
      <c r="AW219" s="15" t="s">
        <v>29</v>
      </c>
      <c r="AX219" s="15" t="s">
        <v>80</v>
      </c>
      <c r="AY219" s="160" t="s">
        <v>117</v>
      </c>
    </row>
    <row r="220" spans="1:65" s="2" customFormat="1" ht="21.75" customHeight="1">
      <c r="A220" s="33"/>
      <c r="B220" s="135"/>
      <c r="C220" s="210">
        <v>23</v>
      </c>
      <c r="D220" s="210" t="s">
        <v>174</v>
      </c>
      <c r="E220" s="211" t="s">
        <v>186</v>
      </c>
      <c r="F220" s="212" t="s">
        <v>187</v>
      </c>
      <c r="G220" s="213" t="s">
        <v>132</v>
      </c>
      <c r="H220" s="214">
        <v>0.71799999999999997</v>
      </c>
      <c r="I220" s="170"/>
      <c r="J220" s="227">
        <f>ROUND(I220*H220,2)</f>
        <v>0</v>
      </c>
      <c r="K220" s="171"/>
      <c r="L220" s="172"/>
      <c r="M220" s="173" t="s">
        <v>1</v>
      </c>
      <c r="N220" s="174" t="s">
        <v>37</v>
      </c>
      <c r="O220" s="59"/>
      <c r="P220" s="140">
        <f>O220*H220</f>
        <v>0</v>
      </c>
      <c r="Q220" s="140">
        <v>0.55000000000000004</v>
      </c>
      <c r="R220" s="140">
        <f>Q220*H220</f>
        <v>0.39490000000000003</v>
      </c>
      <c r="S220" s="140">
        <v>0</v>
      </c>
      <c r="T220" s="141">
        <f>S220*H220</f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42" t="s">
        <v>177</v>
      </c>
      <c r="AT220" s="142" t="s">
        <v>174</v>
      </c>
      <c r="AU220" s="142" t="s">
        <v>82</v>
      </c>
      <c r="AY220" s="17" t="s">
        <v>117</v>
      </c>
      <c r="BE220" s="143">
        <f>IF(N220="základní",J220,0)</f>
        <v>0</v>
      </c>
      <c r="BF220" s="143">
        <f>IF(N220="snížená",J220,0)</f>
        <v>0</v>
      </c>
      <c r="BG220" s="143">
        <f>IF(N220="zákl. přenesená",J220,0)</f>
        <v>0</v>
      </c>
      <c r="BH220" s="143">
        <f>IF(N220="sníž. přenesená",J220,0)</f>
        <v>0</v>
      </c>
      <c r="BI220" s="143">
        <f>IF(N220="nulová",J220,0)</f>
        <v>0</v>
      </c>
      <c r="BJ220" s="17" t="s">
        <v>80</v>
      </c>
      <c r="BK220" s="143">
        <f>ROUND(I220*H220,2)</f>
        <v>0</v>
      </c>
      <c r="BL220" s="17" t="s">
        <v>133</v>
      </c>
      <c r="BM220" s="142" t="s">
        <v>196</v>
      </c>
    </row>
    <row r="221" spans="1:65" s="14" customFormat="1">
      <c r="B221" s="151"/>
      <c r="C221" s="200"/>
      <c r="D221" s="197" t="s">
        <v>124</v>
      </c>
      <c r="E221" s="201" t="s">
        <v>1</v>
      </c>
      <c r="F221" s="202" t="s">
        <v>139</v>
      </c>
      <c r="G221" s="200"/>
      <c r="H221" s="203">
        <f>0.342+0.2</f>
        <v>0.54200000000000004</v>
      </c>
      <c r="I221" s="155"/>
      <c r="J221" s="200"/>
      <c r="L221" s="151"/>
      <c r="M221" s="156"/>
      <c r="N221" s="157"/>
      <c r="O221" s="157"/>
      <c r="P221" s="157"/>
      <c r="Q221" s="157"/>
      <c r="R221" s="157"/>
      <c r="S221" s="157"/>
      <c r="T221" s="158"/>
      <c r="AT221" s="152" t="s">
        <v>124</v>
      </c>
      <c r="AU221" s="152" t="s">
        <v>82</v>
      </c>
      <c r="AV221" s="14" t="s">
        <v>82</v>
      </c>
      <c r="AW221" s="14" t="s">
        <v>29</v>
      </c>
      <c r="AX221" s="14" t="s">
        <v>72</v>
      </c>
      <c r="AY221" s="152" t="s">
        <v>117</v>
      </c>
    </row>
    <row r="222" spans="1:65" s="14" customFormat="1">
      <c r="B222" s="151"/>
      <c r="C222" s="200"/>
      <c r="D222" s="197" t="s">
        <v>124</v>
      </c>
      <c r="E222" s="201" t="s">
        <v>1</v>
      </c>
      <c r="F222" s="202" t="s">
        <v>146</v>
      </c>
      <c r="G222" s="200"/>
      <c r="H222" s="203">
        <f>0.342+0.2</f>
        <v>0.54200000000000004</v>
      </c>
      <c r="I222" s="155"/>
      <c r="J222" s="200"/>
      <c r="L222" s="151"/>
      <c r="M222" s="156"/>
      <c r="N222" s="157"/>
      <c r="O222" s="157"/>
      <c r="P222" s="157"/>
      <c r="Q222" s="157"/>
      <c r="R222" s="157"/>
      <c r="S222" s="157"/>
      <c r="T222" s="158"/>
      <c r="AT222" s="152" t="s">
        <v>124</v>
      </c>
      <c r="AU222" s="152" t="s">
        <v>82</v>
      </c>
      <c r="AV222" s="14" t="s">
        <v>82</v>
      </c>
      <c r="AW222" s="14" t="s">
        <v>29</v>
      </c>
      <c r="AX222" s="14" t="s">
        <v>72</v>
      </c>
      <c r="AY222" s="152" t="s">
        <v>117</v>
      </c>
    </row>
    <row r="223" spans="1:65" s="15" customFormat="1">
      <c r="B223" s="159"/>
      <c r="C223" s="204"/>
      <c r="D223" s="197" t="s">
        <v>124</v>
      </c>
      <c r="E223" s="205" t="s">
        <v>1</v>
      </c>
      <c r="F223" s="206" t="s">
        <v>125</v>
      </c>
      <c r="G223" s="204"/>
      <c r="H223" s="207">
        <f>H221+H222</f>
        <v>1.0840000000000001</v>
      </c>
      <c r="I223" s="161"/>
      <c r="J223" s="204"/>
      <c r="L223" s="159"/>
      <c r="M223" s="162"/>
      <c r="N223" s="163"/>
      <c r="O223" s="163"/>
      <c r="P223" s="163"/>
      <c r="Q223" s="163"/>
      <c r="R223" s="163"/>
      <c r="S223" s="163"/>
      <c r="T223" s="164"/>
      <c r="AT223" s="160" t="s">
        <v>124</v>
      </c>
      <c r="AU223" s="160" t="s">
        <v>82</v>
      </c>
      <c r="AV223" s="15" t="s">
        <v>122</v>
      </c>
      <c r="AW223" s="15" t="s">
        <v>29</v>
      </c>
      <c r="AX223" s="15" t="s">
        <v>80</v>
      </c>
      <c r="AY223" s="160" t="s">
        <v>117</v>
      </c>
    </row>
    <row r="224" spans="1:65" s="14" customFormat="1">
      <c r="B224" s="151"/>
      <c r="C224" s="200"/>
      <c r="D224" s="197" t="s">
        <v>124</v>
      </c>
      <c r="E224" s="200"/>
      <c r="F224" s="202" t="s">
        <v>197</v>
      </c>
      <c r="G224" s="200"/>
      <c r="H224" s="203">
        <f>H223*1.21</f>
        <v>1.3116400000000001</v>
      </c>
      <c r="I224" s="155"/>
      <c r="J224" s="200"/>
      <c r="L224" s="151"/>
      <c r="M224" s="156"/>
      <c r="N224" s="157"/>
      <c r="O224" s="157"/>
      <c r="P224" s="157"/>
      <c r="Q224" s="157"/>
      <c r="R224" s="157"/>
      <c r="S224" s="157"/>
      <c r="T224" s="158"/>
      <c r="AT224" s="152" t="s">
        <v>124</v>
      </c>
      <c r="AU224" s="152" t="s">
        <v>82</v>
      </c>
      <c r="AV224" s="14" t="s">
        <v>82</v>
      </c>
      <c r="AW224" s="14" t="s">
        <v>3</v>
      </c>
      <c r="AX224" s="14" t="s">
        <v>80</v>
      </c>
      <c r="AY224" s="152" t="s">
        <v>117</v>
      </c>
    </row>
    <row r="225" spans="1:65" s="2" customFormat="1" ht="24.2" customHeight="1">
      <c r="A225" s="33"/>
      <c r="B225" s="135"/>
      <c r="C225" s="191">
        <v>24</v>
      </c>
      <c r="D225" s="191" t="s">
        <v>119</v>
      </c>
      <c r="E225" s="192" t="s">
        <v>198</v>
      </c>
      <c r="F225" s="193" t="s">
        <v>199</v>
      </c>
      <c r="G225" s="194" t="s">
        <v>132</v>
      </c>
      <c r="H225" s="195">
        <v>1.2589999999999999</v>
      </c>
      <c r="I225" s="136"/>
      <c r="J225" s="226">
        <f>ROUND(I225*H225,2)</f>
        <v>0</v>
      </c>
      <c r="K225" s="137"/>
      <c r="L225" s="34"/>
      <c r="M225" s="138" t="s">
        <v>1</v>
      </c>
      <c r="N225" s="139" t="s">
        <v>37</v>
      </c>
      <c r="O225" s="59"/>
      <c r="P225" s="140">
        <f>O225*H225</f>
        <v>0</v>
      </c>
      <c r="Q225" s="140">
        <v>1.2540000000000001E-2</v>
      </c>
      <c r="R225" s="140">
        <f>Q225*H225</f>
        <v>1.5787860000000001E-2</v>
      </c>
      <c r="S225" s="140">
        <v>0</v>
      </c>
      <c r="T225" s="141">
        <f>S225*H225</f>
        <v>0</v>
      </c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R225" s="142" t="s">
        <v>133</v>
      </c>
      <c r="AT225" s="142" t="s">
        <v>119</v>
      </c>
      <c r="AU225" s="142" t="s">
        <v>82</v>
      </c>
      <c r="AY225" s="17" t="s">
        <v>117</v>
      </c>
      <c r="BE225" s="143">
        <f>IF(N225="základní",J225,0)</f>
        <v>0</v>
      </c>
      <c r="BF225" s="143">
        <f>IF(N225="snížená",J225,0)</f>
        <v>0</v>
      </c>
      <c r="BG225" s="143">
        <f>IF(N225="zákl. přenesená",J225,0)</f>
        <v>0</v>
      </c>
      <c r="BH225" s="143">
        <f>IF(N225="sníž. přenesená",J225,0)</f>
        <v>0</v>
      </c>
      <c r="BI225" s="143">
        <f>IF(N225="nulová",J225,0)</f>
        <v>0</v>
      </c>
      <c r="BJ225" s="17" t="s">
        <v>80</v>
      </c>
      <c r="BK225" s="143">
        <f>ROUND(I225*H225,2)</f>
        <v>0</v>
      </c>
      <c r="BL225" s="17" t="s">
        <v>133</v>
      </c>
      <c r="BM225" s="142" t="s">
        <v>200</v>
      </c>
    </row>
    <row r="226" spans="1:65" s="2" customFormat="1">
      <c r="A226" s="33"/>
      <c r="B226" s="34"/>
      <c r="C226" s="186"/>
      <c r="D226" s="208" t="s">
        <v>135</v>
      </c>
      <c r="E226" s="186"/>
      <c r="F226" s="209" t="s">
        <v>201</v>
      </c>
      <c r="G226" s="186"/>
      <c r="H226" s="186"/>
      <c r="I226" s="167"/>
      <c r="J226" s="186"/>
      <c r="K226" s="33"/>
      <c r="L226" s="34"/>
      <c r="M226" s="168"/>
      <c r="N226" s="169"/>
      <c r="O226" s="59"/>
      <c r="P226" s="59"/>
      <c r="Q226" s="59"/>
      <c r="R226" s="59"/>
      <c r="S226" s="59"/>
      <c r="T226" s="60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T226" s="17" t="s">
        <v>135</v>
      </c>
      <c r="AU226" s="17" t="s">
        <v>82</v>
      </c>
    </row>
    <row r="227" spans="1:65" s="14" customFormat="1" ht="22.5">
      <c r="B227" s="151"/>
      <c r="C227" s="200"/>
      <c r="D227" s="197" t="s">
        <v>124</v>
      </c>
      <c r="E227" s="201" t="s">
        <v>1</v>
      </c>
      <c r="F227" s="202" t="s">
        <v>141</v>
      </c>
      <c r="G227" s="200"/>
      <c r="H227" s="203">
        <v>0.112</v>
      </c>
      <c r="I227" s="155"/>
      <c r="J227" s="200"/>
      <c r="L227" s="151"/>
      <c r="M227" s="156"/>
      <c r="N227" s="157"/>
      <c r="O227" s="157"/>
      <c r="P227" s="157"/>
      <c r="Q227" s="157"/>
      <c r="R227" s="157"/>
      <c r="S227" s="157"/>
      <c r="T227" s="158"/>
      <c r="AT227" s="152" t="s">
        <v>124</v>
      </c>
      <c r="AU227" s="152" t="s">
        <v>82</v>
      </c>
      <c r="AV227" s="14" t="s">
        <v>82</v>
      </c>
      <c r="AW227" s="14" t="s">
        <v>29</v>
      </c>
      <c r="AX227" s="14" t="s">
        <v>72</v>
      </c>
      <c r="AY227" s="152" t="s">
        <v>117</v>
      </c>
    </row>
    <row r="228" spans="1:65" s="14" customFormat="1" ht="22.5">
      <c r="B228" s="151"/>
      <c r="C228" s="200"/>
      <c r="D228" s="197" t="s">
        <v>124</v>
      </c>
      <c r="E228" s="201" t="s">
        <v>1</v>
      </c>
      <c r="F228" s="202" t="s">
        <v>142</v>
      </c>
      <c r="G228" s="200"/>
      <c r="H228" s="203">
        <v>0.09</v>
      </c>
      <c r="I228" s="155"/>
      <c r="J228" s="200"/>
      <c r="L228" s="151"/>
      <c r="M228" s="156"/>
      <c r="N228" s="157"/>
      <c r="O228" s="157"/>
      <c r="P228" s="157"/>
      <c r="Q228" s="157"/>
      <c r="R228" s="157"/>
      <c r="S228" s="157"/>
      <c r="T228" s="158"/>
      <c r="AT228" s="152" t="s">
        <v>124</v>
      </c>
      <c r="AU228" s="152" t="s">
        <v>82</v>
      </c>
      <c r="AV228" s="14" t="s">
        <v>82</v>
      </c>
      <c r="AW228" s="14" t="s">
        <v>29</v>
      </c>
      <c r="AX228" s="14" t="s">
        <v>72</v>
      </c>
      <c r="AY228" s="152" t="s">
        <v>117</v>
      </c>
    </row>
    <row r="229" spans="1:65" s="14" customFormat="1" ht="22.5">
      <c r="B229" s="151"/>
      <c r="C229" s="200"/>
      <c r="D229" s="197" t="s">
        <v>124</v>
      </c>
      <c r="E229" s="201" t="s">
        <v>1</v>
      </c>
      <c r="F229" s="202" t="s">
        <v>143</v>
      </c>
      <c r="G229" s="200"/>
      <c r="H229" s="203">
        <v>6.4000000000000001E-2</v>
      </c>
      <c r="I229" s="155"/>
      <c r="J229" s="200"/>
      <c r="L229" s="151"/>
      <c r="M229" s="156"/>
      <c r="N229" s="157"/>
      <c r="O229" s="157"/>
      <c r="P229" s="157"/>
      <c r="Q229" s="157"/>
      <c r="R229" s="157"/>
      <c r="S229" s="157"/>
      <c r="T229" s="158"/>
      <c r="AT229" s="152" t="s">
        <v>124</v>
      </c>
      <c r="AU229" s="152" t="s">
        <v>82</v>
      </c>
      <c r="AV229" s="14" t="s">
        <v>82</v>
      </c>
      <c r="AW229" s="14" t="s">
        <v>29</v>
      </c>
      <c r="AX229" s="14" t="s">
        <v>72</v>
      </c>
      <c r="AY229" s="152" t="s">
        <v>117</v>
      </c>
    </row>
    <row r="230" spans="1:65" s="14" customFormat="1" ht="22.5">
      <c r="B230" s="151"/>
      <c r="C230" s="200"/>
      <c r="D230" s="197" t="s">
        <v>124</v>
      </c>
      <c r="E230" s="201" t="s">
        <v>1</v>
      </c>
      <c r="F230" s="202" t="s">
        <v>144</v>
      </c>
      <c r="G230" s="200"/>
      <c r="H230" s="203">
        <v>8.5999999999999993E-2</v>
      </c>
      <c r="I230" s="155"/>
      <c r="J230" s="200"/>
      <c r="L230" s="151"/>
      <c r="M230" s="156"/>
      <c r="N230" s="157"/>
      <c r="O230" s="157"/>
      <c r="P230" s="157"/>
      <c r="Q230" s="157"/>
      <c r="R230" s="157"/>
      <c r="S230" s="157"/>
      <c r="T230" s="158"/>
      <c r="AT230" s="152" t="s">
        <v>124</v>
      </c>
      <c r="AU230" s="152" t="s">
        <v>82</v>
      </c>
      <c r="AV230" s="14" t="s">
        <v>82</v>
      </c>
      <c r="AW230" s="14" t="s">
        <v>29</v>
      </c>
      <c r="AX230" s="14" t="s">
        <v>72</v>
      </c>
      <c r="AY230" s="152" t="s">
        <v>117</v>
      </c>
    </row>
    <row r="231" spans="1:65" s="14" customFormat="1" ht="22.5">
      <c r="B231" s="151"/>
      <c r="C231" s="200"/>
      <c r="D231" s="197" t="s">
        <v>124</v>
      </c>
      <c r="E231" s="201" t="s">
        <v>1</v>
      </c>
      <c r="F231" s="202" t="s">
        <v>145</v>
      </c>
      <c r="G231" s="200"/>
      <c r="H231" s="203">
        <v>1.9E-2</v>
      </c>
      <c r="I231" s="155"/>
      <c r="J231" s="200"/>
      <c r="L231" s="151"/>
      <c r="M231" s="156"/>
      <c r="N231" s="157"/>
      <c r="O231" s="157"/>
      <c r="P231" s="157"/>
      <c r="Q231" s="157"/>
      <c r="R231" s="157"/>
      <c r="S231" s="157"/>
      <c r="T231" s="158"/>
      <c r="AT231" s="152" t="s">
        <v>124</v>
      </c>
      <c r="AU231" s="152" t="s">
        <v>82</v>
      </c>
      <c r="AV231" s="14" t="s">
        <v>82</v>
      </c>
      <c r="AW231" s="14" t="s">
        <v>29</v>
      </c>
      <c r="AX231" s="14" t="s">
        <v>72</v>
      </c>
      <c r="AY231" s="152" t="s">
        <v>117</v>
      </c>
    </row>
    <row r="232" spans="1:65" s="14" customFormat="1" ht="22.5">
      <c r="B232" s="151"/>
      <c r="C232" s="200"/>
      <c r="D232" s="197" t="s">
        <v>124</v>
      </c>
      <c r="E232" s="201" t="s">
        <v>1</v>
      </c>
      <c r="F232" s="202" t="s">
        <v>148</v>
      </c>
      <c r="G232" s="200"/>
      <c r="H232" s="203">
        <v>2.1999999999999999E-2</v>
      </c>
      <c r="I232" s="155"/>
      <c r="J232" s="200"/>
      <c r="L232" s="151"/>
      <c r="M232" s="156"/>
      <c r="N232" s="157"/>
      <c r="O232" s="157"/>
      <c r="P232" s="157"/>
      <c r="Q232" s="157"/>
      <c r="R232" s="157"/>
      <c r="S232" s="157"/>
      <c r="T232" s="158"/>
      <c r="AT232" s="152" t="s">
        <v>124</v>
      </c>
      <c r="AU232" s="152" t="s">
        <v>82</v>
      </c>
      <c r="AV232" s="14" t="s">
        <v>82</v>
      </c>
      <c r="AW232" s="14" t="s">
        <v>29</v>
      </c>
      <c r="AX232" s="14" t="s">
        <v>72</v>
      </c>
      <c r="AY232" s="152" t="s">
        <v>117</v>
      </c>
    </row>
    <row r="233" spans="1:65" s="14" customFormat="1">
      <c r="B233" s="151"/>
      <c r="C233" s="200"/>
      <c r="D233" s="197" t="s">
        <v>124</v>
      </c>
      <c r="E233" s="201" t="s">
        <v>1</v>
      </c>
      <c r="F233" s="202" t="s">
        <v>149</v>
      </c>
      <c r="G233" s="200"/>
      <c r="H233" s="203">
        <v>4.5999999999999999E-2</v>
      </c>
      <c r="I233" s="155"/>
      <c r="J233" s="200"/>
      <c r="L233" s="151"/>
      <c r="M233" s="156"/>
      <c r="N233" s="157"/>
      <c r="O233" s="157"/>
      <c r="P233" s="157"/>
      <c r="Q233" s="157"/>
      <c r="R233" s="157"/>
      <c r="S233" s="157"/>
      <c r="T233" s="158"/>
      <c r="AT233" s="152" t="s">
        <v>124</v>
      </c>
      <c r="AU233" s="152" t="s">
        <v>82</v>
      </c>
      <c r="AV233" s="14" t="s">
        <v>82</v>
      </c>
      <c r="AW233" s="14" t="s">
        <v>29</v>
      </c>
      <c r="AX233" s="14" t="s">
        <v>72</v>
      </c>
      <c r="AY233" s="152" t="s">
        <v>117</v>
      </c>
    </row>
    <row r="234" spans="1:65" s="14" customFormat="1" ht="22.5">
      <c r="B234" s="151"/>
      <c r="C234" s="200"/>
      <c r="D234" s="197" t="s">
        <v>124</v>
      </c>
      <c r="E234" s="201" t="s">
        <v>1</v>
      </c>
      <c r="F234" s="202" t="s">
        <v>140</v>
      </c>
      <c r="G234" s="200"/>
      <c r="H234" s="203">
        <v>6.8000000000000005E-2</v>
      </c>
      <c r="I234" s="155"/>
      <c r="J234" s="200"/>
      <c r="L234" s="151"/>
      <c r="M234" s="156"/>
      <c r="N234" s="157"/>
      <c r="O234" s="157"/>
      <c r="P234" s="157"/>
      <c r="Q234" s="157"/>
      <c r="R234" s="157"/>
      <c r="S234" s="157"/>
      <c r="T234" s="158"/>
      <c r="AT234" s="152" t="s">
        <v>124</v>
      </c>
      <c r="AU234" s="152" t="s">
        <v>82</v>
      </c>
      <c r="AV234" s="14" t="s">
        <v>82</v>
      </c>
      <c r="AW234" s="14" t="s">
        <v>29</v>
      </c>
      <c r="AX234" s="14" t="s">
        <v>72</v>
      </c>
      <c r="AY234" s="152" t="s">
        <v>117</v>
      </c>
    </row>
    <row r="235" spans="1:65" s="14" customFormat="1" ht="22.5">
      <c r="B235" s="151"/>
      <c r="C235" s="200"/>
      <c r="D235" s="197" t="s">
        <v>124</v>
      </c>
      <c r="E235" s="201" t="s">
        <v>1</v>
      </c>
      <c r="F235" s="202" t="s">
        <v>147</v>
      </c>
      <c r="G235" s="200"/>
      <c r="H235" s="203">
        <v>6.8000000000000005E-2</v>
      </c>
      <c r="I235" s="155"/>
      <c r="J235" s="200"/>
      <c r="L235" s="151"/>
      <c r="M235" s="156"/>
      <c r="N235" s="157"/>
      <c r="O235" s="157"/>
      <c r="P235" s="157"/>
      <c r="Q235" s="157"/>
      <c r="R235" s="157"/>
      <c r="S235" s="157"/>
      <c r="T235" s="158"/>
      <c r="AT235" s="152" t="s">
        <v>124</v>
      </c>
      <c r="AU235" s="152" t="s">
        <v>82</v>
      </c>
      <c r="AV235" s="14" t="s">
        <v>82</v>
      </c>
      <c r="AW235" s="14" t="s">
        <v>29</v>
      </c>
      <c r="AX235" s="14" t="s">
        <v>72</v>
      </c>
      <c r="AY235" s="152" t="s">
        <v>117</v>
      </c>
    </row>
    <row r="236" spans="1:65" s="14" customFormat="1">
      <c r="B236" s="151"/>
      <c r="C236" s="200"/>
      <c r="D236" s="197" t="s">
        <v>124</v>
      </c>
      <c r="E236" s="201" t="s">
        <v>1</v>
      </c>
      <c r="F236" s="202" t="s">
        <v>139</v>
      </c>
      <c r="G236" s="200"/>
      <c r="H236" s="203">
        <v>0.34200000000000003</v>
      </c>
      <c r="I236" s="155"/>
      <c r="J236" s="200"/>
      <c r="L236" s="151"/>
      <c r="M236" s="156"/>
      <c r="N236" s="157"/>
      <c r="O236" s="157"/>
      <c r="P236" s="157"/>
      <c r="Q236" s="157"/>
      <c r="R236" s="157"/>
      <c r="S236" s="157"/>
      <c r="T236" s="158"/>
      <c r="AT236" s="152" t="s">
        <v>124</v>
      </c>
      <c r="AU236" s="152" t="s">
        <v>82</v>
      </c>
      <c r="AV236" s="14" t="s">
        <v>82</v>
      </c>
      <c r="AW236" s="14" t="s">
        <v>29</v>
      </c>
      <c r="AX236" s="14" t="s">
        <v>72</v>
      </c>
      <c r="AY236" s="152" t="s">
        <v>117</v>
      </c>
    </row>
    <row r="237" spans="1:65" s="14" customFormat="1">
      <c r="B237" s="151"/>
      <c r="C237" s="200"/>
      <c r="D237" s="197" t="s">
        <v>124</v>
      </c>
      <c r="E237" s="201" t="s">
        <v>1</v>
      </c>
      <c r="F237" s="202" t="s">
        <v>146</v>
      </c>
      <c r="G237" s="200"/>
      <c r="H237" s="203">
        <v>0.34200000000000003</v>
      </c>
      <c r="I237" s="155"/>
      <c r="J237" s="200"/>
      <c r="L237" s="151"/>
      <c r="M237" s="156"/>
      <c r="N237" s="157"/>
      <c r="O237" s="157"/>
      <c r="P237" s="157"/>
      <c r="Q237" s="157"/>
      <c r="R237" s="157"/>
      <c r="S237" s="157"/>
      <c r="T237" s="158"/>
      <c r="AT237" s="152" t="s">
        <v>124</v>
      </c>
      <c r="AU237" s="152" t="s">
        <v>82</v>
      </c>
      <c r="AV237" s="14" t="s">
        <v>82</v>
      </c>
      <c r="AW237" s="14" t="s">
        <v>29</v>
      </c>
      <c r="AX237" s="14" t="s">
        <v>72</v>
      </c>
      <c r="AY237" s="152" t="s">
        <v>117</v>
      </c>
    </row>
    <row r="238" spans="1:65" s="15" customFormat="1">
      <c r="B238" s="159"/>
      <c r="C238" s="204"/>
      <c r="D238" s="197" t="s">
        <v>124</v>
      </c>
      <c r="E238" s="205" t="s">
        <v>1</v>
      </c>
      <c r="F238" s="206" t="s">
        <v>125</v>
      </c>
      <c r="G238" s="204"/>
      <c r="H238" s="207">
        <v>1.2589999999999999</v>
      </c>
      <c r="I238" s="161"/>
      <c r="J238" s="204"/>
      <c r="L238" s="159"/>
      <c r="M238" s="162"/>
      <c r="N238" s="163"/>
      <c r="O238" s="163"/>
      <c r="P238" s="163"/>
      <c r="Q238" s="163"/>
      <c r="R238" s="163"/>
      <c r="S238" s="163"/>
      <c r="T238" s="164"/>
      <c r="AT238" s="160" t="s">
        <v>124</v>
      </c>
      <c r="AU238" s="160" t="s">
        <v>82</v>
      </c>
      <c r="AV238" s="15" t="s">
        <v>122</v>
      </c>
      <c r="AW238" s="15" t="s">
        <v>29</v>
      </c>
      <c r="AX238" s="15" t="s">
        <v>80</v>
      </c>
      <c r="AY238" s="160" t="s">
        <v>117</v>
      </c>
    </row>
    <row r="239" spans="1:65" s="2" customFormat="1" ht="21.75" customHeight="1">
      <c r="A239" s="33"/>
      <c r="B239" s="135"/>
      <c r="C239" s="191">
        <v>25</v>
      </c>
      <c r="D239" s="191" t="s">
        <v>119</v>
      </c>
      <c r="E239" s="192" t="s">
        <v>203</v>
      </c>
      <c r="F239" s="193" t="s">
        <v>204</v>
      </c>
      <c r="G239" s="194" t="s">
        <v>164</v>
      </c>
      <c r="H239" s="195">
        <v>13.6</v>
      </c>
      <c r="I239" s="136"/>
      <c r="J239" s="226">
        <f>ROUND(I239*H239,2)</f>
        <v>0</v>
      </c>
      <c r="K239" s="137"/>
      <c r="L239" s="34"/>
      <c r="M239" s="138" t="s">
        <v>1</v>
      </c>
      <c r="N239" s="139" t="s">
        <v>37</v>
      </c>
      <c r="O239" s="59"/>
      <c r="P239" s="140">
        <f>O239*H239</f>
        <v>0</v>
      </c>
      <c r="Q239" s="140">
        <v>2.6900000000000001E-3</v>
      </c>
      <c r="R239" s="140">
        <f>Q239*H239</f>
        <v>3.6583999999999998E-2</v>
      </c>
      <c r="S239" s="140">
        <v>0</v>
      </c>
      <c r="T239" s="141">
        <f>S239*H239</f>
        <v>0</v>
      </c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R239" s="142" t="s">
        <v>133</v>
      </c>
      <c r="AT239" s="142" t="s">
        <v>119</v>
      </c>
      <c r="AU239" s="142" t="s">
        <v>82</v>
      </c>
      <c r="AY239" s="17" t="s">
        <v>117</v>
      </c>
      <c r="BE239" s="143">
        <f>IF(N239="základní",J239,0)</f>
        <v>0</v>
      </c>
      <c r="BF239" s="143">
        <f>IF(N239="snížená",J239,0)</f>
        <v>0</v>
      </c>
      <c r="BG239" s="143">
        <f>IF(N239="zákl. přenesená",J239,0)</f>
        <v>0</v>
      </c>
      <c r="BH239" s="143">
        <f>IF(N239="sníž. přenesená",J239,0)</f>
        <v>0</v>
      </c>
      <c r="BI239" s="143">
        <f>IF(N239="nulová",J239,0)</f>
        <v>0</v>
      </c>
      <c r="BJ239" s="17" t="s">
        <v>80</v>
      </c>
      <c r="BK239" s="143">
        <f>ROUND(I239*H239,2)</f>
        <v>0</v>
      </c>
      <c r="BL239" s="17" t="s">
        <v>133</v>
      </c>
      <c r="BM239" s="142" t="s">
        <v>205</v>
      </c>
    </row>
    <row r="240" spans="1:65" s="2" customFormat="1">
      <c r="A240" s="33"/>
      <c r="B240" s="34"/>
      <c r="C240" s="186"/>
      <c r="D240" s="208" t="s">
        <v>135</v>
      </c>
      <c r="E240" s="186"/>
      <c r="F240" s="209" t="s">
        <v>206</v>
      </c>
      <c r="G240" s="186"/>
      <c r="H240" s="186"/>
      <c r="I240" s="167"/>
      <c r="J240" s="186"/>
      <c r="K240" s="33"/>
      <c r="L240" s="34"/>
      <c r="M240" s="168"/>
      <c r="N240" s="169"/>
      <c r="O240" s="59"/>
      <c r="P240" s="59"/>
      <c r="Q240" s="59"/>
      <c r="R240" s="59"/>
      <c r="S240" s="59"/>
      <c r="T240" s="60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T240" s="17" t="s">
        <v>135</v>
      </c>
      <c r="AU240" s="17" t="s">
        <v>82</v>
      </c>
    </row>
    <row r="241" spans="1:65" s="14" customFormat="1">
      <c r="B241" s="151"/>
      <c r="C241" s="200"/>
      <c r="D241" s="197" t="s">
        <v>124</v>
      </c>
      <c r="E241" s="201" t="s">
        <v>1</v>
      </c>
      <c r="F241" s="202" t="s">
        <v>207</v>
      </c>
      <c r="G241" s="200"/>
      <c r="H241" s="203">
        <v>13.6</v>
      </c>
      <c r="I241" s="155"/>
      <c r="J241" s="200"/>
      <c r="L241" s="151"/>
      <c r="M241" s="156"/>
      <c r="N241" s="157"/>
      <c r="O241" s="157"/>
      <c r="P241" s="157"/>
      <c r="Q241" s="157"/>
      <c r="R241" s="157"/>
      <c r="S241" s="157"/>
      <c r="T241" s="158"/>
      <c r="AT241" s="152" t="s">
        <v>124</v>
      </c>
      <c r="AU241" s="152" t="s">
        <v>82</v>
      </c>
      <c r="AV241" s="14" t="s">
        <v>82</v>
      </c>
      <c r="AW241" s="14" t="s">
        <v>29</v>
      </c>
      <c r="AX241" s="14" t="s">
        <v>72</v>
      </c>
      <c r="AY241" s="152" t="s">
        <v>117</v>
      </c>
    </row>
    <row r="242" spans="1:65" s="15" customFormat="1">
      <c r="B242" s="159"/>
      <c r="C242" s="204"/>
      <c r="D242" s="197" t="s">
        <v>124</v>
      </c>
      <c r="E242" s="205" t="s">
        <v>1</v>
      </c>
      <c r="F242" s="206" t="s">
        <v>125</v>
      </c>
      <c r="G242" s="204"/>
      <c r="H242" s="207">
        <v>13.6</v>
      </c>
      <c r="I242" s="161"/>
      <c r="J242" s="204"/>
      <c r="L242" s="159"/>
      <c r="M242" s="162"/>
      <c r="N242" s="163"/>
      <c r="O242" s="163"/>
      <c r="P242" s="163"/>
      <c r="Q242" s="163"/>
      <c r="R242" s="163"/>
      <c r="S242" s="163"/>
      <c r="T242" s="164"/>
      <c r="AT242" s="160" t="s">
        <v>124</v>
      </c>
      <c r="AU242" s="160" t="s">
        <v>82</v>
      </c>
      <c r="AV242" s="15" t="s">
        <v>122</v>
      </c>
      <c r="AW242" s="15" t="s">
        <v>29</v>
      </c>
      <c r="AX242" s="15" t="s">
        <v>80</v>
      </c>
      <c r="AY242" s="160" t="s">
        <v>117</v>
      </c>
    </row>
    <row r="243" spans="1:65" s="2" customFormat="1" ht="33" customHeight="1">
      <c r="A243" s="33"/>
      <c r="B243" s="135"/>
      <c r="C243" s="191">
        <v>26</v>
      </c>
      <c r="D243" s="191" t="s">
        <v>119</v>
      </c>
      <c r="E243" s="192" t="s">
        <v>208</v>
      </c>
      <c r="F243" s="193" t="s">
        <v>209</v>
      </c>
      <c r="G243" s="194" t="s">
        <v>164</v>
      </c>
      <c r="H243" s="195">
        <v>38.31</v>
      </c>
      <c r="I243" s="136"/>
      <c r="J243" s="226">
        <f>ROUND(I243*H243,2)</f>
        <v>0</v>
      </c>
      <c r="K243" s="137"/>
      <c r="L243" s="34"/>
      <c r="M243" s="138" t="s">
        <v>1</v>
      </c>
      <c r="N243" s="139" t="s">
        <v>37</v>
      </c>
      <c r="O243" s="59"/>
      <c r="P243" s="140">
        <f>O243*H243</f>
        <v>0</v>
      </c>
      <c r="Q243" s="140">
        <v>0</v>
      </c>
      <c r="R243" s="140">
        <f>Q243*H243</f>
        <v>0</v>
      </c>
      <c r="S243" s="140">
        <v>0</v>
      </c>
      <c r="T243" s="141">
        <f>S243*H243</f>
        <v>0</v>
      </c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R243" s="142" t="s">
        <v>133</v>
      </c>
      <c r="AT243" s="142" t="s">
        <v>119</v>
      </c>
      <c r="AU243" s="142" t="s">
        <v>82</v>
      </c>
      <c r="AY243" s="17" t="s">
        <v>117</v>
      </c>
      <c r="BE243" s="143">
        <f>IF(N243="základní",J243,0)</f>
        <v>0</v>
      </c>
      <c r="BF243" s="143">
        <f>IF(N243="snížená",J243,0)</f>
        <v>0</v>
      </c>
      <c r="BG243" s="143">
        <f>IF(N243="zákl. přenesená",J243,0)</f>
        <v>0</v>
      </c>
      <c r="BH243" s="143">
        <f>IF(N243="sníž. přenesená",J243,0)</f>
        <v>0</v>
      </c>
      <c r="BI243" s="143">
        <f>IF(N243="nulová",J243,0)</f>
        <v>0</v>
      </c>
      <c r="BJ243" s="17" t="s">
        <v>80</v>
      </c>
      <c r="BK243" s="143">
        <f>ROUND(I243*H243,2)</f>
        <v>0</v>
      </c>
      <c r="BL243" s="17" t="s">
        <v>133</v>
      </c>
      <c r="BM243" s="142" t="s">
        <v>210</v>
      </c>
    </row>
    <row r="244" spans="1:65" s="2" customFormat="1">
      <c r="A244" s="33"/>
      <c r="B244" s="34"/>
      <c r="C244" s="186"/>
      <c r="D244" s="208" t="s">
        <v>135</v>
      </c>
      <c r="E244" s="186"/>
      <c r="F244" s="209" t="s">
        <v>211</v>
      </c>
      <c r="G244" s="186"/>
      <c r="H244" s="186"/>
      <c r="I244" s="167"/>
      <c r="J244" s="186"/>
      <c r="K244" s="33"/>
      <c r="L244" s="34"/>
      <c r="M244" s="168"/>
      <c r="N244" s="169"/>
      <c r="O244" s="59"/>
      <c r="P244" s="59"/>
      <c r="Q244" s="59"/>
      <c r="R244" s="59"/>
      <c r="S244" s="59"/>
      <c r="T244" s="60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T244" s="17" t="s">
        <v>135</v>
      </c>
      <c r="AU244" s="17" t="s">
        <v>82</v>
      </c>
    </row>
    <row r="245" spans="1:65" s="14" customFormat="1">
      <c r="B245" s="151"/>
      <c r="C245" s="200"/>
      <c r="D245" s="197" t="s">
        <v>124</v>
      </c>
      <c r="E245" s="201" t="s">
        <v>1</v>
      </c>
      <c r="F245" s="242" t="s">
        <v>362</v>
      </c>
      <c r="G245" s="243"/>
      <c r="H245" s="244">
        <v>36.96</v>
      </c>
      <c r="I245" s="155"/>
      <c r="J245" s="200"/>
      <c r="L245" s="151"/>
      <c r="M245" s="156"/>
      <c r="N245" s="157"/>
      <c r="O245" s="157"/>
      <c r="P245" s="157"/>
      <c r="Q245" s="157"/>
      <c r="R245" s="157"/>
      <c r="S245" s="157"/>
      <c r="T245" s="158"/>
      <c r="AT245" s="152" t="s">
        <v>124</v>
      </c>
      <c r="AU245" s="152" t="s">
        <v>82</v>
      </c>
      <c r="AV245" s="14" t="s">
        <v>82</v>
      </c>
      <c r="AW245" s="14" t="s">
        <v>29</v>
      </c>
      <c r="AX245" s="14" t="s">
        <v>72</v>
      </c>
      <c r="AY245" s="152" t="s">
        <v>117</v>
      </c>
    </row>
    <row r="246" spans="1:65" s="14" customFormat="1">
      <c r="B246" s="151"/>
      <c r="C246" s="200"/>
      <c r="D246" s="197" t="s">
        <v>124</v>
      </c>
      <c r="E246" s="201" t="s">
        <v>1</v>
      </c>
      <c r="F246" s="242" t="s">
        <v>363</v>
      </c>
      <c r="G246" s="243"/>
      <c r="H246" s="244">
        <v>1.35</v>
      </c>
      <c r="I246" s="155"/>
      <c r="J246" s="200"/>
      <c r="L246" s="151"/>
      <c r="M246" s="156"/>
      <c r="N246" s="157"/>
      <c r="O246" s="157"/>
      <c r="P246" s="157"/>
      <c r="Q246" s="157"/>
      <c r="R246" s="157"/>
      <c r="S246" s="157"/>
      <c r="T246" s="158"/>
      <c r="AT246" s="152" t="s">
        <v>124</v>
      </c>
      <c r="AU246" s="152" t="s">
        <v>82</v>
      </c>
      <c r="AV246" s="14" t="s">
        <v>82</v>
      </c>
      <c r="AW246" s="14" t="s">
        <v>29</v>
      </c>
      <c r="AX246" s="14" t="s">
        <v>72</v>
      </c>
      <c r="AY246" s="152" t="s">
        <v>117</v>
      </c>
    </row>
    <row r="247" spans="1:65" s="15" customFormat="1">
      <c r="B247" s="159"/>
      <c r="C247" s="204"/>
      <c r="D247" s="197" t="s">
        <v>124</v>
      </c>
      <c r="E247" s="205" t="s">
        <v>1</v>
      </c>
      <c r="F247" s="206" t="s">
        <v>125</v>
      </c>
      <c r="G247" s="204"/>
      <c r="H247" s="207">
        <v>38.31</v>
      </c>
      <c r="I247" s="161"/>
      <c r="J247" s="204"/>
      <c r="L247" s="159"/>
      <c r="M247" s="162"/>
      <c r="N247" s="163"/>
      <c r="O247" s="163"/>
      <c r="P247" s="163"/>
      <c r="Q247" s="163"/>
      <c r="R247" s="163"/>
      <c r="S247" s="163"/>
      <c r="T247" s="164"/>
      <c r="AT247" s="160" t="s">
        <v>124</v>
      </c>
      <c r="AU247" s="160" t="s">
        <v>82</v>
      </c>
      <c r="AV247" s="15" t="s">
        <v>122</v>
      </c>
      <c r="AW247" s="15" t="s">
        <v>29</v>
      </c>
      <c r="AX247" s="15" t="s">
        <v>80</v>
      </c>
      <c r="AY247" s="160" t="s">
        <v>117</v>
      </c>
    </row>
    <row r="248" spans="1:65" s="2" customFormat="1" ht="21.75" customHeight="1">
      <c r="A248" s="33"/>
      <c r="B248" s="135"/>
      <c r="C248" s="210">
        <v>27</v>
      </c>
      <c r="D248" s="210" t="s">
        <v>174</v>
      </c>
      <c r="E248" s="211" t="s">
        <v>175</v>
      </c>
      <c r="F248" s="212" t="s">
        <v>176</v>
      </c>
      <c r="G248" s="213" t="s">
        <v>132</v>
      </c>
      <c r="H248" s="214">
        <f>H252</f>
        <v>1.5380694000000001</v>
      </c>
      <c r="I248" s="170"/>
      <c r="J248" s="227">
        <f>ROUND(I248*H248,2)</f>
        <v>0</v>
      </c>
      <c r="K248" s="171"/>
      <c r="L248" s="172"/>
      <c r="M248" s="173" t="s">
        <v>1</v>
      </c>
      <c r="N248" s="174" t="s">
        <v>37</v>
      </c>
      <c r="O248" s="59"/>
      <c r="P248" s="140">
        <f>O248*H248</f>
        <v>0</v>
      </c>
      <c r="Q248" s="140">
        <v>0.55000000000000004</v>
      </c>
      <c r="R248" s="140">
        <f>Q248*H248</f>
        <v>0.84593817000000016</v>
      </c>
      <c r="S248" s="140">
        <v>0</v>
      </c>
      <c r="T248" s="141">
        <f>S248*H248</f>
        <v>0</v>
      </c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R248" s="142" t="s">
        <v>177</v>
      </c>
      <c r="AT248" s="142" t="s">
        <v>174</v>
      </c>
      <c r="AU248" s="142" t="s">
        <v>82</v>
      </c>
      <c r="AY248" s="17" t="s">
        <v>117</v>
      </c>
      <c r="BE248" s="143">
        <f>IF(N248="základní",J248,0)</f>
        <v>0</v>
      </c>
      <c r="BF248" s="143">
        <f>IF(N248="snížená",J248,0)</f>
        <v>0</v>
      </c>
      <c r="BG248" s="143">
        <f>IF(N248="zákl. přenesená",J248,0)</f>
        <v>0</v>
      </c>
      <c r="BH248" s="143">
        <f>IF(N248="sníž. přenesená",J248,0)</f>
        <v>0</v>
      </c>
      <c r="BI248" s="143">
        <f>IF(N248="nulová",J248,0)</f>
        <v>0</v>
      </c>
      <c r="BJ248" s="17" t="s">
        <v>80</v>
      </c>
      <c r="BK248" s="143">
        <f>ROUND(I248*H248,2)</f>
        <v>0</v>
      </c>
      <c r="BL248" s="17" t="s">
        <v>133</v>
      </c>
      <c r="BM248" s="142" t="s">
        <v>212</v>
      </c>
    </row>
    <row r="249" spans="1:65" s="14" customFormat="1">
      <c r="B249" s="151"/>
      <c r="C249" s="200"/>
      <c r="D249" s="197" t="s">
        <v>124</v>
      </c>
      <c r="E249" s="201" t="s">
        <v>1</v>
      </c>
      <c r="F249" s="242" t="s">
        <v>360</v>
      </c>
      <c r="G249" s="243"/>
      <c r="H249" s="244">
        <f>(14*2.64*0.14*0.22)+0.2</f>
        <v>1.338368</v>
      </c>
      <c r="I249" s="155"/>
      <c r="J249" s="200"/>
      <c r="L249" s="151"/>
      <c r="M249" s="156"/>
      <c r="N249" s="157"/>
      <c r="O249" s="157"/>
      <c r="P249" s="157"/>
      <c r="Q249" s="157"/>
      <c r="R249" s="157"/>
      <c r="S249" s="157"/>
      <c r="T249" s="158"/>
      <c r="AT249" s="152" t="s">
        <v>124</v>
      </c>
      <c r="AU249" s="152" t="s">
        <v>82</v>
      </c>
      <c r="AV249" s="14" t="s">
        <v>82</v>
      </c>
      <c r="AW249" s="14" t="s">
        <v>29</v>
      </c>
      <c r="AX249" s="14" t="s">
        <v>72</v>
      </c>
      <c r="AY249" s="152" t="s">
        <v>117</v>
      </c>
    </row>
    <row r="250" spans="1:65" s="14" customFormat="1">
      <c r="B250" s="151"/>
      <c r="C250" s="200"/>
      <c r="D250" s="197" t="s">
        <v>124</v>
      </c>
      <c r="E250" s="201" t="s">
        <v>1</v>
      </c>
      <c r="F250" s="242" t="s">
        <v>361</v>
      </c>
      <c r="G250" s="243"/>
      <c r="H250" s="244">
        <f xml:space="preserve"> 1*1.35*0.14*0.14+0.1</f>
        <v>0.12646000000000002</v>
      </c>
      <c r="I250" s="155"/>
      <c r="J250" s="200"/>
      <c r="L250" s="151"/>
      <c r="M250" s="156"/>
      <c r="N250" s="157"/>
      <c r="O250" s="157"/>
      <c r="P250" s="157"/>
      <c r="Q250" s="157"/>
      <c r="R250" s="157"/>
      <c r="S250" s="157"/>
      <c r="T250" s="158"/>
      <c r="AT250" s="152" t="s">
        <v>124</v>
      </c>
      <c r="AU250" s="152" t="s">
        <v>82</v>
      </c>
      <c r="AV250" s="14" t="s">
        <v>82</v>
      </c>
      <c r="AW250" s="14" t="s">
        <v>29</v>
      </c>
      <c r="AX250" s="14" t="s">
        <v>72</v>
      </c>
      <c r="AY250" s="152" t="s">
        <v>117</v>
      </c>
    </row>
    <row r="251" spans="1:65" s="15" customFormat="1">
      <c r="B251" s="159"/>
      <c r="C251" s="204"/>
      <c r="D251" s="197" t="s">
        <v>124</v>
      </c>
      <c r="E251" s="205" t="s">
        <v>1</v>
      </c>
      <c r="F251" s="206" t="s">
        <v>125</v>
      </c>
      <c r="G251" s="204"/>
      <c r="H251" s="207">
        <f>H249+H250</f>
        <v>1.464828</v>
      </c>
      <c r="I251" s="161"/>
      <c r="J251" s="204"/>
      <c r="L251" s="159"/>
      <c r="M251" s="162"/>
      <c r="N251" s="163"/>
      <c r="O251" s="163"/>
      <c r="P251" s="163"/>
      <c r="Q251" s="163"/>
      <c r="R251" s="163"/>
      <c r="S251" s="163"/>
      <c r="T251" s="164"/>
      <c r="AT251" s="160" t="s">
        <v>124</v>
      </c>
      <c r="AU251" s="160" t="s">
        <v>82</v>
      </c>
      <c r="AV251" s="15" t="s">
        <v>122</v>
      </c>
      <c r="AW251" s="15" t="s">
        <v>29</v>
      </c>
      <c r="AX251" s="15" t="s">
        <v>80</v>
      </c>
      <c r="AY251" s="160" t="s">
        <v>117</v>
      </c>
    </row>
    <row r="252" spans="1:65" s="14" customFormat="1">
      <c r="B252" s="151"/>
      <c r="C252" s="200"/>
      <c r="D252" s="197" t="s">
        <v>124</v>
      </c>
      <c r="E252" s="200"/>
      <c r="F252" s="202" t="s">
        <v>213</v>
      </c>
      <c r="G252" s="200"/>
      <c r="H252" s="203">
        <f>H251*1.05</f>
        <v>1.5380694000000001</v>
      </c>
      <c r="I252" s="155"/>
      <c r="J252" s="200"/>
      <c r="L252" s="151"/>
      <c r="M252" s="156"/>
      <c r="N252" s="157"/>
      <c r="O252" s="157"/>
      <c r="P252" s="157"/>
      <c r="Q252" s="157"/>
      <c r="R252" s="157"/>
      <c r="S252" s="157"/>
      <c r="T252" s="158"/>
      <c r="AT252" s="152" t="s">
        <v>124</v>
      </c>
      <c r="AU252" s="152" t="s">
        <v>82</v>
      </c>
      <c r="AV252" s="14" t="s">
        <v>82</v>
      </c>
      <c r="AW252" s="14" t="s">
        <v>3</v>
      </c>
      <c r="AX252" s="14" t="s">
        <v>80</v>
      </c>
      <c r="AY252" s="152" t="s">
        <v>117</v>
      </c>
    </row>
    <row r="253" spans="1:65" s="2" customFormat="1" ht="33" customHeight="1">
      <c r="A253" s="33"/>
      <c r="B253" s="135"/>
      <c r="C253" s="191">
        <v>28</v>
      </c>
      <c r="D253" s="191" t="s">
        <v>119</v>
      </c>
      <c r="E253" s="192" t="s">
        <v>214</v>
      </c>
      <c r="F253" s="193" t="s">
        <v>215</v>
      </c>
      <c r="G253" s="194" t="s">
        <v>164</v>
      </c>
      <c r="H253" s="195">
        <v>5.28</v>
      </c>
      <c r="I253" s="136"/>
      <c r="J253" s="226">
        <f>ROUND(I253*H253,2)</f>
        <v>0</v>
      </c>
      <c r="K253" s="137"/>
      <c r="L253" s="34"/>
      <c r="M253" s="138" t="s">
        <v>1</v>
      </c>
      <c r="N253" s="139" t="s">
        <v>37</v>
      </c>
      <c r="O253" s="59"/>
      <c r="P253" s="140">
        <f>O253*H253</f>
        <v>0</v>
      </c>
      <c r="Q253" s="140">
        <v>0</v>
      </c>
      <c r="R253" s="140">
        <f>Q253*H253</f>
        <v>0</v>
      </c>
      <c r="S253" s="140">
        <v>0</v>
      </c>
      <c r="T253" s="141">
        <f>S253*H253</f>
        <v>0</v>
      </c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R253" s="142" t="s">
        <v>133</v>
      </c>
      <c r="AT253" s="142" t="s">
        <v>119</v>
      </c>
      <c r="AU253" s="142" t="s">
        <v>82</v>
      </c>
      <c r="AY253" s="17" t="s">
        <v>117</v>
      </c>
      <c r="BE253" s="143">
        <f>IF(N253="základní",J253,0)</f>
        <v>0</v>
      </c>
      <c r="BF253" s="143">
        <f>IF(N253="snížená",J253,0)</f>
        <v>0</v>
      </c>
      <c r="BG253" s="143">
        <f>IF(N253="zákl. přenesená",J253,0)</f>
        <v>0</v>
      </c>
      <c r="BH253" s="143">
        <f>IF(N253="sníž. přenesená",J253,0)</f>
        <v>0</v>
      </c>
      <c r="BI253" s="143">
        <f>IF(N253="nulová",J253,0)</f>
        <v>0</v>
      </c>
      <c r="BJ253" s="17" t="s">
        <v>80</v>
      </c>
      <c r="BK253" s="143">
        <f>ROUND(I253*H253,2)</f>
        <v>0</v>
      </c>
      <c r="BL253" s="17" t="s">
        <v>133</v>
      </c>
      <c r="BM253" s="142" t="s">
        <v>216</v>
      </c>
    </row>
    <row r="254" spans="1:65" s="2" customFormat="1">
      <c r="A254" s="33"/>
      <c r="B254" s="34"/>
      <c r="C254" s="186"/>
      <c r="D254" s="208" t="s">
        <v>135</v>
      </c>
      <c r="E254" s="186"/>
      <c r="F254" s="209" t="s">
        <v>217</v>
      </c>
      <c r="G254" s="186"/>
      <c r="H254" s="186"/>
      <c r="I254" s="167"/>
      <c r="J254" s="186"/>
      <c r="K254" s="33"/>
      <c r="L254" s="34"/>
      <c r="M254" s="168"/>
      <c r="N254" s="169"/>
      <c r="O254" s="59"/>
      <c r="P254" s="59"/>
      <c r="Q254" s="59"/>
      <c r="R254" s="59"/>
      <c r="S254" s="59"/>
      <c r="T254" s="60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T254" s="17" t="s">
        <v>135</v>
      </c>
      <c r="AU254" s="17" t="s">
        <v>82</v>
      </c>
    </row>
    <row r="255" spans="1:65" s="14" customFormat="1">
      <c r="B255" s="151"/>
      <c r="C255" s="200"/>
      <c r="D255" s="197" t="s">
        <v>124</v>
      </c>
      <c r="E255" s="201" t="s">
        <v>1</v>
      </c>
      <c r="F255" s="202" t="s">
        <v>364</v>
      </c>
      <c r="G255" s="200"/>
      <c r="H255" s="203">
        <v>5.28</v>
      </c>
      <c r="I255" s="155"/>
      <c r="J255" s="200"/>
      <c r="L255" s="151"/>
      <c r="M255" s="156"/>
      <c r="N255" s="157"/>
      <c r="O255" s="157"/>
      <c r="P255" s="157"/>
      <c r="Q255" s="157"/>
      <c r="R255" s="157"/>
      <c r="S255" s="157"/>
      <c r="T255" s="158"/>
      <c r="AT255" s="152" t="s">
        <v>124</v>
      </c>
      <c r="AU255" s="152" t="s">
        <v>82</v>
      </c>
      <c r="AV255" s="14" t="s">
        <v>82</v>
      </c>
      <c r="AW255" s="14" t="s">
        <v>29</v>
      </c>
      <c r="AX255" s="14" t="s">
        <v>72</v>
      </c>
      <c r="AY255" s="152" t="s">
        <v>117</v>
      </c>
    </row>
    <row r="256" spans="1:65" s="15" customFormat="1">
      <c r="B256" s="159"/>
      <c r="C256" s="204"/>
      <c r="D256" s="197" t="s">
        <v>124</v>
      </c>
      <c r="E256" s="205" t="s">
        <v>1</v>
      </c>
      <c r="F256" s="206" t="s">
        <v>125</v>
      </c>
      <c r="G256" s="204"/>
      <c r="H256" s="207">
        <v>5.28</v>
      </c>
      <c r="I256" s="161"/>
      <c r="J256" s="204"/>
      <c r="L256" s="159"/>
      <c r="M256" s="162"/>
      <c r="N256" s="163"/>
      <c r="O256" s="163"/>
      <c r="P256" s="163"/>
      <c r="Q256" s="163"/>
      <c r="R256" s="163"/>
      <c r="S256" s="163"/>
      <c r="T256" s="164"/>
      <c r="AT256" s="160" t="s">
        <v>124</v>
      </c>
      <c r="AU256" s="160" t="s">
        <v>82</v>
      </c>
      <c r="AV256" s="15" t="s">
        <v>122</v>
      </c>
      <c r="AW256" s="15" t="s">
        <v>29</v>
      </c>
      <c r="AX256" s="15" t="s">
        <v>80</v>
      </c>
      <c r="AY256" s="160" t="s">
        <v>117</v>
      </c>
    </row>
    <row r="257" spans="1:65" s="2" customFormat="1" ht="21.75" customHeight="1">
      <c r="A257" s="33"/>
      <c r="B257" s="135"/>
      <c r="C257" s="210">
        <v>29</v>
      </c>
      <c r="D257" s="210" t="s">
        <v>174</v>
      </c>
      <c r="E257" s="211" t="s">
        <v>218</v>
      </c>
      <c r="F257" s="212" t="s">
        <v>219</v>
      </c>
      <c r="G257" s="213" t="s">
        <v>132</v>
      </c>
      <c r="H257" s="214">
        <f>H260</f>
        <v>0.46945920000000008</v>
      </c>
      <c r="I257" s="170"/>
      <c r="J257" s="227">
        <f>ROUND(I257*H257,2)</f>
        <v>0</v>
      </c>
      <c r="K257" s="171"/>
      <c r="L257" s="172"/>
      <c r="M257" s="173" t="s">
        <v>1</v>
      </c>
      <c r="N257" s="174" t="s">
        <v>37</v>
      </c>
      <c r="O257" s="59"/>
      <c r="P257" s="140">
        <f>O257*H257</f>
        <v>0</v>
      </c>
      <c r="Q257" s="140">
        <v>0.55000000000000004</v>
      </c>
      <c r="R257" s="140">
        <f>Q257*H257</f>
        <v>0.25820256000000008</v>
      </c>
      <c r="S257" s="140">
        <v>0</v>
      </c>
      <c r="T257" s="141">
        <f>S257*H257</f>
        <v>0</v>
      </c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R257" s="142" t="s">
        <v>177</v>
      </c>
      <c r="AT257" s="142" t="s">
        <v>174</v>
      </c>
      <c r="AU257" s="142" t="s">
        <v>82</v>
      </c>
      <c r="AY257" s="17" t="s">
        <v>117</v>
      </c>
      <c r="BE257" s="143">
        <f>IF(N257="základní",J257,0)</f>
        <v>0</v>
      </c>
      <c r="BF257" s="143">
        <f>IF(N257="snížená",J257,0)</f>
        <v>0</v>
      </c>
      <c r="BG257" s="143">
        <f>IF(N257="zákl. přenesená",J257,0)</f>
        <v>0</v>
      </c>
      <c r="BH257" s="143">
        <f>IF(N257="sníž. přenesená",J257,0)</f>
        <v>0</v>
      </c>
      <c r="BI257" s="143">
        <f>IF(N257="nulová",J257,0)</f>
        <v>0</v>
      </c>
      <c r="BJ257" s="17" t="s">
        <v>80</v>
      </c>
      <c r="BK257" s="143">
        <f>ROUND(I257*H257,2)</f>
        <v>0</v>
      </c>
      <c r="BL257" s="17" t="s">
        <v>133</v>
      </c>
      <c r="BM257" s="142" t="s">
        <v>220</v>
      </c>
    </row>
    <row r="258" spans="1:65" s="14" customFormat="1">
      <c r="B258" s="151"/>
      <c r="C258" s="200"/>
      <c r="D258" s="197" t="s">
        <v>124</v>
      </c>
      <c r="E258" s="201" t="s">
        <v>1</v>
      </c>
      <c r="F258" s="242" t="s">
        <v>365</v>
      </c>
      <c r="G258" s="243"/>
      <c r="H258" s="244">
        <f>2*2.64*0.18*0.26+0.2</f>
        <v>0.44710400000000006</v>
      </c>
      <c r="I258" s="155"/>
      <c r="J258" s="200"/>
      <c r="L258" s="151"/>
      <c r="M258" s="156"/>
      <c r="N258" s="157"/>
      <c r="O258" s="157"/>
      <c r="P258" s="157"/>
      <c r="Q258" s="157"/>
      <c r="R258" s="157"/>
      <c r="S258" s="157"/>
      <c r="T258" s="158"/>
      <c r="AT258" s="152" t="s">
        <v>124</v>
      </c>
      <c r="AU258" s="152" t="s">
        <v>82</v>
      </c>
      <c r="AV258" s="14" t="s">
        <v>82</v>
      </c>
      <c r="AW258" s="14" t="s">
        <v>29</v>
      </c>
      <c r="AX258" s="14" t="s">
        <v>72</v>
      </c>
      <c r="AY258" s="152" t="s">
        <v>117</v>
      </c>
    </row>
    <row r="259" spans="1:65" s="15" customFormat="1">
      <c r="B259" s="159"/>
      <c r="C259" s="204"/>
      <c r="D259" s="197" t="s">
        <v>124</v>
      </c>
      <c r="E259" s="205" t="s">
        <v>1</v>
      </c>
      <c r="F259" s="206" t="s">
        <v>125</v>
      </c>
      <c r="G259" s="204"/>
      <c r="H259" s="207">
        <f>H258</f>
        <v>0.44710400000000006</v>
      </c>
      <c r="I259" s="161"/>
      <c r="J259" s="204"/>
      <c r="L259" s="159"/>
      <c r="M259" s="162"/>
      <c r="N259" s="163"/>
      <c r="O259" s="163"/>
      <c r="P259" s="163"/>
      <c r="Q259" s="163"/>
      <c r="R259" s="163"/>
      <c r="S259" s="163"/>
      <c r="T259" s="164"/>
      <c r="AT259" s="160" t="s">
        <v>124</v>
      </c>
      <c r="AU259" s="160" t="s">
        <v>82</v>
      </c>
      <c r="AV259" s="15" t="s">
        <v>122</v>
      </c>
      <c r="AW259" s="15" t="s">
        <v>29</v>
      </c>
      <c r="AX259" s="15" t="s">
        <v>80</v>
      </c>
      <c r="AY259" s="160" t="s">
        <v>117</v>
      </c>
    </row>
    <row r="260" spans="1:65" s="14" customFormat="1">
      <c r="B260" s="151"/>
      <c r="C260" s="200"/>
      <c r="D260" s="197" t="s">
        <v>124</v>
      </c>
      <c r="E260" s="200"/>
      <c r="F260" s="202" t="s">
        <v>221</v>
      </c>
      <c r="G260" s="200"/>
      <c r="H260" s="203">
        <f>H259*1.05</f>
        <v>0.46945920000000008</v>
      </c>
      <c r="I260" s="155"/>
      <c r="J260" s="200"/>
      <c r="L260" s="151"/>
      <c r="M260" s="156"/>
      <c r="N260" s="157"/>
      <c r="O260" s="157"/>
      <c r="P260" s="157"/>
      <c r="Q260" s="157"/>
      <c r="R260" s="157"/>
      <c r="S260" s="157"/>
      <c r="T260" s="158"/>
      <c r="AT260" s="152" t="s">
        <v>124</v>
      </c>
      <c r="AU260" s="152" t="s">
        <v>82</v>
      </c>
      <c r="AV260" s="14" t="s">
        <v>82</v>
      </c>
      <c r="AW260" s="14" t="s">
        <v>3</v>
      </c>
      <c r="AX260" s="14" t="s">
        <v>80</v>
      </c>
      <c r="AY260" s="152" t="s">
        <v>117</v>
      </c>
    </row>
    <row r="261" spans="1:65" s="2" customFormat="1" ht="33" customHeight="1">
      <c r="A261" s="33"/>
      <c r="B261" s="135"/>
      <c r="C261" s="191">
        <v>30</v>
      </c>
      <c r="D261" s="191" t="s">
        <v>119</v>
      </c>
      <c r="E261" s="192" t="s">
        <v>222</v>
      </c>
      <c r="F261" s="193" t="s">
        <v>223</v>
      </c>
      <c r="G261" s="194" t="s">
        <v>85</v>
      </c>
      <c r="H261" s="195">
        <v>23.2</v>
      </c>
      <c r="I261" s="136"/>
      <c r="J261" s="226">
        <f>ROUND(I261*H261,2)</f>
        <v>0</v>
      </c>
      <c r="K261" s="137"/>
      <c r="L261" s="34"/>
      <c r="M261" s="138" t="s">
        <v>1</v>
      </c>
      <c r="N261" s="139" t="s">
        <v>37</v>
      </c>
      <c r="O261" s="59"/>
      <c r="P261" s="140">
        <f>O261*H261</f>
        <v>0</v>
      </c>
      <c r="Q261" s="140">
        <v>0</v>
      </c>
      <c r="R261" s="140">
        <f>Q261*H261</f>
        <v>0</v>
      </c>
      <c r="S261" s="140">
        <v>0</v>
      </c>
      <c r="T261" s="141">
        <f>S261*H261</f>
        <v>0</v>
      </c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R261" s="142" t="s">
        <v>133</v>
      </c>
      <c r="AT261" s="142" t="s">
        <v>119</v>
      </c>
      <c r="AU261" s="142" t="s">
        <v>82</v>
      </c>
      <c r="AY261" s="17" t="s">
        <v>117</v>
      </c>
      <c r="BE261" s="143">
        <f>IF(N261="základní",J261,0)</f>
        <v>0</v>
      </c>
      <c r="BF261" s="143">
        <f>IF(N261="snížená",J261,0)</f>
        <v>0</v>
      </c>
      <c r="BG261" s="143">
        <f>IF(N261="zákl. přenesená",J261,0)</f>
        <v>0</v>
      </c>
      <c r="BH261" s="143">
        <f>IF(N261="sníž. přenesená",J261,0)</f>
        <v>0</v>
      </c>
      <c r="BI261" s="143">
        <f>IF(N261="nulová",J261,0)</f>
        <v>0</v>
      </c>
      <c r="BJ261" s="17" t="s">
        <v>80</v>
      </c>
      <c r="BK261" s="143">
        <f>ROUND(I261*H261,2)</f>
        <v>0</v>
      </c>
      <c r="BL261" s="17" t="s">
        <v>133</v>
      </c>
      <c r="BM261" s="142" t="s">
        <v>224</v>
      </c>
    </row>
    <row r="262" spans="1:65" s="2" customFormat="1">
      <c r="A262" s="33"/>
      <c r="B262" s="34"/>
      <c r="C262" s="186"/>
      <c r="D262" s="208" t="s">
        <v>135</v>
      </c>
      <c r="E262" s="186"/>
      <c r="F262" s="209" t="s">
        <v>225</v>
      </c>
      <c r="G262" s="186"/>
      <c r="H262" s="186"/>
      <c r="I262" s="167"/>
      <c r="J262" s="186"/>
      <c r="K262" s="33"/>
      <c r="L262" s="34"/>
      <c r="M262" s="168"/>
      <c r="N262" s="169"/>
      <c r="O262" s="59"/>
      <c r="P262" s="59"/>
      <c r="Q262" s="59"/>
      <c r="R262" s="59"/>
      <c r="S262" s="59"/>
      <c r="T262" s="60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T262" s="17" t="s">
        <v>135</v>
      </c>
      <c r="AU262" s="17" t="s">
        <v>82</v>
      </c>
    </row>
    <row r="263" spans="1:65" s="13" customFormat="1">
      <c r="B263" s="144"/>
      <c r="C263" s="196"/>
      <c r="D263" s="197" t="s">
        <v>124</v>
      </c>
      <c r="E263" s="198" t="s">
        <v>1</v>
      </c>
      <c r="F263" s="199" t="s">
        <v>226</v>
      </c>
      <c r="G263" s="196"/>
      <c r="H263" s="198" t="s">
        <v>1</v>
      </c>
      <c r="I263" s="147"/>
      <c r="J263" s="196"/>
      <c r="L263" s="144"/>
      <c r="M263" s="148"/>
      <c r="N263" s="149"/>
      <c r="O263" s="149"/>
      <c r="P263" s="149"/>
      <c r="Q263" s="149"/>
      <c r="R263" s="149"/>
      <c r="S263" s="149"/>
      <c r="T263" s="150"/>
      <c r="AT263" s="146" t="s">
        <v>124</v>
      </c>
      <c r="AU263" s="146" t="s">
        <v>82</v>
      </c>
      <c r="AV263" s="13" t="s">
        <v>80</v>
      </c>
      <c r="AW263" s="13" t="s">
        <v>29</v>
      </c>
      <c r="AX263" s="13" t="s">
        <v>72</v>
      </c>
      <c r="AY263" s="146" t="s">
        <v>117</v>
      </c>
    </row>
    <row r="264" spans="1:65" s="14" customFormat="1">
      <c r="B264" s="151"/>
      <c r="C264" s="200"/>
      <c r="D264" s="197" t="s">
        <v>124</v>
      </c>
      <c r="E264" s="201" t="s">
        <v>1</v>
      </c>
      <c r="F264" s="202" t="s">
        <v>227</v>
      </c>
      <c r="G264" s="200"/>
      <c r="H264" s="203">
        <v>23.2</v>
      </c>
      <c r="I264" s="155"/>
      <c r="J264" s="200"/>
      <c r="L264" s="151"/>
      <c r="M264" s="156"/>
      <c r="N264" s="157"/>
      <c r="O264" s="157"/>
      <c r="P264" s="157"/>
      <c r="Q264" s="157"/>
      <c r="R264" s="157"/>
      <c r="S264" s="157"/>
      <c r="T264" s="158"/>
      <c r="AT264" s="152" t="s">
        <v>124</v>
      </c>
      <c r="AU264" s="152" t="s">
        <v>82</v>
      </c>
      <c r="AV264" s="14" t="s">
        <v>82</v>
      </c>
      <c r="AW264" s="14" t="s">
        <v>29</v>
      </c>
      <c r="AX264" s="14" t="s">
        <v>72</v>
      </c>
      <c r="AY264" s="152" t="s">
        <v>117</v>
      </c>
    </row>
    <row r="265" spans="1:65" s="15" customFormat="1">
      <c r="B265" s="159"/>
      <c r="C265" s="204"/>
      <c r="D265" s="197" t="s">
        <v>124</v>
      </c>
      <c r="E265" s="205" t="s">
        <v>1</v>
      </c>
      <c r="F265" s="206" t="s">
        <v>125</v>
      </c>
      <c r="G265" s="204"/>
      <c r="H265" s="207">
        <v>23.2</v>
      </c>
      <c r="I265" s="161"/>
      <c r="J265" s="204"/>
      <c r="L265" s="159"/>
      <c r="M265" s="162"/>
      <c r="N265" s="163"/>
      <c r="O265" s="163"/>
      <c r="P265" s="163"/>
      <c r="Q265" s="163"/>
      <c r="R265" s="163"/>
      <c r="S265" s="163"/>
      <c r="T265" s="164"/>
      <c r="AT265" s="160" t="s">
        <v>124</v>
      </c>
      <c r="AU265" s="160" t="s">
        <v>82</v>
      </c>
      <c r="AV265" s="15" t="s">
        <v>122</v>
      </c>
      <c r="AW265" s="15" t="s">
        <v>29</v>
      </c>
      <c r="AX265" s="15" t="s">
        <v>80</v>
      </c>
      <c r="AY265" s="160" t="s">
        <v>117</v>
      </c>
    </row>
    <row r="266" spans="1:65" s="2" customFormat="1" ht="16.5" customHeight="1">
      <c r="A266" s="33"/>
      <c r="B266" s="135"/>
      <c r="C266" s="210">
        <v>31</v>
      </c>
      <c r="D266" s="210" t="s">
        <v>174</v>
      </c>
      <c r="E266" s="211" t="s">
        <v>228</v>
      </c>
      <c r="F266" s="212" t="s">
        <v>229</v>
      </c>
      <c r="G266" s="213" t="s">
        <v>132</v>
      </c>
      <c r="H266" s="214">
        <v>0.57999999999999996</v>
      </c>
      <c r="I266" s="170"/>
      <c r="J266" s="227">
        <f>ROUND(I266*H266,2)</f>
        <v>0</v>
      </c>
      <c r="K266" s="171"/>
      <c r="L266" s="172"/>
      <c r="M266" s="173" t="s">
        <v>1</v>
      </c>
      <c r="N266" s="174" t="s">
        <v>37</v>
      </c>
      <c r="O266" s="59"/>
      <c r="P266" s="140">
        <f>O266*H266</f>
        <v>0</v>
      </c>
      <c r="Q266" s="140">
        <v>0.55000000000000004</v>
      </c>
      <c r="R266" s="140">
        <f>Q266*H266</f>
        <v>0.31900000000000001</v>
      </c>
      <c r="S266" s="140">
        <v>0</v>
      </c>
      <c r="T266" s="141">
        <f>S266*H266</f>
        <v>0</v>
      </c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R266" s="142" t="s">
        <v>177</v>
      </c>
      <c r="AT266" s="142" t="s">
        <v>174</v>
      </c>
      <c r="AU266" s="142" t="s">
        <v>82</v>
      </c>
      <c r="AY266" s="17" t="s">
        <v>117</v>
      </c>
      <c r="BE266" s="143">
        <f>IF(N266="základní",J266,0)</f>
        <v>0</v>
      </c>
      <c r="BF266" s="143">
        <f>IF(N266="snížená",J266,0)</f>
        <v>0</v>
      </c>
      <c r="BG266" s="143">
        <f>IF(N266="zákl. přenesená",J266,0)</f>
        <v>0</v>
      </c>
      <c r="BH266" s="143">
        <f>IF(N266="sníž. přenesená",J266,0)</f>
        <v>0</v>
      </c>
      <c r="BI266" s="143">
        <f>IF(N266="nulová",J266,0)</f>
        <v>0</v>
      </c>
      <c r="BJ266" s="17" t="s">
        <v>80</v>
      </c>
      <c r="BK266" s="143">
        <f>ROUND(I266*H266,2)</f>
        <v>0</v>
      </c>
      <c r="BL266" s="17" t="s">
        <v>133</v>
      </c>
      <c r="BM266" s="142" t="s">
        <v>230</v>
      </c>
    </row>
    <row r="267" spans="1:65" s="13" customFormat="1">
      <c r="B267" s="144"/>
      <c r="C267" s="196"/>
      <c r="D267" s="197" t="s">
        <v>124</v>
      </c>
      <c r="E267" s="198" t="s">
        <v>1</v>
      </c>
      <c r="F267" s="199" t="s">
        <v>226</v>
      </c>
      <c r="G267" s="196"/>
      <c r="H267" s="198" t="s">
        <v>1</v>
      </c>
      <c r="I267" s="147"/>
      <c r="J267" s="196"/>
      <c r="L267" s="144"/>
      <c r="M267" s="148"/>
      <c r="N267" s="149"/>
      <c r="O267" s="149"/>
      <c r="P267" s="149"/>
      <c r="Q267" s="149"/>
      <c r="R267" s="149"/>
      <c r="S267" s="149"/>
      <c r="T267" s="150"/>
      <c r="AT267" s="146" t="s">
        <v>124</v>
      </c>
      <c r="AU267" s="146" t="s">
        <v>82</v>
      </c>
      <c r="AV267" s="13" t="s">
        <v>80</v>
      </c>
      <c r="AW267" s="13" t="s">
        <v>29</v>
      </c>
      <c r="AX267" s="13" t="s">
        <v>72</v>
      </c>
      <c r="AY267" s="146" t="s">
        <v>117</v>
      </c>
    </row>
    <row r="268" spans="1:65" s="14" customFormat="1">
      <c r="B268" s="151"/>
      <c r="C268" s="200"/>
      <c r="D268" s="197" t="s">
        <v>124</v>
      </c>
      <c r="E268" s="201" t="s">
        <v>1</v>
      </c>
      <c r="F268" s="202" t="s">
        <v>231</v>
      </c>
      <c r="G268" s="200"/>
      <c r="H268" s="203">
        <v>0.57999999999999996</v>
      </c>
      <c r="I268" s="155"/>
      <c r="J268" s="200"/>
      <c r="L268" s="151"/>
      <c r="M268" s="156"/>
      <c r="N268" s="157"/>
      <c r="O268" s="157"/>
      <c r="P268" s="157"/>
      <c r="Q268" s="157"/>
      <c r="R268" s="157"/>
      <c r="S268" s="157"/>
      <c r="T268" s="158"/>
      <c r="AT268" s="152" t="s">
        <v>124</v>
      </c>
      <c r="AU268" s="152" t="s">
        <v>82</v>
      </c>
      <c r="AV268" s="14" t="s">
        <v>82</v>
      </c>
      <c r="AW268" s="14" t="s">
        <v>29</v>
      </c>
      <c r="AX268" s="14" t="s">
        <v>72</v>
      </c>
      <c r="AY268" s="152" t="s">
        <v>117</v>
      </c>
    </row>
    <row r="269" spans="1:65" s="15" customFormat="1">
      <c r="B269" s="159"/>
      <c r="C269" s="204"/>
      <c r="D269" s="197" t="s">
        <v>124</v>
      </c>
      <c r="E269" s="205" t="s">
        <v>1</v>
      </c>
      <c r="F269" s="206" t="s">
        <v>125</v>
      </c>
      <c r="G269" s="204"/>
      <c r="H269" s="207">
        <v>0.57999999999999996</v>
      </c>
      <c r="I269" s="161"/>
      <c r="J269" s="204"/>
      <c r="L269" s="159"/>
      <c r="M269" s="162"/>
      <c r="N269" s="163"/>
      <c r="O269" s="163"/>
      <c r="P269" s="163"/>
      <c r="Q269" s="163"/>
      <c r="R269" s="163"/>
      <c r="S269" s="163"/>
      <c r="T269" s="164"/>
      <c r="AT269" s="160" t="s">
        <v>124</v>
      </c>
      <c r="AU269" s="160" t="s">
        <v>82</v>
      </c>
      <c r="AV269" s="15" t="s">
        <v>122</v>
      </c>
      <c r="AW269" s="15" t="s">
        <v>29</v>
      </c>
      <c r="AX269" s="15" t="s">
        <v>80</v>
      </c>
      <c r="AY269" s="160" t="s">
        <v>117</v>
      </c>
    </row>
    <row r="270" spans="1:65" s="2" customFormat="1" ht="33" customHeight="1">
      <c r="A270" s="33"/>
      <c r="B270" s="135"/>
      <c r="C270" s="191">
        <v>32</v>
      </c>
      <c r="D270" s="191" t="s">
        <v>119</v>
      </c>
      <c r="E270" s="192" t="s">
        <v>232</v>
      </c>
      <c r="F270" s="193" t="s">
        <v>233</v>
      </c>
      <c r="G270" s="194" t="s">
        <v>85</v>
      </c>
      <c r="H270" s="195">
        <v>23.2</v>
      </c>
      <c r="I270" s="136"/>
      <c r="J270" s="226">
        <f>ROUND(I270*H270,2)</f>
        <v>0</v>
      </c>
      <c r="K270" s="137"/>
      <c r="L270" s="34"/>
      <c r="M270" s="138" t="s">
        <v>1</v>
      </c>
      <c r="N270" s="139" t="s">
        <v>37</v>
      </c>
      <c r="O270" s="59"/>
      <c r="P270" s="140">
        <f>O270*H270</f>
        <v>0</v>
      </c>
      <c r="Q270" s="140">
        <v>0</v>
      </c>
      <c r="R270" s="140">
        <f>Q270*H270</f>
        <v>0</v>
      </c>
      <c r="S270" s="140">
        <v>0</v>
      </c>
      <c r="T270" s="141">
        <f>S270*H270</f>
        <v>0</v>
      </c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R270" s="142" t="s">
        <v>133</v>
      </c>
      <c r="AT270" s="142" t="s">
        <v>119</v>
      </c>
      <c r="AU270" s="142" t="s">
        <v>82</v>
      </c>
      <c r="AY270" s="17" t="s">
        <v>117</v>
      </c>
      <c r="BE270" s="143">
        <f>IF(N270="základní",J270,0)</f>
        <v>0</v>
      </c>
      <c r="BF270" s="143">
        <f>IF(N270="snížená",J270,0)</f>
        <v>0</v>
      </c>
      <c r="BG270" s="143">
        <f>IF(N270="zákl. přenesená",J270,0)</f>
        <v>0</v>
      </c>
      <c r="BH270" s="143">
        <f>IF(N270="sníž. přenesená",J270,0)</f>
        <v>0</v>
      </c>
      <c r="BI270" s="143">
        <f>IF(N270="nulová",J270,0)</f>
        <v>0</v>
      </c>
      <c r="BJ270" s="17" t="s">
        <v>80</v>
      </c>
      <c r="BK270" s="143">
        <f>ROUND(I270*H270,2)</f>
        <v>0</v>
      </c>
      <c r="BL270" s="17" t="s">
        <v>133</v>
      </c>
      <c r="BM270" s="142" t="s">
        <v>234</v>
      </c>
    </row>
    <row r="271" spans="1:65" s="2" customFormat="1">
      <c r="A271" s="33"/>
      <c r="B271" s="34"/>
      <c r="C271" s="186"/>
      <c r="D271" s="208" t="s">
        <v>135</v>
      </c>
      <c r="E271" s="186"/>
      <c r="F271" s="209" t="s">
        <v>235</v>
      </c>
      <c r="G271" s="186"/>
      <c r="H271" s="186"/>
      <c r="I271" s="167"/>
      <c r="J271" s="186"/>
      <c r="K271" s="33"/>
      <c r="L271" s="34"/>
      <c r="M271" s="168"/>
      <c r="N271" s="169"/>
      <c r="O271" s="59"/>
      <c r="P271" s="59"/>
      <c r="Q271" s="59"/>
      <c r="R271" s="59"/>
      <c r="S271" s="59"/>
      <c r="T271" s="60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T271" s="17" t="s">
        <v>135</v>
      </c>
      <c r="AU271" s="17" t="s">
        <v>82</v>
      </c>
    </row>
    <row r="272" spans="1:65" s="13" customFormat="1">
      <c r="B272" s="144"/>
      <c r="C272" s="196"/>
      <c r="D272" s="197" t="s">
        <v>124</v>
      </c>
      <c r="E272" s="198" t="s">
        <v>1</v>
      </c>
      <c r="F272" s="199" t="s">
        <v>152</v>
      </c>
      <c r="G272" s="196"/>
      <c r="H272" s="198" t="s">
        <v>1</v>
      </c>
      <c r="I272" s="147"/>
      <c r="J272" s="196"/>
      <c r="L272" s="144"/>
      <c r="M272" s="148"/>
      <c r="N272" s="149"/>
      <c r="O272" s="149"/>
      <c r="P272" s="149"/>
      <c r="Q272" s="149"/>
      <c r="R272" s="149"/>
      <c r="S272" s="149"/>
      <c r="T272" s="150"/>
      <c r="AT272" s="146" t="s">
        <v>124</v>
      </c>
      <c r="AU272" s="146" t="s">
        <v>82</v>
      </c>
      <c r="AV272" s="13" t="s">
        <v>80</v>
      </c>
      <c r="AW272" s="13" t="s">
        <v>29</v>
      </c>
      <c r="AX272" s="13" t="s">
        <v>72</v>
      </c>
      <c r="AY272" s="146" t="s">
        <v>117</v>
      </c>
    </row>
    <row r="273" spans="1:65" s="14" customFormat="1">
      <c r="B273" s="151"/>
      <c r="C273" s="200"/>
      <c r="D273" s="197" t="s">
        <v>124</v>
      </c>
      <c r="E273" s="201" t="s">
        <v>1</v>
      </c>
      <c r="F273" s="202" t="s">
        <v>227</v>
      </c>
      <c r="G273" s="200"/>
      <c r="H273" s="203">
        <v>23.2</v>
      </c>
      <c r="I273" s="155"/>
      <c r="J273" s="200"/>
      <c r="L273" s="151"/>
      <c r="M273" s="156"/>
      <c r="N273" s="157"/>
      <c r="O273" s="157"/>
      <c r="P273" s="157"/>
      <c r="Q273" s="157"/>
      <c r="R273" s="157"/>
      <c r="S273" s="157"/>
      <c r="T273" s="158"/>
      <c r="AT273" s="152" t="s">
        <v>124</v>
      </c>
      <c r="AU273" s="152" t="s">
        <v>82</v>
      </c>
      <c r="AV273" s="14" t="s">
        <v>82</v>
      </c>
      <c r="AW273" s="14" t="s">
        <v>29</v>
      </c>
      <c r="AX273" s="14" t="s">
        <v>72</v>
      </c>
      <c r="AY273" s="152" t="s">
        <v>117</v>
      </c>
    </row>
    <row r="274" spans="1:65" s="15" customFormat="1">
      <c r="B274" s="159"/>
      <c r="C274" s="204"/>
      <c r="D274" s="197" t="s">
        <v>124</v>
      </c>
      <c r="E274" s="205" t="s">
        <v>1</v>
      </c>
      <c r="F274" s="206" t="s">
        <v>125</v>
      </c>
      <c r="G274" s="204"/>
      <c r="H274" s="207">
        <v>23.2</v>
      </c>
      <c r="I274" s="161"/>
      <c r="J274" s="204"/>
      <c r="L274" s="159"/>
      <c r="M274" s="162"/>
      <c r="N274" s="163"/>
      <c r="O274" s="163"/>
      <c r="P274" s="163"/>
      <c r="Q274" s="163"/>
      <c r="R274" s="163"/>
      <c r="S274" s="163"/>
      <c r="T274" s="164"/>
      <c r="AT274" s="160" t="s">
        <v>124</v>
      </c>
      <c r="AU274" s="160" t="s">
        <v>82</v>
      </c>
      <c r="AV274" s="15" t="s">
        <v>122</v>
      </c>
      <c r="AW274" s="15" t="s">
        <v>29</v>
      </c>
      <c r="AX274" s="15" t="s">
        <v>80</v>
      </c>
      <c r="AY274" s="160" t="s">
        <v>117</v>
      </c>
    </row>
    <row r="275" spans="1:65" s="2" customFormat="1" ht="16.5" customHeight="1">
      <c r="A275" s="33"/>
      <c r="B275" s="135"/>
      <c r="C275" s="210">
        <v>33</v>
      </c>
      <c r="D275" s="210" t="s">
        <v>174</v>
      </c>
      <c r="E275" s="211" t="s">
        <v>236</v>
      </c>
      <c r="F275" s="212" t="s">
        <v>237</v>
      </c>
      <c r="G275" s="213" t="s">
        <v>132</v>
      </c>
      <c r="H275" s="214">
        <v>5.2999999999999999E-2</v>
      </c>
      <c r="I275" s="170"/>
      <c r="J275" s="227">
        <f>ROUND(I275*H275,2)</f>
        <v>0</v>
      </c>
      <c r="K275" s="171"/>
      <c r="L275" s="172"/>
      <c r="M275" s="173" t="s">
        <v>1</v>
      </c>
      <c r="N275" s="174" t="s">
        <v>37</v>
      </c>
      <c r="O275" s="59"/>
      <c r="P275" s="140">
        <f>O275*H275</f>
        <v>0</v>
      </c>
      <c r="Q275" s="140">
        <v>0.55000000000000004</v>
      </c>
      <c r="R275" s="140">
        <f>Q275*H275</f>
        <v>2.9150000000000002E-2</v>
      </c>
      <c r="S275" s="140">
        <v>0</v>
      </c>
      <c r="T275" s="141">
        <f>S275*H275</f>
        <v>0</v>
      </c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R275" s="142" t="s">
        <v>177</v>
      </c>
      <c r="AT275" s="142" t="s">
        <v>174</v>
      </c>
      <c r="AU275" s="142" t="s">
        <v>82</v>
      </c>
      <c r="AY275" s="17" t="s">
        <v>117</v>
      </c>
      <c r="BE275" s="143">
        <f>IF(N275="základní",J275,0)</f>
        <v>0</v>
      </c>
      <c r="BF275" s="143">
        <f>IF(N275="snížená",J275,0)</f>
        <v>0</v>
      </c>
      <c r="BG275" s="143">
        <f>IF(N275="zákl. přenesená",J275,0)</f>
        <v>0</v>
      </c>
      <c r="BH275" s="143">
        <f>IF(N275="sníž. přenesená",J275,0)</f>
        <v>0</v>
      </c>
      <c r="BI275" s="143">
        <f>IF(N275="nulová",J275,0)</f>
        <v>0</v>
      </c>
      <c r="BJ275" s="17" t="s">
        <v>80</v>
      </c>
      <c r="BK275" s="143">
        <f>ROUND(I275*H275,2)</f>
        <v>0</v>
      </c>
      <c r="BL275" s="17" t="s">
        <v>133</v>
      </c>
      <c r="BM275" s="142" t="s">
        <v>238</v>
      </c>
    </row>
    <row r="276" spans="1:65" s="13" customFormat="1">
      <c r="B276" s="144"/>
      <c r="C276" s="196"/>
      <c r="D276" s="197" t="s">
        <v>124</v>
      </c>
      <c r="E276" s="198" t="s">
        <v>1</v>
      </c>
      <c r="F276" s="199" t="s">
        <v>152</v>
      </c>
      <c r="G276" s="196"/>
      <c r="H276" s="198" t="s">
        <v>1</v>
      </c>
      <c r="I276" s="147"/>
      <c r="J276" s="196"/>
      <c r="L276" s="144"/>
      <c r="M276" s="148"/>
      <c r="N276" s="149"/>
      <c r="O276" s="149"/>
      <c r="P276" s="149"/>
      <c r="Q276" s="149"/>
      <c r="R276" s="149"/>
      <c r="S276" s="149"/>
      <c r="T276" s="150"/>
      <c r="AT276" s="146" t="s">
        <v>124</v>
      </c>
      <c r="AU276" s="146" t="s">
        <v>82</v>
      </c>
      <c r="AV276" s="13" t="s">
        <v>80</v>
      </c>
      <c r="AW276" s="13" t="s">
        <v>29</v>
      </c>
      <c r="AX276" s="13" t="s">
        <v>72</v>
      </c>
      <c r="AY276" s="146" t="s">
        <v>117</v>
      </c>
    </row>
    <row r="277" spans="1:65" s="14" customFormat="1">
      <c r="B277" s="151"/>
      <c r="C277" s="200"/>
      <c r="D277" s="197" t="s">
        <v>124</v>
      </c>
      <c r="E277" s="201" t="s">
        <v>1</v>
      </c>
      <c r="F277" s="202" t="s">
        <v>153</v>
      </c>
      <c r="G277" s="200"/>
      <c r="H277" s="203">
        <v>0.05</v>
      </c>
      <c r="I277" s="155"/>
      <c r="J277" s="200"/>
      <c r="L277" s="151"/>
      <c r="M277" s="156"/>
      <c r="N277" s="157"/>
      <c r="O277" s="157"/>
      <c r="P277" s="157"/>
      <c r="Q277" s="157"/>
      <c r="R277" s="157"/>
      <c r="S277" s="157"/>
      <c r="T277" s="158"/>
      <c r="AT277" s="152" t="s">
        <v>124</v>
      </c>
      <c r="AU277" s="152" t="s">
        <v>82</v>
      </c>
      <c r="AV277" s="14" t="s">
        <v>82</v>
      </c>
      <c r="AW277" s="14" t="s">
        <v>29</v>
      </c>
      <c r="AX277" s="14" t="s">
        <v>72</v>
      </c>
      <c r="AY277" s="152" t="s">
        <v>117</v>
      </c>
    </row>
    <row r="278" spans="1:65" s="15" customFormat="1">
      <c r="B278" s="159"/>
      <c r="C278" s="204"/>
      <c r="D278" s="197" t="s">
        <v>124</v>
      </c>
      <c r="E278" s="205" t="s">
        <v>1</v>
      </c>
      <c r="F278" s="206" t="s">
        <v>125</v>
      </c>
      <c r="G278" s="204"/>
      <c r="H278" s="207">
        <v>0.05</v>
      </c>
      <c r="I278" s="161"/>
      <c r="J278" s="204"/>
      <c r="L278" s="159"/>
      <c r="M278" s="162"/>
      <c r="N278" s="163"/>
      <c r="O278" s="163"/>
      <c r="P278" s="163"/>
      <c r="Q278" s="163"/>
      <c r="R278" s="163"/>
      <c r="S278" s="163"/>
      <c r="T278" s="164"/>
      <c r="AT278" s="160" t="s">
        <v>124</v>
      </c>
      <c r="AU278" s="160" t="s">
        <v>82</v>
      </c>
      <c r="AV278" s="15" t="s">
        <v>122</v>
      </c>
      <c r="AW278" s="15" t="s">
        <v>29</v>
      </c>
      <c r="AX278" s="15" t="s">
        <v>80</v>
      </c>
      <c r="AY278" s="160" t="s">
        <v>117</v>
      </c>
    </row>
    <row r="279" spans="1:65" s="14" customFormat="1">
      <c r="B279" s="151"/>
      <c r="C279" s="200"/>
      <c r="D279" s="197" t="s">
        <v>124</v>
      </c>
      <c r="E279" s="200"/>
      <c r="F279" s="202" t="s">
        <v>239</v>
      </c>
      <c r="G279" s="200"/>
      <c r="H279" s="203">
        <v>5.2999999999999999E-2</v>
      </c>
      <c r="I279" s="155"/>
      <c r="J279" s="200"/>
      <c r="L279" s="151"/>
      <c r="M279" s="156"/>
      <c r="N279" s="157"/>
      <c r="O279" s="157"/>
      <c r="P279" s="157"/>
      <c r="Q279" s="157"/>
      <c r="R279" s="157"/>
      <c r="S279" s="157"/>
      <c r="T279" s="158"/>
      <c r="AT279" s="152" t="s">
        <v>124</v>
      </c>
      <c r="AU279" s="152" t="s">
        <v>82</v>
      </c>
      <c r="AV279" s="14" t="s">
        <v>82</v>
      </c>
      <c r="AW279" s="14" t="s">
        <v>3</v>
      </c>
      <c r="AX279" s="14" t="s">
        <v>80</v>
      </c>
      <c r="AY279" s="152" t="s">
        <v>117</v>
      </c>
    </row>
    <row r="280" spans="1:65" s="2" customFormat="1" ht="24.2" customHeight="1">
      <c r="A280" s="33"/>
      <c r="B280" s="135"/>
      <c r="C280" s="191">
        <v>34</v>
      </c>
      <c r="D280" s="191" t="s">
        <v>119</v>
      </c>
      <c r="E280" s="192" t="s">
        <v>240</v>
      </c>
      <c r="F280" s="193" t="s">
        <v>241</v>
      </c>
      <c r="G280" s="194" t="s">
        <v>132</v>
      </c>
      <c r="H280" s="195">
        <f>H289</f>
        <v>1.8799319999999999</v>
      </c>
      <c r="I280" s="136"/>
      <c r="J280" s="226">
        <f>ROUND(I280*H280,2)</f>
        <v>0</v>
      </c>
      <c r="K280" s="137"/>
      <c r="L280" s="34"/>
      <c r="M280" s="138" t="s">
        <v>1</v>
      </c>
      <c r="N280" s="139" t="s">
        <v>37</v>
      </c>
      <c r="O280" s="59"/>
      <c r="P280" s="140">
        <f>O280*H280</f>
        <v>0</v>
      </c>
      <c r="Q280" s="140">
        <v>2.3300000000000001E-2</v>
      </c>
      <c r="R280" s="140">
        <f>Q280*H280</f>
        <v>4.3802415599999998E-2</v>
      </c>
      <c r="S280" s="140">
        <v>0</v>
      </c>
      <c r="T280" s="141">
        <f>S280*H280</f>
        <v>0</v>
      </c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R280" s="142" t="s">
        <v>133</v>
      </c>
      <c r="AT280" s="142" t="s">
        <v>119</v>
      </c>
      <c r="AU280" s="142" t="s">
        <v>82</v>
      </c>
      <c r="AY280" s="17" t="s">
        <v>117</v>
      </c>
      <c r="BE280" s="143">
        <f>IF(N280="základní",J280,0)</f>
        <v>0</v>
      </c>
      <c r="BF280" s="143">
        <f>IF(N280="snížená",J280,0)</f>
        <v>0</v>
      </c>
      <c r="BG280" s="143">
        <f>IF(N280="zákl. přenesená",J280,0)</f>
        <v>0</v>
      </c>
      <c r="BH280" s="143">
        <f>IF(N280="sníž. přenesená",J280,0)</f>
        <v>0</v>
      </c>
      <c r="BI280" s="143">
        <f>IF(N280="nulová",J280,0)</f>
        <v>0</v>
      </c>
      <c r="BJ280" s="17" t="s">
        <v>80</v>
      </c>
      <c r="BK280" s="143">
        <f>ROUND(I280*H280,2)</f>
        <v>0</v>
      </c>
      <c r="BL280" s="17" t="s">
        <v>133</v>
      </c>
      <c r="BM280" s="142" t="s">
        <v>242</v>
      </c>
    </row>
    <row r="281" spans="1:65" s="2" customFormat="1">
      <c r="A281" s="33"/>
      <c r="B281" s="34"/>
      <c r="C281" s="186"/>
      <c r="D281" s="208" t="s">
        <v>135</v>
      </c>
      <c r="E281" s="186"/>
      <c r="F281" s="209" t="s">
        <v>243</v>
      </c>
      <c r="G281" s="186"/>
      <c r="H281" s="186"/>
      <c r="I281" s="167"/>
      <c r="J281" s="186"/>
      <c r="K281" s="33"/>
      <c r="L281" s="34"/>
      <c r="M281" s="168"/>
      <c r="N281" s="169"/>
      <c r="O281" s="59"/>
      <c r="P281" s="59"/>
      <c r="Q281" s="59"/>
      <c r="R281" s="59"/>
      <c r="S281" s="59"/>
      <c r="T281" s="60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T281" s="17" t="s">
        <v>135</v>
      </c>
      <c r="AU281" s="17" t="s">
        <v>82</v>
      </c>
    </row>
    <row r="282" spans="1:65" s="14" customFormat="1">
      <c r="B282" s="151"/>
      <c r="C282" s="200"/>
      <c r="D282" s="197" t="s">
        <v>124</v>
      </c>
      <c r="E282" s="201" t="s">
        <v>1</v>
      </c>
      <c r="F282" s="242" t="s">
        <v>367</v>
      </c>
      <c r="G282" s="243"/>
      <c r="H282" s="244">
        <f>14*2.64*0.14*0.22</f>
        <v>1.138368</v>
      </c>
      <c r="I282" s="155"/>
      <c r="J282" s="200"/>
      <c r="L282" s="151"/>
      <c r="M282" s="156"/>
      <c r="N282" s="157"/>
      <c r="O282" s="157"/>
      <c r="P282" s="157"/>
      <c r="Q282" s="157"/>
      <c r="R282" s="157"/>
      <c r="S282" s="157"/>
      <c r="T282" s="158"/>
      <c r="AT282" s="152" t="s">
        <v>124</v>
      </c>
      <c r="AU282" s="152" t="s">
        <v>82</v>
      </c>
      <c r="AV282" s="14" t="s">
        <v>82</v>
      </c>
      <c r="AW282" s="14" t="s">
        <v>29</v>
      </c>
      <c r="AX282" s="14" t="s">
        <v>72</v>
      </c>
      <c r="AY282" s="152" t="s">
        <v>117</v>
      </c>
    </row>
    <row r="283" spans="1:65" s="14" customFormat="1">
      <c r="B283" s="151"/>
      <c r="C283" s="200"/>
      <c r="D283" s="197" t="s">
        <v>124</v>
      </c>
      <c r="E283" s="201" t="s">
        <v>1</v>
      </c>
      <c r="F283" s="242" t="s">
        <v>361</v>
      </c>
      <c r="G283" s="243"/>
      <c r="H283" s="244">
        <f>1*1.35*0.14*0.14</f>
        <v>2.6460000000000008E-2</v>
      </c>
      <c r="I283" s="155"/>
      <c r="J283" s="200"/>
      <c r="L283" s="151"/>
      <c r="M283" s="156"/>
      <c r="N283" s="157"/>
      <c r="O283" s="157"/>
      <c r="P283" s="157"/>
      <c r="Q283" s="157"/>
      <c r="R283" s="157"/>
      <c r="S283" s="157"/>
      <c r="T283" s="158"/>
      <c r="AT283" s="152" t="s">
        <v>124</v>
      </c>
      <c r="AU283" s="152" t="s">
        <v>82</v>
      </c>
      <c r="AV283" s="14" t="s">
        <v>82</v>
      </c>
      <c r="AW283" s="14" t="s">
        <v>29</v>
      </c>
      <c r="AX283" s="14" t="s">
        <v>72</v>
      </c>
      <c r="AY283" s="152" t="s">
        <v>117</v>
      </c>
    </row>
    <row r="284" spans="1:65" s="14" customFormat="1">
      <c r="B284" s="151"/>
      <c r="C284" s="200"/>
      <c r="D284" s="197" t="s">
        <v>124</v>
      </c>
      <c r="E284" s="201" t="s">
        <v>1</v>
      </c>
      <c r="F284" s="242" t="s">
        <v>366</v>
      </c>
      <c r="G284" s="243"/>
      <c r="H284" s="244">
        <f>2*2.64*0.18*0.26</f>
        <v>0.24710400000000002</v>
      </c>
      <c r="I284" s="155"/>
      <c r="J284" s="200"/>
      <c r="L284" s="151"/>
      <c r="M284" s="156"/>
      <c r="N284" s="157"/>
      <c r="O284" s="157"/>
      <c r="P284" s="157"/>
      <c r="Q284" s="157"/>
      <c r="R284" s="157"/>
      <c r="S284" s="157"/>
      <c r="T284" s="158"/>
      <c r="AT284" s="152" t="s">
        <v>124</v>
      </c>
      <c r="AU284" s="152" t="s">
        <v>82</v>
      </c>
      <c r="AV284" s="14" t="s">
        <v>82</v>
      </c>
      <c r="AW284" s="14" t="s">
        <v>29</v>
      </c>
      <c r="AX284" s="14" t="s">
        <v>72</v>
      </c>
      <c r="AY284" s="152" t="s">
        <v>117</v>
      </c>
    </row>
    <row r="285" spans="1:65" s="13" customFormat="1">
      <c r="B285" s="144"/>
      <c r="C285" s="196"/>
      <c r="D285" s="197" t="s">
        <v>124</v>
      </c>
      <c r="E285" s="198" t="s">
        <v>1</v>
      </c>
      <c r="F285" s="199" t="s">
        <v>150</v>
      </c>
      <c r="G285" s="196"/>
      <c r="H285" s="198" t="s">
        <v>1</v>
      </c>
      <c r="I285" s="147"/>
      <c r="J285" s="196"/>
      <c r="L285" s="144"/>
      <c r="M285" s="148"/>
      <c r="N285" s="149"/>
      <c r="O285" s="149"/>
      <c r="P285" s="149"/>
      <c r="Q285" s="149"/>
      <c r="R285" s="149"/>
      <c r="S285" s="149"/>
      <c r="T285" s="150"/>
      <c r="AT285" s="146" t="s">
        <v>124</v>
      </c>
      <c r="AU285" s="146" t="s">
        <v>82</v>
      </c>
      <c r="AV285" s="13" t="s">
        <v>80</v>
      </c>
      <c r="AW285" s="13" t="s">
        <v>29</v>
      </c>
      <c r="AX285" s="13" t="s">
        <v>72</v>
      </c>
      <c r="AY285" s="146" t="s">
        <v>117</v>
      </c>
    </row>
    <row r="286" spans="1:65" s="14" customFormat="1">
      <c r="B286" s="151"/>
      <c r="C286" s="200"/>
      <c r="D286" s="197" t="s">
        <v>124</v>
      </c>
      <c r="E286" s="201" t="s">
        <v>1</v>
      </c>
      <c r="F286" s="202" t="s">
        <v>151</v>
      </c>
      <c r="G286" s="200"/>
      <c r="H286" s="203">
        <v>0.41799999999999998</v>
      </c>
      <c r="I286" s="155"/>
      <c r="J286" s="200"/>
      <c r="L286" s="151"/>
      <c r="M286" s="156"/>
      <c r="N286" s="157"/>
      <c r="O286" s="157"/>
      <c r="P286" s="157"/>
      <c r="Q286" s="157"/>
      <c r="R286" s="157"/>
      <c r="S286" s="157"/>
      <c r="T286" s="158"/>
      <c r="AT286" s="152" t="s">
        <v>124</v>
      </c>
      <c r="AU286" s="152" t="s">
        <v>82</v>
      </c>
      <c r="AV286" s="14" t="s">
        <v>82</v>
      </c>
      <c r="AW286" s="14" t="s">
        <v>29</v>
      </c>
      <c r="AX286" s="14" t="s">
        <v>72</v>
      </c>
      <c r="AY286" s="152" t="s">
        <v>117</v>
      </c>
    </row>
    <row r="287" spans="1:65" s="13" customFormat="1">
      <c r="B287" s="144"/>
      <c r="C287" s="196"/>
      <c r="D287" s="197" t="s">
        <v>124</v>
      </c>
      <c r="E287" s="198" t="s">
        <v>1</v>
      </c>
      <c r="F287" s="199" t="s">
        <v>152</v>
      </c>
      <c r="G287" s="196"/>
      <c r="H287" s="198" t="s">
        <v>1</v>
      </c>
      <c r="I287" s="147"/>
      <c r="J287" s="196"/>
      <c r="L287" s="144"/>
      <c r="M287" s="148"/>
      <c r="N287" s="149"/>
      <c r="O287" s="149"/>
      <c r="P287" s="149"/>
      <c r="Q287" s="149"/>
      <c r="R287" s="149"/>
      <c r="S287" s="149"/>
      <c r="T287" s="150"/>
      <c r="AT287" s="146" t="s">
        <v>124</v>
      </c>
      <c r="AU287" s="146" t="s">
        <v>82</v>
      </c>
      <c r="AV287" s="13" t="s">
        <v>80</v>
      </c>
      <c r="AW287" s="13" t="s">
        <v>29</v>
      </c>
      <c r="AX287" s="13" t="s">
        <v>72</v>
      </c>
      <c r="AY287" s="146" t="s">
        <v>117</v>
      </c>
    </row>
    <row r="288" spans="1:65" s="14" customFormat="1">
      <c r="B288" s="151"/>
      <c r="C288" s="200"/>
      <c r="D288" s="197" t="s">
        <v>124</v>
      </c>
      <c r="E288" s="201" t="s">
        <v>1</v>
      </c>
      <c r="F288" s="202" t="s">
        <v>153</v>
      </c>
      <c r="G288" s="200"/>
      <c r="H288" s="203">
        <v>0.05</v>
      </c>
      <c r="I288" s="155"/>
      <c r="J288" s="200"/>
      <c r="L288" s="151"/>
      <c r="M288" s="156"/>
      <c r="N288" s="157"/>
      <c r="O288" s="157"/>
      <c r="P288" s="157"/>
      <c r="Q288" s="157"/>
      <c r="R288" s="157"/>
      <c r="S288" s="157"/>
      <c r="T288" s="158"/>
      <c r="AT288" s="152" t="s">
        <v>124</v>
      </c>
      <c r="AU288" s="152" t="s">
        <v>82</v>
      </c>
      <c r="AV288" s="14" t="s">
        <v>82</v>
      </c>
      <c r="AW288" s="14" t="s">
        <v>29</v>
      </c>
      <c r="AX288" s="14" t="s">
        <v>72</v>
      </c>
      <c r="AY288" s="152" t="s">
        <v>117</v>
      </c>
    </row>
    <row r="289" spans="1:65" s="15" customFormat="1">
      <c r="B289" s="159"/>
      <c r="C289" s="204"/>
      <c r="D289" s="197" t="s">
        <v>124</v>
      </c>
      <c r="E289" s="205" t="s">
        <v>1</v>
      </c>
      <c r="F289" s="206" t="s">
        <v>125</v>
      </c>
      <c r="G289" s="204"/>
      <c r="H289" s="207">
        <f>H282+H283+H284+H286+H288</f>
        <v>1.8799319999999999</v>
      </c>
      <c r="I289" s="161"/>
      <c r="J289" s="204"/>
      <c r="L289" s="159"/>
      <c r="M289" s="162"/>
      <c r="N289" s="163"/>
      <c r="O289" s="163"/>
      <c r="P289" s="163"/>
      <c r="Q289" s="163"/>
      <c r="R289" s="163"/>
      <c r="S289" s="163"/>
      <c r="T289" s="164"/>
      <c r="AT289" s="160" t="s">
        <v>124</v>
      </c>
      <c r="AU289" s="160" t="s">
        <v>82</v>
      </c>
      <c r="AV289" s="15" t="s">
        <v>122</v>
      </c>
      <c r="AW289" s="15" t="s">
        <v>29</v>
      </c>
      <c r="AX289" s="15" t="s">
        <v>80</v>
      </c>
      <c r="AY289" s="160" t="s">
        <v>117</v>
      </c>
    </row>
    <row r="290" spans="1:65" s="2" customFormat="1" ht="16.5" customHeight="1">
      <c r="A290" s="33"/>
      <c r="B290" s="135"/>
      <c r="C290" s="191">
        <v>35</v>
      </c>
      <c r="D290" s="191" t="s">
        <v>119</v>
      </c>
      <c r="E290" s="192" t="s">
        <v>244</v>
      </c>
      <c r="F290" s="193" t="s">
        <v>245</v>
      </c>
      <c r="G290" s="194" t="s">
        <v>164</v>
      </c>
      <c r="H290" s="195">
        <v>73.92</v>
      </c>
      <c r="I290" s="136"/>
      <c r="J290" s="226">
        <f>ROUND(I290*H290,2)</f>
        <v>0</v>
      </c>
      <c r="K290" s="137"/>
      <c r="L290" s="34"/>
      <c r="M290" s="138" t="s">
        <v>1</v>
      </c>
      <c r="N290" s="139" t="s">
        <v>37</v>
      </c>
      <c r="O290" s="59"/>
      <c r="P290" s="140">
        <f>O290*H290</f>
        <v>0</v>
      </c>
      <c r="Q290" s="140">
        <v>1.0000000000000001E-5</v>
      </c>
      <c r="R290" s="140">
        <f>Q290*H290</f>
        <v>7.3920000000000008E-4</v>
      </c>
      <c r="S290" s="140">
        <v>0</v>
      </c>
      <c r="T290" s="141">
        <f>S290*H290</f>
        <v>0</v>
      </c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R290" s="142" t="s">
        <v>133</v>
      </c>
      <c r="AT290" s="142" t="s">
        <v>119</v>
      </c>
      <c r="AU290" s="142" t="s">
        <v>82</v>
      </c>
      <c r="AY290" s="17" t="s">
        <v>117</v>
      </c>
      <c r="BE290" s="143">
        <f>IF(N290="základní",J290,0)</f>
        <v>0</v>
      </c>
      <c r="BF290" s="143">
        <f>IF(N290="snížená",J290,0)</f>
        <v>0</v>
      </c>
      <c r="BG290" s="143">
        <f>IF(N290="zákl. přenesená",J290,0)</f>
        <v>0</v>
      </c>
      <c r="BH290" s="143">
        <f>IF(N290="sníž. přenesená",J290,0)</f>
        <v>0</v>
      </c>
      <c r="BI290" s="143">
        <f>IF(N290="nulová",J290,0)</f>
        <v>0</v>
      </c>
      <c r="BJ290" s="17" t="s">
        <v>80</v>
      </c>
      <c r="BK290" s="143">
        <f>ROUND(I290*H290,2)</f>
        <v>0</v>
      </c>
      <c r="BL290" s="17" t="s">
        <v>133</v>
      </c>
      <c r="BM290" s="142" t="s">
        <v>246</v>
      </c>
    </row>
    <row r="291" spans="1:65" s="2" customFormat="1">
      <c r="A291" s="33"/>
      <c r="B291" s="34"/>
      <c r="C291" s="186"/>
      <c r="D291" s="208" t="s">
        <v>135</v>
      </c>
      <c r="E291" s="186"/>
      <c r="F291" s="209" t="s">
        <v>247</v>
      </c>
      <c r="G291" s="186"/>
      <c r="H291" s="186"/>
      <c r="I291" s="167"/>
      <c r="J291" s="186"/>
      <c r="K291" s="33"/>
      <c r="L291" s="34"/>
      <c r="M291" s="168"/>
      <c r="N291" s="169"/>
      <c r="O291" s="59"/>
      <c r="P291" s="59"/>
      <c r="Q291" s="59"/>
      <c r="R291" s="59"/>
      <c r="S291" s="59"/>
      <c r="T291" s="60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T291" s="17" t="s">
        <v>135</v>
      </c>
      <c r="AU291" s="17" t="s">
        <v>82</v>
      </c>
    </row>
    <row r="292" spans="1:65" s="14" customFormat="1">
      <c r="B292" s="151"/>
      <c r="C292" s="200"/>
      <c r="D292" s="197" t="s">
        <v>124</v>
      </c>
      <c r="E292" s="201" t="s">
        <v>1</v>
      </c>
      <c r="F292" s="202" t="s">
        <v>248</v>
      </c>
      <c r="G292" s="200"/>
      <c r="H292" s="203">
        <v>10.56</v>
      </c>
      <c r="I292" s="155"/>
      <c r="J292" s="200"/>
      <c r="L292" s="151"/>
      <c r="M292" s="156"/>
      <c r="N292" s="157"/>
      <c r="O292" s="157"/>
      <c r="P292" s="157"/>
      <c r="Q292" s="157"/>
      <c r="R292" s="157"/>
      <c r="S292" s="157"/>
      <c r="T292" s="158"/>
      <c r="AT292" s="152" t="s">
        <v>124</v>
      </c>
      <c r="AU292" s="152" t="s">
        <v>82</v>
      </c>
      <c r="AV292" s="14" t="s">
        <v>82</v>
      </c>
      <c r="AW292" s="14" t="s">
        <v>29</v>
      </c>
      <c r="AX292" s="14" t="s">
        <v>72</v>
      </c>
      <c r="AY292" s="152" t="s">
        <v>117</v>
      </c>
    </row>
    <row r="293" spans="1:65" s="14" customFormat="1">
      <c r="B293" s="151"/>
      <c r="C293" s="200"/>
      <c r="D293" s="197" t="s">
        <v>124</v>
      </c>
      <c r="E293" s="201" t="s">
        <v>1</v>
      </c>
      <c r="F293" s="202" t="s">
        <v>249</v>
      </c>
      <c r="G293" s="200"/>
      <c r="H293" s="203">
        <v>63.36</v>
      </c>
      <c r="I293" s="155"/>
      <c r="J293" s="200"/>
      <c r="L293" s="151"/>
      <c r="M293" s="156"/>
      <c r="N293" s="157"/>
      <c r="O293" s="157"/>
      <c r="P293" s="157"/>
      <c r="Q293" s="157"/>
      <c r="R293" s="157"/>
      <c r="S293" s="157"/>
      <c r="T293" s="158"/>
      <c r="AT293" s="152" t="s">
        <v>124</v>
      </c>
      <c r="AU293" s="152" t="s">
        <v>82</v>
      </c>
      <c r="AV293" s="14" t="s">
        <v>82</v>
      </c>
      <c r="AW293" s="14" t="s">
        <v>29</v>
      </c>
      <c r="AX293" s="14" t="s">
        <v>72</v>
      </c>
      <c r="AY293" s="152" t="s">
        <v>117</v>
      </c>
    </row>
    <row r="294" spans="1:65" s="15" customFormat="1">
      <c r="B294" s="159"/>
      <c r="C294" s="204"/>
      <c r="D294" s="197" t="s">
        <v>124</v>
      </c>
      <c r="E294" s="205" t="s">
        <v>1</v>
      </c>
      <c r="F294" s="206" t="s">
        <v>125</v>
      </c>
      <c r="G294" s="204"/>
      <c r="H294" s="207">
        <v>73.92</v>
      </c>
      <c r="I294" s="161"/>
      <c r="J294" s="204"/>
      <c r="L294" s="159"/>
      <c r="M294" s="162"/>
      <c r="N294" s="163"/>
      <c r="O294" s="163"/>
      <c r="P294" s="163"/>
      <c r="Q294" s="163"/>
      <c r="R294" s="163"/>
      <c r="S294" s="163"/>
      <c r="T294" s="164"/>
      <c r="AT294" s="160" t="s">
        <v>124</v>
      </c>
      <c r="AU294" s="160" t="s">
        <v>82</v>
      </c>
      <c r="AV294" s="15" t="s">
        <v>122</v>
      </c>
      <c r="AW294" s="15" t="s">
        <v>29</v>
      </c>
      <c r="AX294" s="15" t="s">
        <v>80</v>
      </c>
      <c r="AY294" s="160" t="s">
        <v>117</v>
      </c>
    </row>
    <row r="295" spans="1:65" s="2" customFormat="1" ht="21.75" customHeight="1">
      <c r="A295" s="33"/>
      <c r="B295" s="135"/>
      <c r="C295" s="210">
        <v>36</v>
      </c>
      <c r="D295" s="210" t="s">
        <v>174</v>
      </c>
      <c r="E295" s="211" t="s">
        <v>175</v>
      </c>
      <c r="F295" s="212" t="s">
        <v>176</v>
      </c>
      <c r="G295" s="213" t="s">
        <v>132</v>
      </c>
      <c r="H295" s="214">
        <v>1.2110000000000001</v>
      </c>
      <c r="I295" s="170"/>
      <c r="J295" s="227">
        <f>ROUND(I295*H295,2)</f>
        <v>0</v>
      </c>
      <c r="K295" s="171"/>
      <c r="L295" s="172"/>
      <c r="M295" s="173" t="s">
        <v>1</v>
      </c>
      <c r="N295" s="174" t="s">
        <v>37</v>
      </c>
      <c r="O295" s="59"/>
      <c r="P295" s="140">
        <f>O295*H295</f>
        <v>0</v>
      </c>
      <c r="Q295" s="140">
        <v>0.55000000000000004</v>
      </c>
      <c r="R295" s="140">
        <f>Q295*H295</f>
        <v>0.66605000000000014</v>
      </c>
      <c r="S295" s="140">
        <v>0</v>
      </c>
      <c r="T295" s="141">
        <f>S295*H295</f>
        <v>0</v>
      </c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R295" s="142" t="s">
        <v>177</v>
      </c>
      <c r="AT295" s="142" t="s">
        <v>174</v>
      </c>
      <c r="AU295" s="142" t="s">
        <v>82</v>
      </c>
      <c r="AY295" s="17" t="s">
        <v>117</v>
      </c>
      <c r="BE295" s="143">
        <f>IF(N295="základní",J295,0)</f>
        <v>0</v>
      </c>
      <c r="BF295" s="143">
        <f>IF(N295="snížená",J295,0)</f>
        <v>0</v>
      </c>
      <c r="BG295" s="143">
        <f>IF(N295="zákl. přenesená",J295,0)</f>
        <v>0</v>
      </c>
      <c r="BH295" s="143">
        <f>IF(N295="sníž. přenesená",J295,0)</f>
        <v>0</v>
      </c>
      <c r="BI295" s="143">
        <f>IF(N295="nulová",J295,0)</f>
        <v>0</v>
      </c>
      <c r="BJ295" s="17" t="s">
        <v>80</v>
      </c>
      <c r="BK295" s="143">
        <f>ROUND(I295*H295,2)</f>
        <v>0</v>
      </c>
      <c r="BL295" s="17" t="s">
        <v>133</v>
      </c>
      <c r="BM295" s="142" t="s">
        <v>250</v>
      </c>
    </row>
    <row r="296" spans="1:65" s="14" customFormat="1">
      <c r="B296" s="151"/>
      <c r="C296" s="200"/>
      <c r="D296" s="197" t="s">
        <v>124</v>
      </c>
      <c r="E296" s="201" t="s">
        <v>1</v>
      </c>
      <c r="F296" s="202" t="s">
        <v>137</v>
      </c>
      <c r="G296" s="200"/>
      <c r="H296" s="203">
        <v>0.34200000000000003</v>
      </c>
      <c r="I296" s="155"/>
      <c r="J296" s="200"/>
      <c r="L296" s="151"/>
      <c r="M296" s="156"/>
      <c r="N296" s="157"/>
      <c r="O296" s="157"/>
      <c r="P296" s="157"/>
      <c r="Q296" s="157"/>
      <c r="R296" s="157"/>
      <c r="S296" s="157"/>
      <c r="T296" s="158"/>
      <c r="AT296" s="152" t="s">
        <v>124</v>
      </c>
      <c r="AU296" s="152" t="s">
        <v>82</v>
      </c>
      <c r="AV296" s="14" t="s">
        <v>82</v>
      </c>
      <c r="AW296" s="14" t="s">
        <v>29</v>
      </c>
      <c r="AX296" s="14" t="s">
        <v>72</v>
      </c>
      <c r="AY296" s="152" t="s">
        <v>117</v>
      </c>
    </row>
    <row r="297" spans="1:65" s="14" customFormat="1">
      <c r="B297" s="151"/>
      <c r="C297" s="200"/>
      <c r="D297" s="197" t="s">
        <v>124</v>
      </c>
      <c r="E297" s="201" t="s">
        <v>1</v>
      </c>
      <c r="F297" s="202" t="s">
        <v>138</v>
      </c>
      <c r="G297" s="200"/>
      <c r="H297" s="203">
        <v>0.81100000000000005</v>
      </c>
      <c r="I297" s="155"/>
      <c r="J297" s="200"/>
      <c r="L297" s="151"/>
      <c r="M297" s="156"/>
      <c r="N297" s="157"/>
      <c r="O297" s="157"/>
      <c r="P297" s="157"/>
      <c r="Q297" s="157"/>
      <c r="R297" s="157"/>
      <c r="S297" s="157"/>
      <c r="T297" s="158"/>
      <c r="AT297" s="152" t="s">
        <v>124</v>
      </c>
      <c r="AU297" s="152" t="s">
        <v>82</v>
      </c>
      <c r="AV297" s="14" t="s">
        <v>82</v>
      </c>
      <c r="AW297" s="14" t="s">
        <v>29</v>
      </c>
      <c r="AX297" s="14" t="s">
        <v>72</v>
      </c>
      <c r="AY297" s="152" t="s">
        <v>117</v>
      </c>
    </row>
    <row r="298" spans="1:65" s="15" customFormat="1">
      <c r="B298" s="159"/>
      <c r="C298" s="204"/>
      <c r="D298" s="197" t="s">
        <v>124</v>
      </c>
      <c r="E298" s="205" t="s">
        <v>1</v>
      </c>
      <c r="F298" s="206" t="s">
        <v>125</v>
      </c>
      <c r="G298" s="204"/>
      <c r="H298" s="207">
        <v>1.153</v>
      </c>
      <c r="I298" s="161"/>
      <c r="J298" s="204"/>
      <c r="L298" s="159"/>
      <c r="M298" s="162"/>
      <c r="N298" s="163"/>
      <c r="O298" s="163"/>
      <c r="P298" s="163"/>
      <c r="Q298" s="163"/>
      <c r="R298" s="163"/>
      <c r="S298" s="163"/>
      <c r="T298" s="164"/>
      <c r="AT298" s="160" t="s">
        <v>124</v>
      </c>
      <c r="AU298" s="160" t="s">
        <v>82</v>
      </c>
      <c r="AV298" s="15" t="s">
        <v>122</v>
      </c>
      <c r="AW298" s="15" t="s">
        <v>29</v>
      </c>
      <c r="AX298" s="15" t="s">
        <v>80</v>
      </c>
      <c r="AY298" s="160" t="s">
        <v>117</v>
      </c>
    </row>
    <row r="299" spans="1:65" s="14" customFormat="1">
      <c r="B299" s="151"/>
      <c r="C299" s="200"/>
      <c r="D299" s="197" t="s">
        <v>124</v>
      </c>
      <c r="E299" s="200"/>
      <c r="F299" s="202" t="s">
        <v>251</v>
      </c>
      <c r="G299" s="200"/>
      <c r="H299" s="203">
        <v>1.2110000000000001</v>
      </c>
      <c r="I299" s="155"/>
      <c r="J299" s="200"/>
      <c r="L299" s="151"/>
      <c r="M299" s="156"/>
      <c r="N299" s="157"/>
      <c r="O299" s="157"/>
      <c r="P299" s="157"/>
      <c r="Q299" s="157"/>
      <c r="R299" s="157"/>
      <c r="S299" s="157"/>
      <c r="T299" s="158"/>
      <c r="AT299" s="152" t="s">
        <v>124</v>
      </c>
      <c r="AU299" s="152" t="s">
        <v>82</v>
      </c>
      <c r="AV299" s="14" t="s">
        <v>82</v>
      </c>
      <c r="AW299" s="14" t="s">
        <v>3</v>
      </c>
      <c r="AX299" s="14" t="s">
        <v>80</v>
      </c>
      <c r="AY299" s="152" t="s">
        <v>117</v>
      </c>
    </row>
    <row r="300" spans="1:65" s="2" customFormat="1" ht="16.5" customHeight="1">
      <c r="A300" s="33"/>
      <c r="B300" s="135"/>
      <c r="C300" s="191">
        <v>37</v>
      </c>
      <c r="D300" s="191" t="s">
        <v>119</v>
      </c>
      <c r="E300" s="192" t="s">
        <v>252</v>
      </c>
      <c r="F300" s="193" t="s">
        <v>253</v>
      </c>
      <c r="G300" s="194" t="s">
        <v>85</v>
      </c>
      <c r="H300" s="195">
        <v>18</v>
      </c>
      <c r="I300" s="136"/>
      <c r="J300" s="226">
        <f>ROUND(I300*H300,2)</f>
        <v>0</v>
      </c>
      <c r="K300" s="137"/>
      <c r="L300" s="34"/>
      <c r="M300" s="138" t="s">
        <v>1</v>
      </c>
      <c r="N300" s="139" t="s">
        <v>37</v>
      </c>
      <c r="O300" s="59"/>
      <c r="P300" s="140">
        <f>O300*H300</f>
        <v>0</v>
      </c>
      <c r="Q300" s="140">
        <v>0</v>
      </c>
      <c r="R300" s="140">
        <f>Q300*H300</f>
        <v>0</v>
      </c>
      <c r="S300" s="140">
        <v>0</v>
      </c>
      <c r="T300" s="141">
        <f>S300*H300</f>
        <v>0</v>
      </c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R300" s="142" t="s">
        <v>133</v>
      </c>
      <c r="AT300" s="142" t="s">
        <v>119</v>
      </c>
      <c r="AU300" s="142" t="s">
        <v>82</v>
      </c>
      <c r="AY300" s="17" t="s">
        <v>117</v>
      </c>
      <c r="BE300" s="143">
        <f>IF(N300="základní",J300,0)</f>
        <v>0</v>
      </c>
      <c r="BF300" s="143">
        <f>IF(N300="snížená",J300,0)</f>
        <v>0</v>
      </c>
      <c r="BG300" s="143">
        <f>IF(N300="zákl. přenesená",J300,0)</f>
        <v>0</v>
      </c>
      <c r="BH300" s="143">
        <f>IF(N300="sníž. přenesená",J300,0)</f>
        <v>0</v>
      </c>
      <c r="BI300" s="143">
        <f>IF(N300="nulová",J300,0)</f>
        <v>0</v>
      </c>
      <c r="BJ300" s="17" t="s">
        <v>80</v>
      </c>
      <c r="BK300" s="143">
        <f>ROUND(I300*H300,2)</f>
        <v>0</v>
      </c>
      <c r="BL300" s="17" t="s">
        <v>133</v>
      </c>
      <c r="BM300" s="142" t="s">
        <v>254</v>
      </c>
    </row>
    <row r="301" spans="1:65" s="2" customFormat="1">
      <c r="A301" s="33"/>
      <c r="B301" s="34"/>
      <c r="C301" s="186"/>
      <c r="D301" s="208" t="s">
        <v>135</v>
      </c>
      <c r="E301" s="186"/>
      <c r="F301" s="209" t="s">
        <v>255</v>
      </c>
      <c r="G301" s="186"/>
      <c r="H301" s="186"/>
      <c r="I301" s="167"/>
      <c r="J301" s="186"/>
      <c r="K301" s="33"/>
      <c r="L301" s="34"/>
      <c r="M301" s="168"/>
      <c r="N301" s="169"/>
      <c r="O301" s="59"/>
      <c r="P301" s="59"/>
      <c r="Q301" s="59"/>
      <c r="R301" s="59"/>
      <c r="S301" s="59"/>
      <c r="T301" s="60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T301" s="17" t="s">
        <v>135</v>
      </c>
      <c r="AU301" s="17" t="s">
        <v>82</v>
      </c>
    </row>
    <row r="302" spans="1:65" s="13" customFormat="1">
      <c r="B302" s="144"/>
      <c r="C302" s="196"/>
      <c r="D302" s="197" t="s">
        <v>124</v>
      </c>
      <c r="E302" s="198" t="s">
        <v>1</v>
      </c>
      <c r="F302" s="199" t="s">
        <v>256</v>
      </c>
      <c r="G302" s="196"/>
      <c r="H302" s="198" t="s">
        <v>1</v>
      </c>
      <c r="I302" s="147"/>
      <c r="J302" s="196"/>
      <c r="L302" s="144"/>
      <c r="M302" s="148"/>
      <c r="N302" s="149"/>
      <c r="O302" s="149"/>
      <c r="P302" s="149"/>
      <c r="Q302" s="149"/>
      <c r="R302" s="149"/>
      <c r="S302" s="149"/>
      <c r="T302" s="150"/>
      <c r="AT302" s="146" t="s">
        <v>124</v>
      </c>
      <c r="AU302" s="146" t="s">
        <v>82</v>
      </c>
      <c r="AV302" s="13" t="s">
        <v>80</v>
      </c>
      <c r="AW302" s="13" t="s">
        <v>29</v>
      </c>
      <c r="AX302" s="13" t="s">
        <v>72</v>
      </c>
      <c r="AY302" s="146" t="s">
        <v>117</v>
      </c>
    </row>
    <row r="303" spans="1:65" s="14" customFormat="1">
      <c r="B303" s="151"/>
      <c r="C303" s="200"/>
      <c r="D303" s="197" t="s">
        <v>124</v>
      </c>
      <c r="E303" s="201" t="s">
        <v>1</v>
      </c>
      <c r="F303" s="202" t="s">
        <v>257</v>
      </c>
      <c r="G303" s="200"/>
      <c r="H303" s="203">
        <v>18</v>
      </c>
      <c r="I303" s="155"/>
      <c r="J303" s="200"/>
      <c r="L303" s="151"/>
      <c r="M303" s="156"/>
      <c r="N303" s="157"/>
      <c r="O303" s="157"/>
      <c r="P303" s="157"/>
      <c r="Q303" s="157"/>
      <c r="R303" s="157"/>
      <c r="S303" s="157"/>
      <c r="T303" s="158"/>
      <c r="AT303" s="152" t="s">
        <v>124</v>
      </c>
      <c r="AU303" s="152" t="s">
        <v>82</v>
      </c>
      <c r="AV303" s="14" t="s">
        <v>82</v>
      </c>
      <c r="AW303" s="14" t="s">
        <v>29</v>
      </c>
      <c r="AX303" s="14" t="s">
        <v>72</v>
      </c>
      <c r="AY303" s="152" t="s">
        <v>117</v>
      </c>
    </row>
    <row r="304" spans="1:65" s="15" customFormat="1">
      <c r="B304" s="159"/>
      <c r="C304" s="204"/>
      <c r="D304" s="197" t="s">
        <v>124</v>
      </c>
      <c r="E304" s="205" t="s">
        <v>1</v>
      </c>
      <c r="F304" s="206" t="s">
        <v>125</v>
      </c>
      <c r="G304" s="204"/>
      <c r="H304" s="207">
        <v>18</v>
      </c>
      <c r="I304" s="161"/>
      <c r="J304" s="204"/>
      <c r="L304" s="159"/>
      <c r="M304" s="162"/>
      <c r="N304" s="163"/>
      <c r="O304" s="163"/>
      <c r="P304" s="163"/>
      <c r="Q304" s="163"/>
      <c r="R304" s="163"/>
      <c r="S304" s="163"/>
      <c r="T304" s="164"/>
      <c r="AT304" s="160" t="s">
        <v>124</v>
      </c>
      <c r="AU304" s="160" t="s">
        <v>82</v>
      </c>
      <c r="AV304" s="15" t="s">
        <v>122</v>
      </c>
      <c r="AW304" s="15" t="s">
        <v>29</v>
      </c>
      <c r="AX304" s="15" t="s">
        <v>80</v>
      </c>
      <c r="AY304" s="160" t="s">
        <v>117</v>
      </c>
    </row>
    <row r="305" spans="1:65" s="2" customFormat="1" ht="16.5" customHeight="1">
      <c r="A305" s="33"/>
      <c r="B305" s="135"/>
      <c r="C305" s="210">
        <v>38</v>
      </c>
      <c r="D305" s="210" t="s">
        <v>174</v>
      </c>
      <c r="E305" s="211" t="s">
        <v>228</v>
      </c>
      <c r="F305" s="212" t="s">
        <v>229</v>
      </c>
      <c r="G305" s="213" t="s">
        <v>132</v>
      </c>
      <c r="H305" s="214">
        <v>0.435</v>
      </c>
      <c r="I305" s="170"/>
      <c r="J305" s="227">
        <f>ROUND(I305*H305,2)</f>
        <v>0</v>
      </c>
      <c r="K305" s="171"/>
      <c r="L305" s="172"/>
      <c r="M305" s="173" t="s">
        <v>1</v>
      </c>
      <c r="N305" s="174" t="s">
        <v>37</v>
      </c>
      <c r="O305" s="59"/>
      <c r="P305" s="140">
        <f>O305*H305</f>
        <v>0</v>
      </c>
      <c r="Q305" s="140">
        <v>0.55000000000000004</v>
      </c>
      <c r="R305" s="140">
        <f>Q305*H305</f>
        <v>0.23925000000000002</v>
      </c>
      <c r="S305" s="140">
        <v>0</v>
      </c>
      <c r="T305" s="141">
        <f>S305*H305</f>
        <v>0</v>
      </c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R305" s="142" t="s">
        <v>177</v>
      </c>
      <c r="AT305" s="142" t="s">
        <v>174</v>
      </c>
      <c r="AU305" s="142" t="s">
        <v>82</v>
      </c>
      <c r="AY305" s="17" t="s">
        <v>117</v>
      </c>
      <c r="BE305" s="143">
        <f>IF(N305="základní",J305,0)</f>
        <v>0</v>
      </c>
      <c r="BF305" s="143">
        <f>IF(N305="snížená",J305,0)</f>
        <v>0</v>
      </c>
      <c r="BG305" s="143">
        <f>IF(N305="zákl. přenesená",J305,0)</f>
        <v>0</v>
      </c>
      <c r="BH305" s="143">
        <f>IF(N305="sníž. přenesená",J305,0)</f>
        <v>0</v>
      </c>
      <c r="BI305" s="143">
        <f>IF(N305="nulová",J305,0)</f>
        <v>0</v>
      </c>
      <c r="BJ305" s="17" t="s">
        <v>80</v>
      </c>
      <c r="BK305" s="143">
        <f>ROUND(I305*H305,2)</f>
        <v>0</v>
      </c>
      <c r="BL305" s="17" t="s">
        <v>133</v>
      </c>
      <c r="BM305" s="142" t="s">
        <v>258</v>
      </c>
    </row>
    <row r="306" spans="1:65" s="13" customFormat="1">
      <c r="B306" s="144"/>
      <c r="C306" s="196"/>
      <c r="D306" s="197" t="s">
        <v>124</v>
      </c>
      <c r="E306" s="198" t="s">
        <v>1</v>
      </c>
      <c r="F306" s="199" t="s">
        <v>154</v>
      </c>
      <c r="G306" s="196"/>
      <c r="H306" s="198" t="s">
        <v>1</v>
      </c>
      <c r="I306" s="147"/>
      <c r="J306" s="196"/>
      <c r="L306" s="144"/>
      <c r="M306" s="148"/>
      <c r="N306" s="149"/>
      <c r="O306" s="149"/>
      <c r="P306" s="149"/>
      <c r="Q306" s="149"/>
      <c r="R306" s="149"/>
      <c r="S306" s="149"/>
      <c r="T306" s="150"/>
      <c r="AT306" s="146" t="s">
        <v>124</v>
      </c>
      <c r="AU306" s="146" t="s">
        <v>82</v>
      </c>
      <c r="AV306" s="13" t="s">
        <v>80</v>
      </c>
      <c r="AW306" s="13" t="s">
        <v>29</v>
      </c>
      <c r="AX306" s="13" t="s">
        <v>72</v>
      </c>
      <c r="AY306" s="146" t="s">
        <v>117</v>
      </c>
    </row>
    <row r="307" spans="1:65" s="14" customFormat="1">
      <c r="B307" s="151"/>
      <c r="C307" s="200"/>
      <c r="D307" s="197" t="s">
        <v>124</v>
      </c>
      <c r="E307" s="201" t="s">
        <v>1</v>
      </c>
      <c r="F307" s="202" t="s">
        <v>155</v>
      </c>
      <c r="G307" s="200"/>
      <c r="H307" s="203">
        <v>0.41399999999999998</v>
      </c>
      <c r="I307" s="155"/>
      <c r="J307" s="200"/>
      <c r="L307" s="151"/>
      <c r="M307" s="156"/>
      <c r="N307" s="157"/>
      <c r="O307" s="157"/>
      <c r="P307" s="157"/>
      <c r="Q307" s="157"/>
      <c r="R307" s="157"/>
      <c r="S307" s="157"/>
      <c r="T307" s="158"/>
      <c r="AT307" s="152" t="s">
        <v>124</v>
      </c>
      <c r="AU307" s="152" t="s">
        <v>82</v>
      </c>
      <c r="AV307" s="14" t="s">
        <v>82</v>
      </c>
      <c r="AW307" s="14" t="s">
        <v>29</v>
      </c>
      <c r="AX307" s="14" t="s">
        <v>72</v>
      </c>
      <c r="AY307" s="152" t="s">
        <v>117</v>
      </c>
    </row>
    <row r="308" spans="1:65" s="15" customFormat="1">
      <c r="B308" s="159"/>
      <c r="C308" s="204"/>
      <c r="D308" s="197" t="s">
        <v>124</v>
      </c>
      <c r="E308" s="205" t="s">
        <v>1</v>
      </c>
      <c r="F308" s="206" t="s">
        <v>125</v>
      </c>
      <c r="G308" s="204"/>
      <c r="H308" s="207">
        <v>0.41399999999999998</v>
      </c>
      <c r="I308" s="161"/>
      <c r="J308" s="204"/>
      <c r="L308" s="159"/>
      <c r="M308" s="162"/>
      <c r="N308" s="163"/>
      <c r="O308" s="163"/>
      <c r="P308" s="163"/>
      <c r="Q308" s="163"/>
      <c r="R308" s="163"/>
      <c r="S308" s="163"/>
      <c r="T308" s="164"/>
      <c r="AT308" s="160" t="s">
        <v>124</v>
      </c>
      <c r="AU308" s="160" t="s">
        <v>82</v>
      </c>
      <c r="AV308" s="15" t="s">
        <v>122</v>
      </c>
      <c r="AW308" s="15" t="s">
        <v>29</v>
      </c>
      <c r="AX308" s="15" t="s">
        <v>80</v>
      </c>
      <c r="AY308" s="160" t="s">
        <v>117</v>
      </c>
    </row>
    <row r="309" spans="1:65" s="14" customFormat="1">
      <c r="B309" s="151"/>
      <c r="C309" s="200"/>
      <c r="D309" s="197" t="s">
        <v>124</v>
      </c>
      <c r="E309" s="200"/>
      <c r="F309" s="202" t="s">
        <v>259</v>
      </c>
      <c r="G309" s="200"/>
      <c r="H309" s="203">
        <v>0.435</v>
      </c>
      <c r="I309" s="155"/>
      <c r="J309" s="200"/>
      <c r="L309" s="151"/>
      <c r="M309" s="156"/>
      <c r="N309" s="157"/>
      <c r="O309" s="157"/>
      <c r="P309" s="157"/>
      <c r="Q309" s="157"/>
      <c r="R309" s="157"/>
      <c r="S309" s="157"/>
      <c r="T309" s="158"/>
      <c r="AT309" s="152" t="s">
        <v>124</v>
      </c>
      <c r="AU309" s="152" t="s">
        <v>82</v>
      </c>
      <c r="AV309" s="14" t="s">
        <v>82</v>
      </c>
      <c r="AW309" s="14" t="s">
        <v>3</v>
      </c>
      <c r="AX309" s="14" t="s">
        <v>80</v>
      </c>
      <c r="AY309" s="152" t="s">
        <v>117</v>
      </c>
    </row>
    <row r="310" spans="1:65" s="2" customFormat="1" ht="24.2" customHeight="1">
      <c r="A310" s="33"/>
      <c r="B310" s="135"/>
      <c r="C310" s="191">
        <v>39</v>
      </c>
      <c r="D310" s="191" t="s">
        <v>119</v>
      </c>
      <c r="E310" s="192" t="s">
        <v>260</v>
      </c>
      <c r="F310" s="193" t="s">
        <v>261</v>
      </c>
      <c r="G310" s="194" t="s">
        <v>85</v>
      </c>
      <c r="H310" s="195">
        <v>18</v>
      </c>
      <c r="I310" s="136"/>
      <c r="J310" s="226">
        <f>ROUND(I310*H310,2)</f>
        <v>0</v>
      </c>
      <c r="K310" s="137"/>
      <c r="L310" s="34"/>
      <c r="M310" s="138" t="s">
        <v>1</v>
      </c>
      <c r="N310" s="139" t="s">
        <v>37</v>
      </c>
      <c r="O310" s="59"/>
      <c r="P310" s="140">
        <f>O310*H310</f>
        <v>0</v>
      </c>
      <c r="Q310" s="140">
        <v>1.8000000000000001E-4</v>
      </c>
      <c r="R310" s="140">
        <f>Q310*H310</f>
        <v>3.2400000000000003E-3</v>
      </c>
      <c r="S310" s="140">
        <v>0</v>
      </c>
      <c r="T310" s="141">
        <f>S310*H310</f>
        <v>0</v>
      </c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R310" s="142" t="s">
        <v>133</v>
      </c>
      <c r="AT310" s="142" t="s">
        <v>119</v>
      </c>
      <c r="AU310" s="142" t="s">
        <v>82</v>
      </c>
      <c r="AY310" s="17" t="s">
        <v>117</v>
      </c>
      <c r="BE310" s="143">
        <f>IF(N310="základní",J310,0)</f>
        <v>0</v>
      </c>
      <c r="BF310" s="143">
        <f>IF(N310="snížená",J310,0)</f>
        <v>0</v>
      </c>
      <c r="BG310" s="143">
        <f>IF(N310="zákl. přenesená",J310,0)</f>
        <v>0</v>
      </c>
      <c r="BH310" s="143">
        <f>IF(N310="sníž. přenesená",J310,0)</f>
        <v>0</v>
      </c>
      <c r="BI310" s="143">
        <f>IF(N310="nulová",J310,0)</f>
        <v>0</v>
      </c>
      <c r="BJ310" s="17" t="s">
        <v>80</v>
      </c>
      <c r="BK310" s="143">
        <f>ROUND(I310*H310,2)</f>
        <v>0</v>
      </c>
      <c r="BL310" s="17" t="s">
        <v>133</v>
      </c>
      <c r="BM310" s="142" t="s">
        <v>262</v>
      </c>
    </row>
    <row r="311" spans="1:65" s="2" customFormat="1">
      <c r="A311" s="33"/>
      <c r="B311" s="34"/>
      <c r="C311" s="186"/>
      <c r="D311" s="208" t="s">
        <v>135</v>
      </c>
      <c r="E311" s="186"/>
      <c r="F311" s="209" t="s">
        <v>263</v>
      </c>
      <c r="G311" s="186"/>
      <c r="H311" s="186"/>
      <c r="I311" s="167"/>
      <c r="J311" s="186"/>
      <c r="K311" s="33"/>
      <c r="L311" s="34"/>
      <c r="M311" s="168"/>
      <c r="N311" s="169"/>
      <c r="O311" s="59"/>
      <c r="P311" s="59"/>
      <c r="Q311" s="59"/>
      <c r="R311" s="59"/>
      <c r="S311" s="59"/>
      <c r="T311" s="60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T311" s="17" t="s">
        <v>135</v>
      </c>
      <c r="AU311" s="17" t="s">
        <v>82</v>
      </c>
    </row>
    <row r="312" spans="1:65" s="13" customFormat="1">
      <c r="B312" s="144"/>
      <c r="C312" s="196"/>
      <c r="D312" s="197" t="s">
        <v>124</v>
      </c>
      <c r="E312" s="198" t="s">
        <v>1</v>
      </c>
      <c r="F312" s="199" t="s">
        <v>256</v>
      </c>
      <c r="G312" s="196"/>
      <c r="H312" s="198" t="s">
        <v>1</v>
      </c>
      <c r="I312" s="147"/>
      <c r="J312" s="196"/>
      <c r="L312" s="144"/>
      <c r="M312" s="148"/>
      <c r="N312" s="149"/>
      <c r="O312" s="149"/>
      <c r="P312" s="149"/>
      <c r="Q312" s="149"/>
      <c r="R312" s="149"/>
      <c r="S312" s="149"/>
      <c r="T312" s="150"/>
      <c r="AT312" s="146" t="s">
        <v>124</v>
      </c>
      <c r="AU312" s="146" t="s">
        <v>82</v>
      </c>
      <c r="AV312" s="13" t="s">
        <v>80</v>
      </c>
      <c r="AW312" s="13" t="s">
        <v>29</v>
      </c>
      <c r="AX312" s="13" t="s">
        <v>72</v>
      </c>
      <c r="AY312" s="146" t="s">
        <v>117</v>
      </c>
    </row>
    <row r="313" spans="1:65" s="14" customFormat="1">
      <c r="B313" s="151"/>
      <c r="C313" s="200"/>
      <c r="D313" s="197" t="s">
        <v>124</v>
      </c>
      <c r="E313" s="201" t="s">
        <v>1</v>
      </c>
      <c r="F313" s="202" t="s">
        <v>257</v>
      </c>
      <c r="G313" s="200"/>
      <c r="H313" s="203">
        <v>18</v>
      </c>
      <c r="I313" s="155"/>
      <c r="J313" s="200"/>
      <c r="L313" s="151"/>
      <c r="M313" s="156"/>
      <c r="N313" s="157"/>
      <c r="O313" s="157"/>
      <c r="P313" s="157"/>
      <c r="Q313" s="157"/>
      <c r="R313" s="157"/>
      <c r="S313" s="157"/>
      <c r="T313" s="158"/>
      <c r="AT313" s="152" t="s">
        <v>124</v>
      </c>
      <c r="AU313" s="152" t="s">
        <v>82</v>
      </c>
      <c r="AV313" s="14" t="s">
        <v>82</v>
      </c>
      <c r="AW313" s="14" t="s">
        <v>29</v>
      </c>
      <c r="AX313" s="14" t="s">
        <v>72</v>
      </c>
      <c r="AY313" s="152" t="s">
        <v>117</v>
      </c>
    </row>
    <row r="314" spans="1:65" s="15" customFormat="1">
      <c r="B314" s="159"/>
      <c r="C314" s="204"/>
      <c r="D314" s="197" t="s">
        <v>124</v>
      </c>
      <c r="E314" s="205" t="s">
        <v>1</v>
      </c>
      <c r="F314" s="206" t="s">
        <v>125</v>
      </c>
      <c r="G314" s="204"/>
      <c r="H314" s="207">
        <v>18</v>
      </c>
      <c r="I314" s="161"/>
      <c r="J314" s="204"/>
      <c r="L314" s="159"/>
      <c r="M314" s="162"/>
      <c r="N314" s="163"/>
      <c r="O314" s="163"/>
      <c r="P314" s="163"/>
      <c r="Q314" s="163"/>
      <c r="R314" s="163"/>
      <c r="S314" s="163"/>
      <c r="T314" s="164"/>
      <c r="AT314" s="160" t="s">
        <v>124</v>
      </c>
      <c r="AU314" s="160" t="s">
        <v>82</v>
      </c>
      <c r="AV314" s="15" t="s">
        <v>122</v>
      </c>
      <c r="AW314" s="15" t="s">
        <v>29</v>
      </c>
      <c r="AX314" s="15" t="s">
        <v>80</v>
      </c>
      <c r="AY314" s="160" t="s">
        <v>117</v>
      </c>
    </row>
    <row r="315" spans="1:65" s="2" customFormat="1" ht="24.2" customHeight="1">
      <c r="A315" s="33"/>
      <c r="B315" s="135"/>
      <c r="C315" s="191">
        <v>40</v>
      </c>
      <c r="D315" s="191" t="s">
        <v>119</v>
      </c>
      <c r="E315" s="192" t="s">
        <v>264</v>
      </c>
      <c r="F315" s="193" t="s">
        <v>265</v>
      </c>
      <c r="G315" s="194" t="s">
        <v>266</v>
      </c>
      <c r="H315" s="195">
        <v>2.3410000000000002</v>
      </c>
      <c r="I315" s="136"/>
      <c r="J315" s="226">
        <f>ROUND(I315*H315,2)</f>
        <v>0</v>
      </c>
      <c r="K315" s="137"/>
      <c r="L315" s="34"/>
      <c r="M315" s="138" t="s">
        <v>1</v>
      </c>
      <c r="N315" s="139" t="s">
        <v>37</v>
      </c>
      <c r="O315" s="59"/>
      <c r="P315" s="140">
        <f>O315*H315</f>
        <v>0</v>
      </c>
      <c r="Q315" s="140">
        <v>0</v>
      </c>
      <c r="R315" s="140">
        <f>Q315*H315</f>
        <v>0</v>
      </c>
      <c r="S315" s="140">
        <v>0</v>
      </c>
      <c r="T315" s="141">
        <f>S315*H315</f>
        <v>0</v>
      </c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R315" s="142" t="s">
        <v>133</v>
      </c>
      <c r="AT315" s="142" t="s">
        <v>119</v>
      </c>
      <c r="AU315" s="142" t="s">
        <v>82</v>
      </c>
      <c r="AY315" s="17" t="s">
        <v>117</v>
      </c>
      <c r="BE315" s="143">
        <f>IF(N315="základní",J315,0)</f>
        <v>0</v>
      </c>
      <c r="BF315" s="143">
        <f>IF(N315="snížená",J315,0)</f>
        <v>0</v>
      </c>
      <c r="BG315" s="143">
        <f>IF(N315="zákl. přenesená",J315,0)</f>
        <v>0</v>
      </c>
      <c r="BH315" s="143">
        <f>IF(N315="sníž. přenesená",J315,0)</f>
        <v>0</v>
      </c>
      <c r="BI315" s="143">
        <f>IF(N315="nulová",J315,0)</f>
        <v>0</v>
      </c>
      <c r="BJ315" s="17" t="s">
        <v>80</v>
      </c>
      <c r="BK315" s="143">
        <f>ROUND(I315*H315,2)</f>
        <v>0</v>
      </c>
      <c r="BL315" s="17" t="s">
        <v>133</v>
      </c>
      <c r="BM315" s="142" t="s">
        <v>267</v>
      </c>
    </row>
    <row r="316" spans="1:65" s="2" customFormat="1">
      <c r="A316" s="33"/>
      <c r="B316" s="34"/>
      <c r="C316" s="186"/>
      <c r="D316" s="208" t="s">
        <v>135</v>
      </c>
      <c r="E316" s="186"/>
      <c r="F316" s="209" t="s">
        <v>268</v>
      </c>
      <c r="G316" s="186"/>
      <c r="H316" s="186"/>
      <c r="I316" s="167"/>
      <c r="J316" s="186"/>
      <c r="K316" s="33"/>
      <c r="L316" s="34"/>
      <c r="M316" s="168"/>
      <c r="N316" s="169"/>
      <c r="O316" s="59"/>
      <c r="P316" s="59"/>
      <c r="Q316" s="59"/>
      <c r="R316" s="59"/>
      <c r="S316" s="59"/>
      <c r="T316" s="60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T316" s="17" t="s">
        <v>135</v>
      </c>
      <c r="AU316" s="17" t="s">
        <v>82</v>
      </c>
    </row>
    <row r="317" spans="1:65" s="12" customFormat="1" ht="22.9" customHeight="1">
      <c r="B317" s="126"/>
      <c r="C317" s="187"/>
      <c r="D317" s="188" t="s">
        <v>71</v>
      </c>
      <c r="E317" s="190" t="s">
        <v>269</v>
      </c>
      <c r="F317" s="190" t="s">
        <v>270</v>
      </c>
      <c r="G317" s="187"/>
      <c r="H317" s="187"/>
      <c r="I317" s="128"/>
      <c r="J317" s="224">
        <f>SUM(J318:J337)</f>
        <v>0</v>
      </c>
      <c r="L317" s="126"/>
      <c r="M317" s="129"/>
      <c r="N317" s="130"/>
      <c r="O317" s="130"/>
      <c r="P317" s="131">
        <f>SUM(P318:P338)</f>
        <v>0</v>
      </c>
      <c r="Q317" s="130"/>
      <c r="R317" s="131">
        <f>SUM(R318:R338)</f>
        <v>0.18017996</v>
      </c>
      <c r="S317" s="130"/>
      <c r="T317" s="132">
        <f>SUM(T318:T338)</f>
        <v>0</v>
      </c>
      <c r="U317" s="239"/>
      <c r="AR317" s="127" t="s">
        <v>82</v>
      </c>
      <c r="AT317" s="133" t="s">
        <v>71</v>
      </c>
      <c r="AU317" s="133" t="s">
        <v>80</v>
      </c>
      <c r="AY317" s="127" t="s">
        <v>117</v>
      </c>
      <c r="BK317" s="134">
        <f>SUM(BK318:BK338)</f>
        <v>0</v>
      </c>
    </row>
    <row r="318" spans="1:65" s="2" customFormat="1" ht="24.2" customHeight="1">
      <c r="A318" s="33"/>
      <c r="B318" s="135"/>
      <c r="C318" s="191">
        <v>41</v>
      </c>
      <c r="D318" s="191" t="s">
        <v>119</v>
      </c>
      <c r="E318" s="192" t="s">
        <v>271</v>
      </c>
      <c r="F318" s="193" t="s">
        <v>400</v>
      </c>
      <c r="G318" s="194" t="s">
        <v>85</v>
      </c>
      <c r="H318" s="195">
        <v>23.4</v>
      </c>
      <c r="I318" s="136"/>
      <c r="J318" s="226">
        <f>ROUND(I318*H318,2)</f>
        <v>0</v>
      </c>
      <c r="K318" s="137"/>
      <c r="L318" s="34"/>
      <c r="M318" s="138" t="s">
        <v>1</v>
      </c>
      <c r="N318" s="139" t="s">
        <v>37</v>
      </c>
      <c r="O318" s="59"/>
      <c r="P318" s="140">
        <f>O318*H318</f>
        <v>0</v>
      </c>
      <c r="Q318" s="140">
        <v>5.5999999999999999E-3</v>
      </c>
      <c r="R318" s="140">
        <f>Q318*H318</f>
        <v>0.13103999999999999</v>
      </c>
      <c r="S318" s="140">
        <v>0</v>
      </c>
      <c r="T318" s="141">
        <f>S318*H318</f>
        <v>0</v>
      </c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R318" s="142" t="s">
        <v>133</v>
      </c>
      <c r="AT318" s="142" t="s">
        <v>119</v>
      </c>
      <c r="AU318" s="142" t="s">
        <v>82</v>
      </c>
      <c r="AY318" s="17" t="s">
        <v>117</v>
      </c>
      <c r="BE318" s="143">
        <f>IF(N318="základní",J318,0)</f>
        <v>0</v>
      </c>
      <c r="BF318" s="143">
        <f>IF(N318="snížená",J318,0)</f>
        <v>0</v>
      </c>
      <c r="BG318" s="143">
        <f>IF(N318="zákl. přenesená",J318,0)</f>
        <v>0</v>
      </c>
      <c r="BH318" s="143">
        <f>IF(N318="sníž. přenesená",J318,0)</f>
        <v>0</v>
      </c>
      <c r="BI318" s="143">
        <f>IF(N318="nulová",J318,0)</f>
        <v>0</v>
      </c>
      <c r="BJ318" s="17" t="s">
        <v>80</v>
      </c>
      <c r="BK318" s="143">
        <f>ROUND(I318*H318,2)</f>
        <v>0</v>
      </c>
      <c r="BL318" s="17" t="s">
        <v>133</v>
      </c>
      <c r="BM318" s="142" t="s">
        <v>272</v>
      </c>
    </row>
    <row r="319" spans="1:65" s="2" customFormat="1">
      <c r="A319" s="33"/>
      <c r="B319" s="34"/>
      <c r="C319" s="186"/>
      <c r="D319" s="208" t="s">
        <v>135</v>
      </c>
      <c r="E319" s="186"/>
      <c r="F319" s="209" t="s">
        <v>273</v>
      </c>
      <c r="G319" s="186"/>
      <c r="H319" s="186"/>
      <c r="I319" s="167"/>
      <c r="J319" s="186"/>
      <c r="K319" s="33"/>
      <c r="L319" s="34"/>
      <c r="M319" s="168"/>
      <c r="N319" s="169"/>
      <c r="O319" s="59"/>
      <c r="P319" s="59"/>
      <c r="Q319" s="59"/>
      <c r="R319" s="59"/>
      <c r="S319" s="59"/>
      <c r="T319" s="60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T319" s="17" t="s">
        <v>135</v>
      </c>
      <c r="AU319" s="17" t="s">
        <v>82</v>
      </c>
    </row>
    <row r="320" spans="1:65" s="13" customFormat="1">
      <c r="B320" s="144"/>
      <c r="C320" s="196"/>
      <c r="D320" s="197" t="s">
        <v>124</v>
      </c>
      <c r="E320" s="198" t="s">
        <v>1</v>
      </c>
      <c r="F320" s="294" t="s">
        <v>332</v>
      </c>
      <c r="G320" s="295"/>
      <c r="H320" s="198" t="s">
        <v>1</v>
      </c>
      <c r="I320" s="147"/>
      <c r="J320" s="196"/>
      <c r="L320" s="144"/>
      <c r="M320" s="148"/>
      <c r="N320" s="149"/>
      <c r="O320" s="149"/>
      <c r="P320" s="149"/>
      <c r="Q320" s="149"/>
      <c r="R320" s="149"/>
      <c r="S320" s="149"/>
      <c r="T320" s="150"/>
      <c r="AT320" s="146" t="s">
        <v>124</v>
      </c>
      <c r="AU320" s="146" t="s">
        <v>82</v>
      </c>
      <c r="AV320" s="13" t="s">
        <v>80</v>
      </c>
      <c r="AW320" s="13" t="s">
        <v>29</v>
      </c>
      <c r="AX320" s="13" t="s">
        <v>72</v>
      </c>
      <c r="AY320" s="146" t="s">
        <v>117</v>
      </c>
    </row>
    <row r="321" spans="1:65" s="14" customFormat="1">
      <c r="B321" s="151"/>
      <c r="C321" s="200"/>
      <c r="D321" s="197" t="s">
        <v>124</v>
      </c>
      <c r="E321" s="201" t="s">
        <v>1</v>
      </c>
      <c r="F321" s="202" t="s">
        <v>274</v>
      </c>
      <c r="G321" s="200"/>
      <c r="H321" s="203">
        <v>23.4</v>
      </c>
      <c r="I321" s="155"/>
      <c r="J321" s="200"/>
      <c r="L321" s="151"/>
      <c r="M321" s="156"/>
      <c r="N321" s="157"/>
      <c r="O321" s="157"/>
      <c r="P321" s="157"/>
      <c r="Q321" s="157"/>
      <c r="R321" s="157"/>
      <c r="S321" s="157"/>
      <c r="T321" s="158"/>
      <c r="AT321" s="152" t="s">
        <v>124</v>
      </c>
      <c r="AU321" s="152" t="s">
        <v>82</v>
      </c>
      <c r="AV321" s="14" t="s">
        <v>82</v>
      </c>
      <c r="AW321" s="14" t="s">
        <v>29</v>
      </c>
      <c r="AX321" s="14" t="s">
        <v>72</v>
      </c>
      <c r="AY321" s="152" t="s">
        <v>117</v>
      </c>
    </row>
    <row r="322" spans="1:65" s="15" customFormat="1">
      <c r="B322" s="159"/>
      <c r="C322" s="204"/>
      <c r="D322" s="197" t="s">
        <v>124</v>
      </c>
      <c r="E322" s="205" t="s">
        <v>1</v>
      </c>
      <c r="F322" s="206" t="s">
        <v>125</v>
      </c>
      <c r="G322" s="204"/>
      <c r="H322" s="207">
        <v>23.4</v>
      </c>
      <c r="I322" s="161"/>
      <c r="J322" s="204"/>
      <c r="L322" s="159"/>
      <c r="M322" s="162"/>
      <c r="N322" s="163"/>
      <c r="O322" s="163"/>
      <c r="P322" s="163"/>
      <c r="Q322" s="163"/>
      <c r="R322" s="163"/>
      <c r="S322" s="163"/>
      <c r="T322" s="164"/>
      <c r="AT322" s="160" t="s">
        <v>124</v>
      </c>
      <c r="AU322" s="160" t="s">
        <v>82</v>
      </c>
      <c r="AV322" s="15" t="s">
        <v>122</v>
      </c>
      <c r="AW322" s="15" t="s">
        <v>29</v>
      </c>
      <c r="AX322" s="15" t="s">
        <v>80</v>
      </c>
      <c r="AY322" s="160" t="s">
        <v>117</v>
      </c>
    </row>
    <row r="323" spans="1:65" s="15" customFormat="1" ht="24">
      <c r="B323" s="159"/>
      <c r="C323" s="191">
        <v>42</v>
      </c>
      <c r="D323" s="191" t="s">
        <v>119</v>
      </c>
      <c r="E323" s="192" t="s">
        <v>401</v>
      </c>
      <c r="F323" s="193" t="s">
        <v>402</v>
      </c>
      <c r="G323" s="194" t="s">
        <v>164</v>
      </c>
      <c r="H323" s="195">
        <v>4.4000000000000004</v>
      </c>
      <c r="I323" s="136"/>
      <c r="J323" s="226">
        <f>H323*I323</f>
        <v>0</v>
      </c>
      <c r="L323" s="159"/>
      <c r="M323" s="162"/>
      <c r="N323" s="163"/>
      <c r="O323" s="163"/>
      <c r="P323" s="163"/>
      <c r="Q323" s="163"/>
      <c r="R323" s="163"/>
      <c r="S323" s="163"/>
      <c r="T323" s="164"/>
      <c r="AT323" s="160"/>
      <c r="AU323" s="160"/>
      <c r="AY323" s="160"/>
    </row>
    <row r="324" spans="1:65" s="15" customFormat="1" ht="12">
      <c r="B324" s="159"/>
      <c r="C324" s="248"/>
      <c r="D324" s="248"/>
      <c r="E324" s="249"/>
      <c r="F324" s="294" t="s">
        <v>403</v>
      </c>
      <c r="G324" s="295"/>
      <c r="H324" s="250"/>
      <c r="I324" s="252"/>
      <c r="J324" s="251"/>
      <c r="L324" s="159"/>
      <c r="M324" s="162"/>
      <c r="N324" s="163"/>
      <c r="O324" s="163"/>
      <c r="P324" s="163"/>
      <c r="Q324" s="163"/>
      <c r="R324" s="163"/>
      <c r="S324" s="163"/>
      <c r="T324" s="164"/>
      <c r="AT324" s="160"/>
      <c r="AU324" s="160"/>
      <c r="AY324" s="160"/>
    </row>
    <row r="325" spans="1:65" s="15" customFormat="1">
      <c r="B325" s="159"/>
      <c r="C325" s="200"/>
      <c r="D325" s="197"/>
      <c r="E325" s="201"/>
      <c r="F325" s="202">
        <v>4.4000000000000004</v>
      </c>
      <c r="G325" s="200"/>
      <c r="H325" s="203">
        <v>4.4000000000000004</v>
      </c>
      <c r="I325" s="200"/>
      <c r="J325" s="197"/>
      <c r="L325" s="159"/>
      <c r="M325" s="162"/>
      <c r="N325" s="163"/>
      <c r="O325" s="163"/>
      <c r="P325" s="163"/>
      <c r="Q325" s="163"/>
      <c r="R325" s="163"/>
      <c r="S325" s="163"/>
      <c r="T325" s="164"/>
      <c r="AT325" s="160"/>
      <c r="AU325" s="160"/>
      <c r="AY325" s="160"/>
    </row>
    <row r="326" spans="1:65" s="2" customFormat="1" ht="24.2" customHeight="1">
      <c r="A326" s="33"/>
      <c r="B326" s="135"/>
      <c r="C326" s="191">
        <v>43</v>
      </c>
      <c r="D326" s="191" t="s">
        <v>119</v>
      </c>
      <c r="E326" s="192" t="s">
        <v>275</v>
      </c>
      <c r="F326" s="193" t="s">
        <v>404</v>
      </c>
      <c r="G326" s="194" t="s">
        <v>164</v>
      </c>
      <c r="H326" s="195">
        <v>9.8680000000000003</v>
      </c>
      <c r="I326" s="136"/>
      <c r="J326" s="226">
        <f>ROUND(I326*H326,2)</f>
        <v>0</v>
      </c>
      <c r="K326" s="137"/>
      <c r="L326" s="34"/>
      <c r="M326" s="138" t="s">
        <v>1</v>
      </c>
      <c r="N326" s="139" t="s">
        <v>37</v>
      </c>
      <c r="O326" s="59"/>
      <c r="P326" s="140">
        <f>O326*H326</f>
        <v>0</v>
      </c>
      <c r="Q326" s="140">
        <v>1.97E-3</v>
      </c>
      <c r="R326" s="140">
        <f>Q326*H326</f>
        <v>1.9439959999999999E-2</v>
      </c>
      <c r="S326" s="140">
        <v>0</v>
      </c>
      <c r="T326" s="141">
        <f>S326*H326</f>
        <v>0</v>
      </c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R326" s="142" t="s">
        <v>133</v>
      </c>
      <c r="AT326" s="142" t="s">
        <v>119</v>
      </c>
      <c r="AU326" s="142" t="s">
        <v>82</v>
      </c>
      <c r="AY326" s="17" t="s">
        <v>117</v>
      </c>
      <c r="BE326" s="143">
        <f>IF(N326="základní",J326,0)</f>
        <v>0</v>
      </c>
      <c r="BF326" s="143">
        <f>IF(N326="snížená",J326,0)</f>
        <v>0</v>
      </c>
      <c r="BG326" s="143">
        <f>IF(N326="zákl. přenesená",J326,0)</f>
        <v>0</v>
      </c>
      <c r="BH326" s="143">
        <f>IF(N326="sníž. přenesená",J326,0)</f>
        <v>0</v>
      </c>
      <c r="BI326" s="143">
        <f>IF(N326="nulová",J326,0)</f>
        <v>0</v>
      </c>
      <c r="BJ326" s="17" t="s">
        <v>80</v>
      </c>
      <c r="BK326" s="143">
        <f>ROUND(I326*H326,2)</f>
        <v>0</v>
      </c>
      <c r="BL326" s="17" t="s">
        <v>133</v>
      </c>
      <c r="BM326" s="142" t="s">
        <v>276</v>
      </c>
    </row>
    <row r="327" spans="1:65" s="2" customFormat="1">
      <c r="A327" s="33"/>
      <c r="B327" s="34"/>
      <c r="C327" s="186"/>
      <c r="D327" s="208" t="s">
        <v>135</v>
      </c>
      <c r="E327" s="186"/>
      <c r="F327" s="209" t="s">
        <v>277</v>
      </c>
      <c r="G327" s="186"/>
      <c r="H327" s="186"/>
      <c r="I327" s="167"/>
      <c r="J327" s="186"/>
      <c r="K327" s="33"/>
      <c r="L327" s="34"/>
      <c r="M327" s="168"/>
      <c r="N327" s="169"/>
      <c r="O327" s="59"/>
      <c r="P327" s="59"/>
      <c r="Q327" s="59"/>
      <c r="R327" s="59"/>
      <c r="S327" s="59"/>
      <c r="T327" s="60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T327" s="17" t="s">
        <v>135</v>
      </c>
      <c r="AU327" s="17" t="s">
        <v>82</v>
      </c>
    </row>
    <row r="328" spans="1:65" s="14" customFormat="1">
      <c r="B328" s="151"/>
      <c r="C328" s="200"/>
      <c r="D328" s="197" t="s">
        <v>124</v>
      </c>
      <c r="E328" s="201" t="s">
        <v>1</v>
      </c>
      <c r="F328" s="202" t="s">
        <v>278</v>
      </c>
      <c r="G328" s="200"/>
      <c r="H328" s="203">
        <v>9.8680000000000003</v>
      </c>
      <c r="I328" s="155"/>
      <c r="J328" s="200"/>
      <c r="L328" s="151"/>
      <c r="M328" s="156"/>
      <c r="N328" s="157"/>
      <c r="O328" s="157"/>
      <c r="P328" s="157"/>
      <c r="Q328" s="157"/>
      <c r="R328" s="157"/>
      <c r="S328" s="157"/>
      <c r="T328" s="158"/>
      <c r="AT328" s="152" t="s">
        <v>124</v>
      </c>
      <c r="AU328" s="152" t="s">
        <v>82</v>
      </c>
      <c r="AV328" s="14" t="s">
        <v>82</v>
      </c>
      <c r="AW328" s="14" t="s">
        <v>29</v>
      </c>
      <c r="AX328" s="14" t="s">
        <v>72</v>
      </c>
      <c r="AY328" s="152" t="s">
        <v>117</v>
      </c>
    </row>
    <row r="329" spans="1:65" s="15" customFormat="1">
      <c r="B329" s="159"/>
      <c r="C329" s="204"/>
      <c r="D329" s="197" t="s">
        <v>124</v>
      </c>
      <c r="E329" s="205" t="s">
        <v>1</v>
      </c>
      <c r="F329" s="206" t="s">
        <v>125</v>
      </c>
      <c r="G329" s="204"/>
      <c r="H329" s="207">
        <v>9.8680000000000003</v>
      </c>
      <c r="I329" s="161"/>
      <c r="J329" s="204"/>
      <c r="L329" s="159"/>
      <c r="M329" s="162"/>
      <c r="N329" s="163"/>
      <c r="O329" s="163"/>
      <c r="P329" s="163"/>
      <c r="Q329" s="163"/>
      <c r="R329" s="163"/>
      <c r="S329" s="163"/>
      <c r="T329" s="164"/>
      <c r="AT329" s="160" t="s">
        <v>124</v>
      </c>
      <c r="AU329" s="160" t="s">
        <v>82</v>
      </c>
      <c r="AV329" s="15" t="s">
        <v>122</v>
      </c>
      <c r="AW329" s="15" t="s">
        <v>29</v>
      </c>
      <c r="AX329" s="15" t="s">
        <v>80</v>
      </c>
      <c r="AY329" s="160" t="s">
        <v>117</v>
      </c>
    </row>
    <row r="330" spans="1:65" s="2" customFormat="1" ht="24.2" customHeight="1">
      <c r="A330" s="33"/>
      <c r="B330" s="135"/>
      <c r="C330" s="191">
        <v>44</v>
      </c>
      <c r="D330" s="191" t="s">
        <v>119</v>
      </c>
      <c r="E330" s="192" t="s">
        <v>279</v>
      </c>
      <c r="F330" s="193" t="s">
        <v>405</v>
      </c>
      <c r="G330" s="194" t="s">
        <v>164</v>
      </c>
      <c r="H330" s="195">
        <v>10</v>
      </c>
      <c r="I330" s="136"/>
      <c r="J330" s="226">
        <f>ROUND(I330*H330,2)</f>
        <v>0</v>
      </c>
      <c r="K330" s="137"/>
      <c r="L330" s="34"/>
      <c r="M330" s="138" t="s">
        <v>1</v>
      </c>
      <c r="N330" s="139" t="s">
        <v>37</v>
      </c>
      <c r="O330" s="59"/>
      <c r="P330" s="140">
        <f>O330*H330</f>
        <v>0</v>
      </c>
      <c r="Q330" s="140">
        <v>2.97E-3</v>
      </c>
      <c r="R330" s="140">
        <f>Q330*H330</f>
        <v>2.9700000000000001E-2</v>
      </c>
      <c r="S330" s="140">
        <v>0</v>
      </c>
      <c r="T330" s="141">
        <f>S330*H330</f>
        <v>0</v>
      </c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R330" s="142" t="s">
        <v>133</v>
      </c>
      <c r="AT330" s="142" t="s">
        <v>119</v>
      </c>
      <c r="AU330" s="142" t="s">
        <v>82</v>
      </c>
      <c r="AY330" s="17" t="s">
        <v>117</v>
      </c>
      <c r="BE330" s="143">
        <f>IF(N330="základní",J330,0)</f>
        <v>0</v>
      </c>
      <c r="BF330" s="143">
        <f>IF(N330="snížená",J330,0)</f>
        <v>0</v>
      </c>
      <c r="BG330" s="143">
        <f>IF(N330="zákl. přenesená",J330,0)</f>
        <v>0</v>
      </c>
      <c r="BH330" s="143">
        <f>IF(N330="sníž. přenesená",J330,0)</f>
        <v>0</v>
      </c>
      <c r="BI330" s="143">
        <f>IF(N330="nulová",J330,0)</f>
        <v>0</v>
      </c>
      <c r="BJ330" s="17" t="s">
        <v>80</v>
      </c>
      <c r="BK330" s="143">
        <f>ROUND(I330*H330,2)</f>
        <v>0</v>
      </c>
      <c r="BL330" s="17" t="s">
        <v>133</v>
      </c>
      <c r="BM330" s="142" t="s">
        <v>280</v>
      </c>
    </row>
    <row r="331" spans="1:65" s="2" customFormat="1">
      <c r="A331" s="33"/>
      <c r="B331" s="34"/>
      <c r="C331" s="186"/>
      <c r="D331" s="208" t="s">
        <v>135</v>
      </c>
      <c r="E331" s="186"/>
      <c r="F331" s="209" t="s">
        <v>281</v>
      </c>
      <c r="G331" s="186"/>
      <c r="H331" s="186"/>
      <c r="I331" s="167"/>
      <c r="J331" s="186"/>
      <c r="K331" s="33"/>
      <c r="L331" s="34"/>
      <c r="M331" s="168"/>
      <c r="N331" s="169"/>
      <c r="O331" s="59"/>
      <c r="P331" s="59"/>
      <c r="Q331" s="59"/>
      <c r="R331" s="59"/>
      <c r="S331" s="59"/>
      <c r="T331" s="60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T331" s="17" t="s">
        <v>135</v>
      </c>
      <c r="AU331" s="17" t="s">
        <v>82</v>
      </c>
    </row>
    <row r="332" spans="1:65" s="14" customFormat="1">
      <c r="B332" s="151"/>
      <c r="C332" s="200"/>
      <c r="D332" s="197" t="s">
        <v>124</v>
      </c>
      <c r="E332" s="201" t="s">
        <v>1</v>
      </c>
      <c r="F332" s="202" t="s">
        <v>202</v>
      </c>
      <c r="G332" s="200"/>
      <c r="H332" s="203">
        <v>10</v>
      </c>
      <c r="I332" s="155"/>
      <c r="J332" s="200"/>
      <c r="L332" s="151"/>
      <c r="M332" s="156"/>
      <c r="N332" s="157"/>
      <c r="O332" s="157"/>
      <c r="P332" s="157"/>
      <c r="Q332" s="157"/>
      <c r="R332" s="157"/>
      <c r="S332" s="157"/>
      <c r="T332" s="158"/>
      <c r="AT332" s="152" t="s">
        <v>124</v>
      </c>
      <c r="AU332" s="152" t="s">
        <v>82</v>
      </c>
      <c r="AV332" s="14" t="s">
        <v>82</v>
      </c>
      <c r="AW332" s="14" t="s">
        <v>29</v>
      </c>
      <c r="AX332" s="14" t="s">
        <v>72</v>
      </c>
      <c r="AY332" s="152" t="s">
        <v>117</v>
      </c>
    </row>
    <row r="333" spans="1:65" s="15" customFormat="1">
      <c r="B333" s="159"/>
      <c r="C333" s="204"/>
      <c r="D333" s="197" t="s">
        <v>124</v>
      </c>
      <c r="E333" s="205" t="s">
        <v>1</v>
      </c>
      <c r="F333" s="206" t="s">
        <v>125</v>
      </c>
      <c r="G333" s="204"/>
      <c r="H333" s="207">
        <v>10</v>
      </c>
      <c r="I333" s="161"/>
      <c r="J333" s="204"/>
      <c r="L333" s="159"/>
      <c r="M333" s="162"/>
      <c r="N333" s="163"/>
      <c r="O333" s="163"/>
      <c r="P333" s="163"/>
      <c r="Q333" s="163"/>
      <c r="R333" s="163"/>
      <c r="S333" s="163"/>
      <c r="T333" s="164"/>
      <c r="AT333" s="160" t="s">
        <v>124</v>
      </c>
      <c r="AU333" s="160" t="s">
        <v>82</v>
      </c>
      <c r="AV333" s="15" t="s">
        <v>122</v>
      </c>
      <c r="AW333" s="15" t="s">
        <v>29</v>
      </c>
      <c r="AX333" s="15" t="s">
        <v>80</v>
      </c>
      <c r="AY333" s="160" t="s">
        <v>117</v>
      </c>
    </row>
    <row r="334" spans="1:65" s="15" customFormat="1" ht="12">
      <c r="B334" s="159"/>
      <c r="C334" s="191">
        <v>45</v>
      </c>
      <c r="D334" s="191" t="s">
        <v>119</v>
      </c>
      <c r="E334" s="192" t="s">
        <v>383</v>
      </c>
      <c r="F334" s="247" t="s">
        <v>384</v>
      </c>
      <c r="G334" s="194" t="s">
        <v>85</v>
      </c>
      <c r="H334" s="195">
        <f>H335</f>
        <v>25.740000000000002</v>
      </c>
      <c r="I334" s="136"/>
      <c r="J334" s="226">
        <f>ROUND(I334*H334,2)</f>
        <v>0</v>
      </c>
      <c r="L334" s="159"/>
      <c r="M334" s="162"/>
      <c r="N334" s="163"/>
      <c r="O334" s="163"/>
      <c r="P334" s="163"/>
      <c r="Q334" s="163"/>
      <c r="R334" s="163"/>
      <c r="S334" s="163"/>
      <c r="T334" s="164"/>
      <c r="AT334" s="160"/>
      <c r="AU334" s="160"/>
      <c r="AY334" s="160"/>
    </row>
    <row r="335" spans="1:65" s="15" customFormat="1">
      <c r="B335" s="159"/>
      <c r="C335" s="204"/>
      <c r="D335" s="197"/>
      <c r="E335" s="205"/>
      <c r="F335" s="202" t="s">
        <v>385</v>
      </c>
      <c r="G335" s="204"/>
      <c r="H335" s="207">
        <f>23.4*1.1</f>
        <v>25.740000000000002</v>
      </c>
      <c r="I335" s="161"/>
      <c r="J335" s="204"/>
      <c r="L335" s="159"/>
      <c r="M335" s="162"/>
      <c r="N335" s="163"/>
      <c r="O335" s="163"/>
      <c r="P335" s="163"/>
      <c r="Q335" s="163"/>
      <c r="R335" s="163"/>
      <c r="S335" s="163"/>
      <c r="T335" s="164"/>
      <c r="AT335" s="160"/>
      <c r="AU335" s="160"/>
      <c r="AY335" s="160"/>
    </row>
    <row r="336" spans="1:65" s="15" customFormat="1">
      <c r="B336" s="159"/>
      <c r="C336" s="204"/>
      <c r="D336" s="197"/>
      <c r="E336" s="205"/>
      <c r="F336" s="206" t="s">
        <v>125</v>
      </c>
      <c r="G336" s="204"/>
      <c r="H336" s="207">
        <f>H335</f>
        <v>25.740000000000002</v>
      </c>
      <c r="I336" s="161"/>
      <c r="J336" s="204"/>
      <c r="L336" s="159"/>
      <c r="M336" s="162"/>
      <c r="N336" s="163"/>
      <c r="O336" s="163"/>
      <c r="P336" s="163"/>
      <c r="Q336" s="163"/>
      <c r="R336" s="163"/>
      <c r="S336" s="163"/>
      <c r="T336" s="164"/>
      <c r="AT336" s="160"/>
      <c r="AU336" s="160"/>
      <c r="AY336" s="160"/>
    </row>
    <row r="337" spans="1:65" s="2" customFormat="1" ht="24.2" customHeight="1">
      <c r="A337" s="33"/>
      <c r="B337" s="135"/>
      <c r="C337" s="191">
        <v>46</v>
      </c>
      <c r="D337" s="191" t="s">
        <v>119</v>
      </c>
      <c r="E337" s="192" t="s">
        <v>282</v>
      </c>
      <c r="F337" s="193" t="s">
        <v>283</v>
      </c>
      <c r="G337" s="194" t="s">
        <v>266</v>
      </c>
      <c r="H337" s="195">
        <v>0.185</v>
      </c>
      <c r="I337" s="136"/>
      <c r="J337" s="226">
        <f>ROUND(I337*H337,2)</f>
        <v>0</v>
      </c>
      <c r="K337" s="137"/>
      <c r="L337" s="34"/>
      <c r="M337" s="138" t="s">
        <v>1</v>
      </c>
      <c r="N337" s="139" t="s">
        <v>37</v>
      </c>
      <c r="O337" s="59"/>
      <c r="P337" s="140">
        <f>O337*H337</f>
        <v>0</v>
      </c>
      <c r="Q337" s="140">
        <v>0</v>
      </c>
      <c r="R337" s="140">
        <f>Q337*H337</f>
        <v>0</v>
      </c>
      <c r="S337" s="140">
        <v>0</v>
      </c>
      <c r="T337" s="141">
        <f>S337*H337</f>
        <v>0</v>
      </c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R337" s="142" t="s">
        <v>133</v>
      </c>
      <c r="AT337" s="142" t="s">
        <v>119</v>
      </c>
      <c r="AU337" s="142" t="s">
        <v>82</v>
      </c>
      <c r="AY337" s="17" t="s">
        <v>117</v>
      </c>
      <c r="BE337" s="143">
        <f>IF(N337="základní",J337,0)</f>
        <v>0</v>
      </c>
      <c r="BF337" s="143">
        <f>IF(N337="snížená",J337,0)</f>
        <v>0</v>
      </c>
      <c r="BG337" s="143">
        <f>IF(N337="zákl. přenesená",J337,0)</f>
        <v>0</v>
      </c>
      <c r="BH337" s="143">
        <f>IF(N337="sníž. přenesená",J337,0)</f>
        <v>0</v>
      </c>
      <c r="BI337" s="143">
        <f>IF(N337="nulová",J337,0)</f>
        <v>0</v>
      </c>
      <c r="BJ337" s="17" t="s">
        <v>80</v>
      </c>
      <c r="BK337" s="143">
        <f>ROUND(I337*H337,2)</f>
        <v>0</v>
      </c>
      <c r="BL337" s="17" t="s">
        <v>133</v>
      </c>
      <c r="BM337" s="142" t="s">
        <v>284</v>
      </c>
    </row>
    <row r="338" spans="1:65" s="2" customFormat="1">
      <c r="A338" s="33"/>
      <c r="B338" s="34"/>
      <c r="C338" s="186"/>
      <c r="D338" s="208" t="s">
        <v>135</v>
      </c>
      <c r="E338" s="186"/>
      <c r="F338" s="209" t="s">
        <v>285</v>
      </c>
      <c r="G338" s="186"/>
      <c r="H338" s="186"/>
      <c r="I338" s="167"/>
      <c r="J338" s="186"/>
      <c r="K338" s="33"/>
      <c r="L338" s="34"/>
      <c r="M338" s="168"/>
      <c r="N338" s="169"/>
      <c r="O338" s="59"/>
      <c r="P338" s="59"/>
      <c r="Q338" s="59"/>
      <c r="R338" s="59"/>
      <c r="S338" s="59"/>
      <c r="T338" s="60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T338" s="17" t="s">
        <v>135</v>
      </c>
      <c r="AU338" s="17" t="s">
        <v>82</v>
      </c>
    </row>
    <row r="339" spans="1:65" s="12" customFormat="1" ht="22.9" customHeight="1">
      <c r="B339" s="126"/>
      <c r="C339" s="187"/>
      <c r="D339" s="188" t="s">
        <v>71</v>
      </c>
      <c r="E339" s="190" t="s">
        <v>286</v>
      </c>
      <c r="F339" s="190" t="s">
        <v>287</v>
      </c>
      <c r="G339" s="187"/>
      <c r="H339" s="187"/>
      <c r="I339" s="128"/>
      <c r="J339" s="224">
        <f>SUM(J340:J370)</f>
        <v>0</v>
      </c>
      <c r="L339" s="126"/>
      <c r="M339" s="129"/>
      <c r="N339" s="130"/>
      <c r="O339" s="130"/>
      <c r="P339" s="131">
        <f>SUM(P340:P371)</f>
        <v>0</v>
      </c>
      <c r="Q339" s="130"/>
      <c r="R339" s="131">
        <f>SUM(R340:R371)</f>
        <v>0.64634820000000004</v>
      </c>
      <c r="S339" s="130"/>
      <c r="T339" s="132">
        <f>SUM(T340:T371)</f>
        <v>0</v>
      </c>
      <c r="U339" s="239"/>
      <c r="AR339" s="127" t="s">
        <v>82</v>
      </c>
      <c r="AT339" s="133" t="s">
        <v>71</v>
      </c>
      <c r="AU339" s="133" t="s">
        <v>80</v>
      </c>
      <c r="AY339" s="127" t="s">
        <v>117</v>
      </c>
      <c r="BK339" s="134">
        <f>SUM(BK340:BK371)</f>
        <v>0</v>
      </c>
    </row>
    <row r="340" spans="1:65" s="2" customFormat="1" ht="24.2" customHeight="1">
      <c r="A340" s="33"/>
      <c r="B340" s="135"/>
      <c r="C340" s="191">
        <v>47</v>
      </c>
      <c r="D340" s="191" t="s">
        <v>119</v>
      </c>
      <c r="E340" s="192" t="s">
        <v>288</v>
      </c>
      <c r="F340" s="193" t="s">
        <v>289</v>
      </c>
      <c r="G340" s="194" t="s">
        <v>85</v>
      </c>
      <c r="H340" s="195">
        <f>H345</f>
        <v>37.28</v>
      </c>
      <c r="I340" s="136"/>
      <c r="J340" s="226">
        <f>ROUND(I340*H340,2)</f>
        <v>0</v>
      </c>
      <c r="K340" s="137"/>
      <c r="L340" s="34"/>
      <c r="M340" s="138" t="s">
        <v>1</v>
      </c>
      <c r="N340" s="139" t="s">
        <v>37</v>
      </c>
      <c r="O340" s="59"/>
      <c r="P340" s="140">
        <f>O340*H340</f>
        <v>0</v>
      </c>
      <c r="Q340" s="140">
        <v>0</v>
      </c>
      <c r="R340" s="140">
        <f>Q340*H340</f>
        <v>0</v>
      </c>
      <c r="S340" s="140">
        <v>0</v>
      </c>
      <c r="T340" s="141">
        <f>S340*H340</f>
        <v>0</v>
      </c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R340" s="142" t="s">
        <v>133</v>
      </c>
      <c r="AT340" s="142" t="s">
        <v>119</v>
      </c>
      <c r="AU340" s="142" t="s">
        <v>82</v>
      </c>
      <c r="AY340" s="17" t="s">
        <v>117</v>
      </c>
      <c r="BE340" s="143">
        <f>IF(N340="základní",J340,0)</f>
        <v>0</v>
      </c>
      <c r="BF340" s="143">
        <f>IF(N340="snížená",J340,0)</f>
        <v>0</v>
      </c>
      <c r="BG340" s="143">
        <f>IF(N340="zákl. přenesená",J340,0)</f>
        <v>0</v>
      </c>
      <c r="BH340" s="143">
        <f>IF(N340="sníž. přenesená",J340,0)</f>
        <v>0</v>
      </c>
      <c r="BI340" s="143">
        <f>IF(N340="nulová",J340,0)</f>
        <v>0</v>
      </c>
      <c r="BJ340" s="17" t="s">
        <v>80</v>
      </c>
      <c r="BK340" s="143">
        <f>ROUND(I340*H340,2)</f>
        <v>0</v>
      </c>
      <c r="BL340" s="17" t="s">
        <v>133</v>
      </c>
      <c r="BM340" s="142" t="s">
        <v>290</v>
      </c>
    </row>
    <row r="341" spans="1:65" s="13" customFormat="1" ht="22.5">
      <c r="B341" s="144"/>
      <c r="C341" s="196"/>
      <c r="D341" s="197" t="s">
        <v>124</v>
      </c>
      <c r="E341" s="198" t="s">
        <v>1</v>
      </c>
      <c r="F341" s="199" t="s">
        <v>291</v>
      </c>
      <c r="G341" s="196"/>
      <c r="H341" s="198" t="s">
        <v>1</v>
      </c>
      <c r="I341" s="147"/>
      <c r="J341" s="196"/>
      <c r="L341" s="144"/>
      <c r="M341" s="148"/>
      <c r="N341" s="149"/>
      <c r="O341" s="149"/>
      <c r="P341" s="149"/>
      <c r="Q341" s="149"/>
      <c r="R341" s="149"/>
      <c r="S341" s="149"/>
      <c r="T341" s="150"/>
      <c r="AT341" s="146" t="s">
        <v>124</v>
      </c>
      <c r="AU341" s="146" t="s">
        <v>82</v>
      </c>
      <c r="AV341" s="13" t="s">
        <v>80</v>
      </c>
      <c r="AW341" s="13" t="s">
        <v>29</v>
      </c>
      <c r="AX341" s="13" t="s">
        <v>72</v>
      </c>
      <c r="AY341" s="146" t="s">
        <v>117</v>
      </c>
    </row>
    <row r="342" spans="1:65" s="14" customFormat="1">
      <c r="B342" s="151"/>
      <c r="C342" s="200"/>
      <c r="D342" s="197" t="s">
        <v>124</v>
      </c>
      <c r="E342" s="201" t="s">
        <v>1</v>
      </c>
      <c r="F342" s="202" t="s">
        <v>370</v>
      </c>
      <c r="G342" s="200"/>
      <c r="H342" s="203">
        <f>4*2*2.2*0.7</f>
        <v>12.32</v>
      </c>
      <c r="I342" s="155"/>
      <c r="J342" s="200"/>
      <c r="L342" s="151"/>
      <c r="M342" s="156"/>
      <c r="N342" s="157"/>
      <c r="O342" s="157"/>
      <c r="P342" s="157"/>
      <c r="Q342" s="157"/>
      <c r="R342" s="157"/>
      <c r="S342" s="157"/>
      <c r="T342" s="158"/>
      <c r="AT342" s="152" t="s">
        <v>124</v>
      </c>
      <c r="AU342" s="152" t="s">
        <v>82</v>
      </c>
      <c r="AV342" s="14" t="s">
        <v>82</v>
      </c>
      <c r="AW342" s="14" t="s">
        <v>29</v>
      </c>
      <c r="AX342" s="14" t="s">
        <v>72</v>
      </c>
      <c r="AY342" s="152" t="s">
        <v>117</v>
      </c>
    </row>
    <row r="343" spans="1:65" s="13" customFormat="1">
      <c r="B343" s="144"/>
      <c r="C343" s="196"/>
      <c r="D343" s="197" t="s">
        <v>124</v>
      </c>
      <c r="E343" s="198" t="s">
        <v>1</v>
      </c>
      <c r="F343" s="199" t="s">
        <v>158</v>
      </c>
      <c r="G343" s="196"/>
      <c r="H343" s="198" t="s">
        <v>1</v>
      </c>
      <c r="I343" s="147"/>
      <c r="J343" s="196"/>
      <c r="L343" s="144"/>
      <c r="M343" s="148"/>
      <c r="N343" s="149"/>
      <c r="O343" s="149"/>
      <c r="P343" s="149"/>
      <c r="Q343" s="149"/>
      <c r="R343" s="149"/>
      <c r="S343" s="149"/>
      <c r="T343" s="150"/>
      <c r="AT343" s="146" t="s">
        <v>124</v>
      </c>
      <c r="AU343" s="146" t="s">
        <v>82</v>
      </c>
      <c r="AV343" s="13" t="s">
        <v>80</v>
      </c>
      <c r="AW343" s="13" t="s">
        <v>29</v>
      </c>
      <c r="AX343" s="13" t="s">
        <v>72</v>
      </c>
      <c r="AY343" s="146" t="s">
        <v>117</v>
      </c>
    </row>
    <row r="344" spans="1:65" s="14" customFormat="1">
      <c r="B344" s="151"/>
      <c r="C344" s="200"/>
      <c r="D344" s="197" t="s">
        <v>124</v>
      </c>
      <c r="E344" s="201" t="s">
        <v>1</v>
      </c>
      <c r="F344" s="202" t="s">
        <v>292</v>
      </c>
      <c r="G344" s="200"/>
      <c r="H344" s="203">
        <v>24.96</v>
      </c>
      <c r="I344" s="155"/>
      <c r="J344" s="200"/>
      <c r="L344" s="151"/>
      <c r="M344" s="156"/>
      <c r="N344" s="157"/>
      <c r="O344" s="157"/>
      <c r="P344" s="157"/>
      <c r="Q344" s="157"/>
      <c r="R344" s="157"/>
      <c r="S344" s="157"/>
      <c r="T344" s="158"/>
      <c r="AT344" s="152" t="s">
        <v>124</v>
      </c>
      <c r="AU344" s="152" t="s">
        <v>82</v>
      </c>
      <c r="AV344" s="14" t="s">
        <v>82</v>
      </c>
      <c r="AW344" s="14" t="s">
        <v>29</v>
      </c>
      <c r="AX344" s="14" t="s">
        <v>72</v>
      </c>
      <c r="AY344" s="152" t="s">
        <v>117</v>
      </c>
    </row>
    <row r="345" spans="1:65" s="15" customFormat="1">
      <c r="B345" s="159"/>
      <c r="C345" s="204"/>
      <c r="D345" s="197" t="s">
        <v>124</v>
      </c>
      <c r="E345" s="205" t="s">
        <v>1</v>
      </c>
      <c r="F345" s="206" t="s">
        <v>125</v>
      </c>
      <c r="G345" s="204"/>
      <c r="H345" s="207">
        <f>H342+H344</f>
        <v>37.28</v>
      </c>
      <c r="I345" s="161"/>
      <c r="J345" s="204"/>
      <c r="L345" s="159"/>
      <c r="M345" s="162"/>
      <c r="N345" s="163"/>
      <c r="O345" s="163"/>
      <c r="P345" s="163"/>
      <c r="Q345" s="163"/>
      <c r="R345" s="163"/>
      <c r="S345" s="163"/>
      <c r="T345" s="164"/>
      <c r="AT345" s="160" t="s">
        <v>124</v>
      </c>
      <c r="AU345" s="160" t="s">
        <v>82</v>
      </c>
      <c r="AV345" s="15" t="s">
        <v>122</v>
      </c>
      <c r="AW345" s="15" t="s">
        <v>29</v>
      </c>
      <c r="AX345" s="15" t="s">
        <v>80</v>
      </c>
      <c r="AY345" s="160" t="s">
        <v>117</v>
      </c>
    </row>
    <row r="346" spans="1:65" s="2" customFormat="1" ht="16.5" customHeight="1">
      <c r="A346" s="33"/>
      <c r="B346" s="135"/>
      <c r="C346" s="210">
        <v>48</v>
      </c>
      <c r="D346" s="210" t="s">
        <v>174</v>
      </c>
      <c r="E346" s="211" t="s">
        <v>293</v>
      </c>
      <c r="F346" s="212" t="s">
        <v>294</v>
      </c>
      <c r="G346" s="213" t="s">
        <v>132</v>
      </c>
      <c r="H346" s="214">
        <f>H352</f>
        <v>1.1745300000000001</v>
      </c>
      <c r="I346" s="170"/>
      <c r="J346" s="227">
        <f>ROUND(I346*H346,2)</f>
        <v>0</v>
      </c>
      <c r="K346" s="171"/>
      <c r="L346" s="172"/>
      <c r="M346" s="173" t="s">
        <v>1</v>
      </c>
      <c r="N346" s="174" t="s">
        <v>37</v>
      </c>
      <c r="O346" s="59"/>
      <c r="P346" s="140">
        <f>O346*H346</f>
        <v>0</v>
      </c>
      <c r="Q346" s="140">
        <v>0.5</v>
      </c>
      <c r="R346" s="140">
        <f>Q346*H346</f>
        <v>0.58726500000000004</v>
      </c>
      <c r="S346" s="140">
        <v>0</v>
      </c>
      <c r="T346" s="141">
        <f>S346*H346</f>
        <v>0</v>
      </c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R346" s="142" t="s">
        <v>177</v>
      </c>
      <c r="AT346" s="142" t="s">
        <v>174</v>
      </c>
      <c r="AU346" s="142" t="s">
        <v>82</v>
      </c>
      <c r="AY346" s="17" t="s">
        <v>117</v>
      </c>
      <c r="BE346" s="143">
        <f>IF(N346="základní",J346,0)</f>
        <v>0</v>
      </c>
      <c r="BF346" s="143">
        <f>IF(N346="snížená",J346,0)</f>
        <v>0</v>
      </c>
      <c r="BG346" s="143">
        <f>IF(N346="zákl. přenesená",J346,0)</f>
        <v>0</v>
      </c>
      <c r="BH346" s="143">
        <f>IF(N346="sníž. přenesená",J346,0)</f>
        <v>0</v>
      </c>
      <c r="BI346" s="143">
        <f>IF(N346="nulová",J346,0)</f>
        <v>0</v>
      </c>
      <c r="BJ346" s="17" t="s">
        <v>80</v>
      </c>
      <c r="BK346" s="143">
        <f>ROUND(I346*H346,2)</f>
        <v>0</v>
      </c>
      <c r="BL346" s="17" t="s">
        <v>133</v>
      </c>
      <c r="BM346" s="142" t="s">
        <v>295</v>
      </c>
    </row>
    <row r="347" spans="1:65" s="13" customFormat="1" ht="22.5">
      <c r="B347" s="144"/>
      <c r="C347" s="196"/>
      <c r="D347" s="197" t="s">
        <v>124</v>
      </c>
      <c r="E347" s="198" t="s">
        <v>1</v>
      </c>
      <c r="F347" s="199" t="s">
        <v>291</v>
      </c>
      <c r="G347" s="196"/>
      <c r="H347" s="198" t="s">
        <v>1</v>
      </c>
      <c r="I347" s="147"/>
      <c r="J347" s="196"/>
      <c r="L347" s="144"/>
      <c r="M347" s="148"/>
      <c r="N347" s="149"/>
      <c r="O347" s="149"/>
      <c r="P347" s="149"/>
      <c r="Q347" s="149"/>
      <c r="R347" s="149"/>
      <c r="S347" s="149"/>
      <c r="T347" s="150"/>
      <c r="AT347" s="146" t="s">
        <v>124</v>
      </c>
      <c r="AU347" s="146" t="s">
        <v>82</v>
      </c>
      <c r="AV347" s="13" t="s">
        <v>80</v>
      </c>
      <c r="AW347" s="13" t="s">
        <v>29</v>
      </c>
      <c r="AX347" s="13" t="s">
        <v>72</v>
      </c>
      <c r="AY347" s="146" t="s">
        <v>117</v>
      </c>
    </row>
    <row r="348" spans="1:65" s="14" customFormat="1">
      <c r="B348" s="151"/>
      <c r="C348" s="200"/>
      <c r="D348" s="197" t="s">
        <v>124</v>
      </c>
      <c r="E348" s="201" t="s">
        <v>1</v>
      </c>
      <c r="F348" s="202" t="s">
        <v>371</v>
      </c>
      <c r="G348" s="200"/>
      <c r="H348" s="203">
        <f>(4*2*2.2*0.03)*0.7</f>
        <v>0.36959999999999998</v>
      </c>
      <c r="I348" s="155"/>
      <c r="J348" s="200"/>
      <c r="L348" s="151"/>
      <c r="M348" s="156"/>
      <c r="N348" s="157"/>
      <c r="O348" s="157"/>
      <c r="P348" s="157"/>
      <c r="Q348" s="157"/>
      <c r="R348" s="157"/>
      <c r="S348" s="157"/>
      <c r="T348" s="158"/>
      <c r="AT348" s="152" t="s">
        <v>124</v>
      </c>
      <c r="AU348" s="152" t="s">
        <v>82</v>
      </c>
      <c r="AV348" s="14" t="s">
        <v>82</v>
      </c>
      <c r="AW348" s="14" t="s">
        <v>29</v>
      </c>
      <c r="AX348" s="14" t="s">
        <v>72</v>
      </c>
      <c r="AY348" s="152" t="s">
        <v>117</v>
      </c>
    </row>
    <row r="349" spans="1:65" s="13" customFormat="1">
      <c r="B349" s="144"/>
      <c r="C349" s="196"/>
      <c r="D349" s="197" t="s">
        <v>124</v>
      </c>
      <c r="E349" s="198" t="s">
        <v>1</v>
      </c>
      <c r="F349" s="199" t="s">
        <v>158</v>
      </c>
      <c r="G349" s="196"/>
      <c r="H349" s="198" t="s">
        <v>1</v>
      </c>
      <c r="I349" s="147"/>
      <c r="J349" s="196"/>
      <c r="L349" s="144"/>
      <c r="M349" s="148"/>
      <c r="N349" s="149"/>
      <c r="O349" s="149"/>
      <c r="P349" s="149"/>
      <c r="Q349" s="149"/>
      <c r="R349" s="149"/>
      <c r="S349" s="149"/>
      <c r="T349" s="150"/>
      <c r="AT349" s="146" t="s">
        <v>124</v>
      </c>
      <c r="AU349" s="146" t="s">
        <v>82</v>
      </c>
      <c r="AV349" s="13" t="s">
        <v>80</v>
      </c>
      <c r="AW349" s="13" t="s">
        <v>29</v>
      </c>
      <c r="AX349" s="13" t="s">
        <v>72</v>
      </c>
      <c r="AY349" s="146" t="s">
        <v>117</v>
      </c>
    </row>
    <row r="350" spans="1:65" s="14" customFormat="1">
      <c r="B350" s="151"/>
      <c r="C350" s="200"/>
      <c r="D350" s="197" t="s">
        <v>124</v>
      </c>
      <c r="E350" s="201" t="s">
        <v>1</v>
      </c>
      <c r="F350" s="202" t="s">
        <v>159</v>
      </c>
      <c r="G350" s="200"/>
      <c r="H350" s="203">
        <v>0.749</v>
      </c>
      <c r="I350" s="155"/>
      <c r="J350" s="200"/>
      <c r="L350" s="151"/>
      <c r="M350" s="156"/>
      <c r="N350" s="157"/>
      <c r="O350" s="157"/>
      <c r="P350" s="157"/>
      <c r="Q350" s="157"/>
      <c r="R350" s="157"/>
      <c r="S350" s="157"/>
      <c r="T350" s="158"/>
      <c r="AT350" s="152" t="s">
        <v>124</v>
      </c>
      <c r="AU350" s="152" t="s">
        <v>82</v>
      </c>
      <c r="AV350" s="14" t="s">
        <v>82</v>
      </c>
      <c r="AW350" s="14" t="s">
        <v>29</v>
      </c>
      <c r="AX350" s="14" t="s">
        <v>72</v>
      </c>
      <c r="AY350" s="152" t="s">
        <v>117</v>
      </c>
    </row>
    <row r="351" spans="1:65" s="15" customFormat="1">
      <c r="B351" s="159"/>
      <c r="C351" s="204"/>
      <c r="D351" s="197" t="s">
        <v>124</v>
      </c>
      <c r="E351" s="205" t="s">
        <v>1</v>
      </c>
      <c r="F351" s="206" t="s">
        <v>125</v>
      </c>
      <c r="G351" s="204"/>
      <c r="H351" s="207">
        <f>H348+H350</f>
        <v>1.1186</v>
      </c>
      <c r="I351" s="161"/>
      <c r="J351" s="204"/>
      <c r="L351" s="159"/>
      <c r="M351" s="162"/>
      <c r="N351" s="163"/>
      <c r="O351" s="163"/>
      <c r="P351" s="163"/>
      <c r="Q351" s="163"/>
      <c r="R351" s="163"/>
      <c r="S351" s="163"/>
      <c r="T351" s="164"/>
      <c r="AT351" s="160" t="s">
        <v>124</v>
      </c>
      <c r="AU351" s="160" t="s">
        <v>82</v>
      </c>
      <c r="AV351" s="15" t="s">
        <v>122</v>
      </c>
      <c r="AW351" s="15" t="s">
        <v>29</v>
      </c>
      <c r="AX351" s="15" t="s">
        <v>80</v>
      </c>
      <c r="AY351" s="160" t="s">
        <v>117</v>
      </c>
    </row>
    <row r="352" spans="1:65" s="14" customFormat="1">
      <c r="B352" s="151"/>
      <c r="C352" s="200"/>
      <c r="D352" s="197" t="s">
        <v>124</v>
      </c>
      <c r="E352" s="200"/>
      <c r="F352" s="202" t="s">
        <v>296</v>
      </c>
      <c r="G352" s="200"/>
      <c r="H352" s="203">
        <f>H351*1.05</f>
        <v>1.1745300000000001</v>
      </c>
      <c r="I352" s="155"/>
      <c r="J352" s="200"/>
      <c r="L352" s="151"/>
      <c r="M352" s="156"/>
      <c r="N352" s="157"/>
      <c r="O352" s="157"/>
      <c r="P352" s="157"/>
      <c r="Q352" s="157"/>
      <c r="R352" s="157"/>
      <c r="S352" s="157"/>
      <c r="T352" s="158"/>
      <c r="AT352" s="152" t="s">
        <v>124</v>
      </c>
      <c r="AU352" s="152" t="s">
        <v>82</v>
      </c>
      <c r="AV352" s="14" t="s">
        <v>82</v>
      </c>
      <c r="AW352" s="14" t="s">
        <v>3</v>
      </c>
      <c r="AX352" s="14" t="s">
        <v>80</v>
      </c>
      <c r="AY352" s="152" t="s">
        <v>117</v>
      </c>
    </row>
    <row r="353" spans="1:65" s="2" customFormat="1" ht="21.75" customHeight="1">
      <c r="A353" s="33"/>
      <c r="B353" s="135"/>
      <c r="C353" s="191">
        <v>49</v>
      </c>
      <c r="D353" s="191" t="s">
        <v>119</v>
      </c>
      <c r="E353" s="192" t="s">
        <v>297</v>
      </c>
      <c r="F353" s="193" t="s">
        <v>298</v>
      </c>
      <c r="G353" s="194" t="s">
        <v>299</v>
      </c>
      <c r="H353" s="195">
        <v>1</v>
      </c>
      <c r="I353" s="136"/>
      <c r="J353" s="226">
        <f>ROUND(I353*H353,2)</f>
        <v>0</v>
      </c>
      <c r="K353" s="137"/>
      <c r="L353" s="34"/>
      <c r="M353" s="138" t="s">
        <v>1</v>
      </c>
      <c r="N353" s="139" t="s">
        <v>37</v>
      </c>
      <c r="O353" s="59"/>
      <c r="P353" s="140">
        <f>O353*H353</f>
        <v>0</v>
      </c>
      <c r="Q353" s="140">
        <v>0</v>
      </c>
      <c r="R353" s="140">
        <f>Q353*H353</f>
        <v>0</v>
      </c>
      <c r="S353" s="140">
        <v>0</v>
      </c>
      <c r="T353" s="141">
        <f>S353*H353</f>
        <v>0</v>
      </c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R353" s="142" t="s">
        <v>133</v>
      </c>
      <c r="AT353" s="142" t="s">
        <v>119</v>
      </c>
      <c r="AU353" s="142" t="s">
        <v>82</v>
      </c>
      <c r="AY353" s="17" t="s">
        <v>117</v>
      </c>
      <c r="BE353" s="143">
        <f>IF(N353="základní",J353,0)</f>
        <v>0</v>
      </c>
      <c r="BF353" s="143">
        <f>IF(N353="snížená",J353,0)</f>
        <v>0</v>
      </c>
      <c r="BG353" s="143">
        <f>IF(N353="zákl. přenesená",J353,0)</f>
        <v>0</v>
      </c>
      <c r="BH353" s="143">
        <f>IF(N353="sníž. přenesená",J353,0)</f>
        <v>0</v>
      </c>
      <c r="BI353" s="143">
        <f>IF(N353="nulová",J353,0)</f>
        <v>0</v>
      </c>
      <c r="BJ353" s="17" t="s">
        <v>80</v>
      </c>
      <c r="BK353" s="143">
        <f>ROUND(I353*H353,2)</f>
        <v>0</v>
      </c>
      <c r="BL353" s="17" t="s">
        <v>133</v>
      </c>
      <c r="BM353" s="142" t="s">
        <v>300</v>
      </c>
    </row>
    <row r="354" spans="1:65" s="13" customFormat="1">
      <c r="B354" s="144"/>
      <c r="C354" s="196"/>
      <c r="D354" s="197" t="s">
        <v>124</v>
      </c>
      <c r="E354" s="198" t="s">
        <v>1</v>
      </c>
      <c r="F354" s="199" t="s">
        <v>301</v>
      </c>
      <c r="G354" s="196"/>
      <c r="H354" s="198" t="s">
        <v>1</v>
      </c>
      <c r="I354" s="147"/>
      <c r="J354" s="196"/>
      <c r="L354" s="144"/>
      <c r="M354" s="148"/>
      <c r="N354" s="149"/>
      <c r="O354" s="149"/>
      <c r="P354" s="149"/>
      <c r="Q354" s="149"/>
      <c r="R354" s="149"/>
      <c r="S354" s="149"/>
      <c r="T354" s="150"/>
      <c r="AT354" s="146" t="s">
        <v>124</v>
      </c>
      <c r="AU354" s="146" t="s">
        <v>82</v>
      </c>
      <c r="AV354" s="13" t="s">
        <v>80</v>
      </c>
      <c r="AW354" s="13" t="s">
        <v>29</v>
      </c>
      <c r="AX354" s="13" t="s">
        <v>72</v>
      </c>
      <c r="AY354" s="146" t="s">
        <v>117</v>
      </c>
    </row>
    <row r="355" spans="1:65" s="14" customFormat="1">
      <c r="B355" s="151"/>
      <c r="C355" s="200"/>
      <c r="D355" s="197" t="s">
        <v>124</v>
      </c>
      <c r="E355" s="201" t="s">
        <v>1</v>
      </c>
      <c r="F355" s="202" t="s">
        <v>80</v>
      </c>
      <c r="G355" s="200"/>
      <c r="H355" s="203">
        <v>1</v>
      </c>
      <c r="I355" s="155"/>
      <c r="J355" s="200"/>
      <c r="L355" s="151"/>
      <c r="M355" s="156"/>
      <c r="N355" s="157"/>
      <c r="O355" s="157"/>
      <c r="P355" s="157"/>
      <c r="Q355" s="157"/>
      <c r="R355" s="157"/>
      <c r="S355" s="157"/>
      <c r="T355" s="158"/>
      <c r="AT355" s="152" t="s">
        <v>124</v>
      </c>
      <c r="AU355" s="152" t="s">
        <v>82</v>
      </c>
      <c r="AV355" s="14" t="s">
        <v>82</v>
      </c>
      <c r="AW355" s="14" t="s">
        <v>29</v>
      </c>
      <c r="AX355" s="14" t="s">
        <v>72</v>
      </c>
      <c r="AY355" s="152" t="s">
        <v>117</v>
      </c>
    </row>
    <row r="356" spans="1:65" s="15" customFormat="1">
      <c r="B356" s="159"/>
      <c r="C356" s="204"/>
      <c r="D356" s="197" t="s">
        <v>124</v>
      </c>
      <c r="E356" s="205" t="s">
        <v>1</v>
      </c>
      <c r="F356" s="206" t="s">
        <v>125</v>
      </c>
      <c r="G356" s="204"/>
      <c r="H356" s="207">
        <v>1</v>
      </c>
      <c r="I356" s="161"/>
      <c r="J356" s="204"/>
      <c r="L356" s="159"/>
      <c r="M356" s="162"/>
      <c r="N356" s="163"/>
      <c r="O356" s="163"/>
      <c r="P356" s="163"/>
      <c r="Q356" s="163"/>
      <c r="R356" s="163"/>
      <c r="S356" s="163"/>
      <c r="T356" s="164"/>
      <c r="AT356" s="160" t="s">
        <v>124</v>
      </c>
      <c r="AU356" s="160" t="s">
        <v>82</v>
      </c>
      <c r="AV356" s="15" t="s">
        <v>122</v>
      </c>
      <c r="AW356" s="15" t="s">
        <v>29</v>
      </c>
      <c r="AX356" s="15" t="s">
        <v>80</v>
      </c>
      <c r="AY356" s="160" t="s">
        <v>117</v>
      </c>
    </row>
    <row r="357" spans="1:65" s="2" customFormat="1" ht="24.2" customHeight="1">
      <c r="A357" s="33"/>
      <c r="B357" s="135"/>
      <c r="C357" s="191">
        <v>50</v>
      </c>
      <c r="D357" s="191" t="s">
        <v>119</v>
      </c>
      <c r="E357" s="192" t="s">
        <v>302</v>
      </c>
      <c r="F357" s="193" t="s">
        <v>303</v>
      </c>
      <c r="G357" s="194" t="s">
        <v>121</v>
      </c>
      <c r="H357" s="195">
        <v>4</v>
      </c>
      <c r="I357" s="136"/>
      <c r="J357" s="226">
        <f>ROUND(I357*H357,2)</f>
        <v>0</v>
      </c>
      <c r="K357" s="137"/>
      <c r="L357" s="34"/>
      <c r="M357" s="138" t="s">
        <v>1</v>
      </c>
      <c r="N357" s="139" t="s">
        <v>37</v>
      </c>
      <c r="O357" s="59"/>
      <c r="P357" s="140">
        <f>O357*H357</f>
        <v>0</v>
      </c>
      <c r="Q357" s="140">
        <v>2.7E-4</v>
      </c>
      <c r="R357" s="140">
        <f>Q357*H357</f>
        <v>1.08E-3</v>
      </c>
      <c r="S357" s="140">
        <v>0</v>
      </c>
      <c r="T357" s="141">
        <f>S357*H357</f>
        <v>0</v>
      </c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R357" s="142" t="s">
        <v>133</v>
      </c>
      <c r="AT357" s="142" t="s">
        <v>119</v>
      </c>
      <c r="AU357" s="142" t="s">
        <v>82</v>
      </c>
      <c r="AY357" s="17" t="s">
        <v>117</v>
      </c>
      <c r="BE357" s="143">
        <f>IF(N357="základní",J357,0)</f>
        <v>0</v>
      </c>
      <c r="BF357" s="143">
        <f>IF(N357="snížená",J357,0)</f>
        <v>0</v>
      </c>
      <c r="BG357" s="143">
        <f>IF(N357="zákl. přenesená",J357,0)</f>
        <v>0</v>
      </c>
      <c r="BH357" s="143">
        <f>IF(N357="sníž. přenesená",J357,0)</f>
        <v>0</v>
      </c>
      <c r="BI357" s="143">
        <f>IF(N357="nulová",J357,0)</f>
        <v>0</v>
      </c>
      <c r="BJ357" s="17" t="s">
        <v>80</v>
      </c>
      <c r="BK357" s="143">
        <f>ROUND(I357*H357,2)</f>
        <v>0</v>
      </c>
      <c r="BL357" s="17" t="s">
        <v>133</v>
      </c>
      <c r="BM357" s="142" t="s">
        <v>304</v>
      </c>
    </row>
    <row r="358" spans="1:65" s="2" customFormat="1">
      <c r="A358" s="33"/>
      <c r="B358" s="34"/>
      <c r="C358" s="186"/>
      <c r="D358" s="208" t="s">
        <v>135</v>
      </c>
      <c r="E358" s="186"/>
      <c r="F358" s="209" t="s">
        <v>305</v>
      </c>
      <c r="G358" s="186"/>
      <c r="H358" s="186"/>
      <c r="I358" s="167"/>
      <c r="J358" s="186"/>
      <c r="K358" s="33"/>
      <c r="L358" s="34"/>
      <c r="M358" s="168"/>
      <c r="N358" s="169"/>
      <c r="O358" s="59"/>
      <c r="P358" s="59"/>
      <c r="Q358" s="59"/>
      <c r="R358" s="59"/>
      <c r="S358" s="59"/>
      <c r="T358" s="60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T358" s="17" t="s">
        <v>135</v>
      </c>
      <c r="AU358" s="17" t="s">
        <v>82</v>
      </c>
    </row>
    <row r="359" spans="1:65" s="14" customFormat="1">
      <c r="B359" s="151"/>
      <c r="C359" s="200"/>
      <c r="D359" s="197" t="s">
        <v>124</v>
      </c>
      <c r="E359" s="201" t="s">
        <v>1</v>
      </c>
      <c r="F359" s="202" t="s">
        <v>122</v>
      </c>
      <c r="G359" s="200"/>
      <c r="H359" s="203">
        <v>4</v>
      </c>
      <c r="I359" s="155"/>
      <c r="J359" s="200"/>
      <c r="L359" s="151"/>
      <c r="M359" s="156"/>
      <c r="N359" s="157"/>
      <c r="O359" s="157"/>
      <c r="P359" s="157"/>
      <c r="Q359" s="157"/>
      <c r="R359" s="157"/>
      <c r="S359" s="157"/>
      <c r="T359" s="158"/>
      <c r="AT359" s="152" t="s">
        <v>124</v>
      </c>
      <c r="AU359" s="152" t="s">
        <v>82</v>
      </c>
      <c r="AV359" s="14" t="s">
        <v>82</v>
      </c>
      <c r="AW359" s="14" t="s">
        <v>29</v>
      </c>
      <c r="AX359" s="14" t="s">
        <v>72</v>
      </c>
      <c r="AY359" s="152" t="s">
        <v>117</v>
      </c>
    </row>
    <row r="360" spans="1:65" s="15" customFormat="1">
      <c r="B360" s="159"/>
      <c r="C360" s="204"/>
      <c r="D360" s="197" t="s">
        <v>124</v>
      </c>
      <c r="E360" s="205" t="s">
        <v>1</v>
      </c>
      <c r="F360" s="206" t="s">
        <v>125</v>
      </c>
      <c r="G360" s="204"/>
      <c r="H360" s="207">
        <v>4</v>
      </c>
      <c r="I360" s="161"/>
      <c r="J360" s="204"/>
      <c r="L360" s="159"/>
      <c r="M360" s="162"/>
      <c r="N360" s="163"/>
      <c r="O360" s="163"/>
      <c r="P360" s="163"/>
      <c r="Q360" s="163"/>
      <c r="R360" s="163"/>
      <c r="S360" s="163"/>
      <c r="T360" s="164"/>
      <c r="AT360" s="160" t="s">
        <v>124</v>
      </c>
      <c r="AU360" s="160" t="s">
        <v>82</v>
      </c>
      <c r="AV360" s="15" t="s">
        <v>122</v>
      </c>
      <c r="AW360" s="15" t="s">
        <v>29</v>
      </c>
      <c r="AX360" s="15" t="s">
        <v>80</v>
      </c>
      <c r="AY360" s="160" t="s">
        <v>117</v>
      </c>
    </row>
    <row r="361" spans="1:65" s="2" customFormat="1" ht="33" customHeight="1">
      <c r="A361" s="33"/>
      <c r="B361" s="135"/>
      <c r="C361" s="210">
        <v>51</v>
      </c>
      <c r="D361" s="210" t="s">
        <v>174</v>
      </c>
      <c r="E361" s="211" t="s">
        <v>306</v>
      </c>
      <c r="F361" s="212" t="s">
        <v>307</v>
      </c>
      <c r="G361" s="213" t="s">
        <v>85</v>
      </c>
      <c r="H361" s="214">
        <v>1.44</v>
      </c>
      <c r="I361" s="170"/>
      <c r="J361" s="227">
        <f>ROUND(I361*H361,2)</f>
        <v>0</v>
      </c>
      <c r="K361" s="171"/>
      <c r="L361" s="172"/>
      <c r="M361" s="173" t="s">
        <v>1</v>
      </c>
      <c r="N361" s="174" t="s">
        <v>37</v>
      </c>
      <c r="O361" s="59"/>
      <c r="P361" s="140">
        <f>O361*H361</f>
        <v>0</v>
      </c>
      <c r="Q361" s="140">
        <v>4.0280000000000003E-2</v>
      </c>
      <c r="R361" s="140">
        <f>Q361*H361</f>
        <v>5.8003200000000005E-2</v>
      </c>
      <c r="S361" s="140">
        <v>0</v>
      </c>
      <c r="T361" s="141">
        <f>S361*H361</f>
        <v>0</v>
      </c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R361" s="142" t="s">
        <v>177</v>
      </c>
      <c r="AT361" s="142" t="s">
        <v>174</v>
      </c>
      <c r="AU361" s="142" t="s">
        <v>82</v>
      </c>
      <c r="AY361" s="17" t="s">
        <v>117</v>
      </c>
      <c r="BE361" s="143">
        <f>IF(N361="základní",J361,0)</f>
        <v>0</v>
      </c>
      <c r="BF361" s="143">
        <f>IF(N361="snížená",J361,0)</f>
        <v>0</v>
      </c>
      <c r="BG361" s="143">
        <f>IF(N361="zákl. přenesená",J361,0)</f>
        <v>0</v>
      </c>
      <c r="BH361" s="143">
        <f>IF(N361="sníž. přenesená",J361,0)</f>
        <v>0</v>
      </c>
      <c r="BI361" s="143">
        <f>IF(N361="nulová",J361,0)</f>
        <v>0</v>
      </c>
      <c r="BJ361" s="17" t="s">
        <v>80</v>
      </c>
      <c r="BK361" s="143">
        <f>ROUND(I361*H361,2)</f>
        <v>0</v>
      </c>
      <c r="BL361" s="17" t="s">
        <v>133</v>
      </c>
      <c r="BM361" s="142" t="s">
        <v>308</v>
      </c>
    </row>
    <row r="362" spans="1:65" s="14" customFormat="1">
      <c r="B362" s="151"/>
      <c r="C362" s="200"/>
      <c r="D362" s="197" t="s">
        <v>124</v>
      </c>
      <c r="E362" s="201" t="s">
        <v>1</v>
      </c>
      <c r="F362" s="202" t="s">
        <v>309</v>
      </c>
      <c r="G362" s="200"/>
      <c r="H362" s="203">
        <v>1.44</v>
      </c>
      <c r="I362" s="155"/>
      <c r="J362" s="200"/>
      <c r="L362" s="151"/>
      <c r="M362" s="156"/>
      <c r="N362" s="157"/>
      <c r="O362" s="157"/>
      <c r="P362" s="157"/>
      <c r="Q362" s="157"/>
      <c r="R362" s="157"/>
      <c r="S362" s="157"/>
      <c r="T362" s="158"/>
      <c r="AT362" s="152" t="s">
        <v>124</v>
      </c>
      <c r="AU362" s="152" t="s">
        <v>82</v>
      </c>
      <c r="AV362" s="14" t="s">
        <v>82</v>
      </c>
      <c r="AW362" s="14" t="s">
        <v>29</v>
      </c>
      <c r="AX362" s="14" t="s">
        <v>72</v>
      </c>
      <c r="AY362" s="152" t="s">
        <v>117</v>
      </c>
    </row>
    <row r="363" spans="1:65" s="15" customFormat="1">
      <c r="B363" s="159"/>
      <c r="C363" s="204"/>
      <c r="D363" s="197" t="s">
        <v>124</v>
      </c>
      <c r="E363" s="205" t="s">
        <v>1</v>
      </c>
      <c r="F363" s="206" t="s">
        <v>125</v>
      </c>
      <c r="G363" s="204"/>
      <c r="H363" s="207">
        <v>1.44</v>
      </c>
      <c r="I363" s="161"/>
      <c r="J363" s="204"/>
      <c r="L363" s="159"/>
      <c r="M363" s="162"/>
      <c r="N363" s="163"/>
      <c r="O363" s="163"/>
      <c r="P363" s="163"/>
      <c r="Q363" s="163"/>
      <c r="R363" s="163"/>
      <c r="S363" s="163"/>
      <c r="T363" s="164"/>
      <c r="AT363" s="160" t="s">
        <v>124</v>
      </c>
      <c r="AU363" s="160" t="s">
        <v>82</v>
      </c>
      <c r="AV363" s="15" t="s">
        <v>122</v>
      </c>
      <c r="AW363" s="15" t="s">
        <v>29</v>
      </c>
      <c r="AX363" s="15" t="s">
        <v>80</v>
      </c>
      <c r="AY363" s="160" t="s">
        <v>117</v>
      </c>
    </row>
    <row r="364" spans="1:65" s="2" customFormat="1" ht="16.5" customHeight="1">
      <c r="A364" s="33"/>
      <c r="B364" s="135"/>
      <c r="C364" s="191">
        <v>52</v>
      </c>
      <c r="D364" s="191" t="s">
        <v>119</v>
      </c>
      <c r="E364" s="192" t="s">
        <v>310</v>
      </c>
      <c r="F364" s="193" t="s">
        <v>311</v>
      </c>
      <c r="G364" s="194" t="s">
        <v>299</v>
      </c>
      <c r="H364" s="195">
        <v>1</v>
      </c>
      <c r="I364" s="136"/>
      <c r="J364" s="226">
        <f>ROUND(I364*H364,2)</f>
        <v>0</v>
      </c>
      <c r="K364" s="137"/>
      <c r="L364" s="34"/>
      <c r="M364" s="138" t="s">
        <v>1</v>
      </c>
      <c r="N364" s="139" t="s">
        <v>37</v>
      </c>
      <c r="O364" s="59"/>
      <c r="P364" s="140">
        <f>O364*H364</f>
        <v>0</v>
      </c>
      <c r="Q364" s="140">
        <v>0</v>
      </c>
      <c r="R364" s="140">
        <f>Q364*H364</f>
        <v>0</v>
      </c>
      <c r="S364" s="140">
        <v>0</v>
      </c>
      <c r="T364" s="141">
        <f>S364*H364</f>
        <v>0</v>
      </c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R364" s="142" t="s">
        <v>133</v>
      </c>
      <c r="AT364" s="142" t="s">
        <v>119</v>
      </c>
      <c r="AU364" s="142" t="s">
        <v>82</v>
      </c>
      <c r="AY364" s="17" t="s">
        <v>117</v>
      </c>
      <c r="BE364" s="143">
        <f>IF(N364="základní",J364,0)</f>
        <v>0</v>
      </c>
      <c r="BF364" s="143">
        <f>IF(N364="snížená",J364,0)</f>
        <v>0</v>
      </c>
      <c r="BG364" s="143">
        <f>IF(N364="zákl. přenesená",J364,0)</f>
        <v>0</v>
      </c>
      <c r="BH364" s="143">
        <f>IF(N364="sníž. přenesená",J364,0)</f>
        <v>0</v>
      </c>
      <c r="BI364" s="143">
        <f>IF(N364="nulová",J364,0)</f>
        <v>0</v>
      </c>
      <c r="BJ364" s="17" t="s">
        <v>80</v>
      </c>
      <c r="BK364" s="143">
        <f>ROUND(I364*H364,2)</f>
        <v>0</v>
      </c>
      <c r="BL364" s="17" t="s">
        <v>133</v>
      </c>
      <c r="BM364" s="142" t="s">
        <v>312</v>
      </c>
    </row>
    <row r="365" spans="1:65" s="14" customFormat="1">
      <c r="B365" s="151"/>
      <c r="C365" s="200"/>
      <c r="D365" s="197" t="s">
        <v>124</v>
      </c>
      <c r="E365" s="201" t="s">
        <v>1</v>
      </c>
      <c r="F365" s="202" t="s">
        <v>80</v>
      </c>
      <c r="G365" s="200"/>
      <c r="H365" s="203">
        <v>1</v>
      </c>
      <c r="I365" s="155"/>
      <c r="J365" s="200"/>
      <c r="L365" s="151"/>
      <c r="M365" s="156"/>
      <c r="N365" s="157"/>
      <c r="O365" s="157"/>
      <c r="P365" s="157"/>
      <c r="Q365" s="157"/>
      <c r="R365" s="157"/>
      <c r="S365" s="157"/>
      <c r="T365" s="158"/>
      <c r="AT365" s="152" t="s">
        <v>124</v>
      </c>
      <c r="AU365" s="152" t="s">
        <v>82</v>
      </c>
      <c r="AV365" s="14" t="s">
        <v>82</v>
      </c>
      <c r="AW365" s="14" t="s">
        <v>29</v>
      </c>
      <c r="AX365" s="14" t="s">
        <v>72</v>
      </c>
      <c r="AY365" s="152" t="s">
        <v>117</v>
      </c>
    </row>
    <row r="366" spans="1:65" s="15" customFormat="1">
      <c r="B366" s="159"/>
      <c r="C366" s="204"/>
      <c r="D366" s="197" t="s">
        <v>124</v>
      </c>
      <c r="E366" s="205" t="s">
        <v>1</v>
      </c>
      <c r="F366" s="206" t="s">
        <v>125</v>
      </c>
      <c r="G366" s="204"/>
      <c r="H366" s="207">
        <v>1</v>
      </c>
      <c r="I366" s="161"/>
      <c r="J366" s="204"/>
      <c r="L366" s="159"/>
      <c r="M366" s="162"/>
      <c r="N366" s="163"/>
      <c r="O366" s="163"/>
      <c r="P366" s="163"/>
      <c r="Q366" s="163"/>
      <c r="R366" s="163"/>
      <c r="S366" s="163"/>
      <c r="T366" s="164"/>
      <c r="AT366" s="160" t="s">
        <v>124</v>
      </c>
      <c r="AU366" s="160" t="s">
        <v>82</v>
      </c>
      <c r="AV366" s="15" t="s">
        <v>122</v>
      </c>
      <c r="AW366" s="15" t="s">
        <v>29</v>
      </c>
      <c r="AX366" s="15" t="s">
        <v>80</v>
      </c>
      <c r="AY366" s="160" t="s">
        <v>117</v>
      </c>
    </row>
    <row r="367" spans="1:65" s="2" customFormat="1" ht="16.5" customHeight="1">
      <c r="A367" s="33"/>
      <c r="B367" s="135"/>
      <c r="C367" s="191">
        <v>53</v>
      </c>
      <c r="D367" s="191" t="s">
        <v>119</v>
      </c>
      <c r="E367" s="192" t="s">
        <v>313</v>
      </c>
      <c r="F367" s="193" t="s">
        <v>314</v>
      </c>
      <c r="G367" s="194" t="s">
        <v>299</v>
      </c>
      <c r="H367" s="195">
        <v>1</v>
      </c>
      <c r="I367" s="136"/>
      <c r="J367" s="226">
        <f>ROUND(I367*H367,2)</f>
        <v>0</v>
      </c>
      <c r="K367" s="137"/>
      <c r="L367" s="34"/>
      <c r="M367" s="138" t="s">
        <v>1</v>
      </c>
      <c r="N367" s="139" t="s">
        <v>37</v>
      </c>
      <c r="O367" s="59"/>
      <c r="P367" s="140">
        <f>O367*H367</f>
        <v>0</v>
      </c>
      <c r="Q367" s="140">
        <v>0</v>
      </c>
      <c r="R367" s="140">
        <f>Q367*H367</f>
        <v>0</v>
      </c>
      <c r="S367" s="140">
        <v>0</v>
      </c>
      <c r="T367" s="141">
        <f>S367*H367</f>
        <v>0</v>
      </c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R367" s="142" t="s">
        <v>133</v>
      </c>
      <c r="AT367" s="142" t="s">
        <v>119</v>
      </c>
      <c r="AU367" s="142" t="s">
        <v>82</v>
      </c>
      <c r="AY367" s="17" t="s">
        <v>117</v>
      </c>
      <c r="BE367" s="143">
        <f>IF(N367="základní",J367,0)</f>
        <v>0</v>
      </c>
      <c r="BF367" s="143">
        <f>IF(N367="snížená",J367,0)</f>
        <v>0</v>
      </c>
      <c r="BG367" s="143">
        <f>IF(N367="zákl. přenesená",J367,0)</f>
        <v>0</v>
      </c>
      <c r="BH367" s="143">
        <f>IF(N367="sníž. přenesená",J367,0)</f>
        <v>0</v>
      </c>
      <c r="BI367" s="143">
        <f>IF(N367="nulová",J367,0)</f>
        <v>0</v>
      </c>
      <c r="BJ367" s="17" t="s">
        <v>80</v>
      </c>
      <c r="BK367" s="143">
        <f>ROUND(I367*H367,2)</f>
        <v>0</v>
      </c>
      <c r="BL367" s="17" t="s">
        <v>133</v>
      </c>
      <c r="BM367" s="142" t="s">
        <v>315</v>
      </c>
    </row>
    <row r="368" spans="1:65" s="14" customFormat="1">
      <c r="B368" s="151"/>
      <c r="C368" s="200"/>
      <c r="D368" s="197" t="s">
        <v>124</v>
      </c>
      <c r="E368" s="201" t="s">
        <v>1</v>
      </c>
      <c r="F368" s="202" t="s">
        <v>80</v>
      </c>
      <c r="G368" s="200"/>
      <c r="H368" s="203">
        <v>1</v>
      </c>
      <c r="I368" s="155"/>
      <c r="J368" s="200"/>
      <c r="L368" s="151"/>
      <c r="M368" s="156"/>
      <c r="N368" s="157"/>
      <c r="O368" s="157"/>
      <c r="P368" s="157"/>
      <c r="Q368" s="157"/>
      <c r="R368" s="157"/>
      <c r="S368" s="157"/>
      <c r="T368" s="158"/>
      <c r="AT368" s="152" t="s">
        <v>124</v>
      </c>
      <c r="AU368" s="152" t="s">
        <v>82</v>
      </c>
      <c r="AV368" s="14" t="s">
        <v>82</v>
      </c>
      <c r="AW368" s="14" t="s">
        <v>29</v>
      </c>
      <c r="AX368" s="14" t="s">
        <v>72</v>
      </c>
      <c r="AY368" s="152" t="s">
        <v>117</v>
      </c>
    </row>
    <row r="369" spans="1:65" s="15" customFormat="1">
      <c r="B369" s="159"/>
      <c r="C369" s="204"/>
      <c r="D369" s="197" t="s">
        <v>124</v>
      </c>
      <c r="E369" s="205" t="s">
        <v>1</v>
      </c>
      <c r="F369" s="206" t="s">
        <v>125</v>
      </c>
      <c r="G369" s="204"/>
      <c r="H369" s="207">
        <v>1</v>
      </c>
      <c r="I369" s="161"/>
      <c r="J369" s="204"/>
      <c r="L369" s="159"/>
      <c r="M369" s="162"/>
      <c r="N369" s="163"/>
      <c r="O369" s="163"/>
      <c r="P369" s="163"/>
      <c r="Q369" s="163"/>
      <c r="R369" s="163"/>
      <c r="S369" s="163"/>
      <c r="T369" s="164"/>
      <c r="AT369" s="160" t="s">
        <v>124</v>
      </c>
      <c r="AU369" s="160" t="s">
        <v>82</v>
      </c>
      <c r="AV369" s="15" t="s">
        <v>122</v>
      </c>
      <c r="AW369" s="15" t="s">
        <v>29</v>
      </c>
      <c r="AX369" s="15" t="s">
        <v>80</v>
      </c>
      <c r="AY369" s="160" t="s">
        <v>117</v>
      </c>
    </row>
    <row r="370" spans="1:65" s="2" customFormat="1" ht="24.2" customHeight="1">
      <c r="A370" s="33"/>
      <c r="B370" s="135"/>
      <c r="C370" s="191">
        <v>54</v>
      </c>
      <c r="D370" s="191" t="s">
        <v>119</v>
      </c>
      <c r="E370" s="192" t="s">
        <v>316</v>
      </c>
      <c r="F370" s="193" t="s">
        <v>317</v>
      </c>
      <c r="G370" s="194" t="s">
        <v>266</v>
      </c>
      <c r="H370" s="195">
        <v>0.59799999999999998</v>
      </c>
      <c r="I370" s="136"/>
      <c r="J370" s="226">
        <f>ROUND(I370*H370,2)</f>
        <v>0</v>
      </c>
      <c r="K370" s="137"/>
      <c r="L370" s="34"/>
      <c r="M370" s="138" t="s">
        <v>1</v>
      </c>
      <c r="N370" s="139" t="s">
        <v>37</v>
      </c>
      <c r="O370" s="59"/>
      <c r="P370" s="140">
        <f>O370*H370</f>
        <v>0</v>
      </c>
      <c r="Q370" s="140">
        <v>0</v>
      </c>
      <c r="R370" s="140">
        <f>Q370*H370</f>
        <v>0</v>
      </c>
      <c r="S370" s="140">
        <v>0</v>
      </c>
      <c r="T370" s="141">
        <f>S370*H370</f>
        <v>0</v>
      </c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R370" s="142" t="s">
        <v>133</v>
      </c>
      <c r="AT370" s="142" t="s">
        <v>119</v>
      </c>
      <c r="AU370" s="142" t="s">
        <v>82</v>
      </c>
      <c r="AY370" s="17" t="s">
        <v>117</v>
      </c>
      <c r="BE370" s="143">
        <f>IF(N370="základní",J370,0)</f>
        <v>0</v>
      </c>
      <c r="BF370" s="143">
        <f>IF(N370="snížená",J370,0)</f>
        <v>0</v>
      </c>
      <c r="BG370" s="143">
        <f>IF(N370="zákl. přenesená",J370,0)</f>
        <v>0</v>
      </c>
      <c r="BH370" s="143">
        <f>IF(N370="sníž. přenesená",J370,0)</f>
        <v>0</v>
      </c>
      <c r="BI370" s="143">
        <f>IF(N370="nulová",J370,0)</f>
        <v>0</v>
      </c>
      <c r="BJ370" s="17" t="s">
        <v>80</v>
      </c>
      <c r="BK370" s="143">
        <f>ROUND(I370*H370,2)</f>
        <v>0</v>
      </c>
      <c r="BL370" s="17" t="s">
        <v>133</v>
      </c>
      <c r="BM370" s="142" t="s">
        <v>318</v>
      </c>
    </row>
    <row r="371" spans="1:65" s="2" customFormat="1">
      <c r="A371" s="33"/>
      <c r="B371" s="34"/>
      <c r="C371" s="186"/>
      <c r="D371" s="208" t="s">
        <v>135</v>
      </c>
      <c r="E371" s="186"/>
      <c r="F371" s="209" t="s">
        <v>319</v>
      </c>
      <c r="G371" s="186"/>
      <c r="H371" s="186"/>
      <c r="I371" s="167"/>
      <c r="J371" s="186"/>
      <c r="K371" s="33"/>
      <c r="L371" s="34"/>
      <c r="M371" s="168"/>
      <c r="N371" s="169"/>
      <c r="O371" s="59"/>
      <c r="P371" s="59"/>
      <c r="Q371" s="59"/>
      <c r="R371" s="59"/>
      <c r="S371" s="59"/>
      <c r="T371" s="60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T371" s="17" t="s">
        <v>135</v>
      </c>
      <c r="AU371" s="17" t="s">
        <v>82</v>
      </c>
    </row>
    <row r="372" spans="1:65" s="2" customFormat="1" ht="21" customHeight="1">
      <c r="A372" s="241"/>
      <c r="B372" s="34"/>
      <c r="C372" s="186"/>
      <c r="D372" s="188" t="s">
        <v>71</v>
      </c>
      <c r="E372" s="190">
        <v>783</v>
      </c>
      <c r="F372" s="190" t="s">
        <v>390</v>
      </c>
      <c r="G372" s="186"/>
      <c r="H372" s="186"/>
      <c r="I372" s="167"/>
      <c r="J372" s="224">
        <f>SUM(J373:J374)</f>
        <v>0</v>
      </c>
      <c r="K372" s="241"/>
      <c r="L372" s="34"/>
      <c r="M372" s="168"/>
      <c r="N372" s="169"/>
      <c r="O372" s="59"/>
      <c r="P372" s="59"/>
      <c r="Q372" s="59"/>
      <c r="R372" s="59"/>
      <c r="S372" s="59"/>
      <c r="T372" s="60"/>
      <c r="U372" s="143"/>
      <c r="V372" s="241"/>
      <c r="W372" s="241"/>
      <c r="X372" s="241"/>
      <c r="Y372" s="241"/>
      <c r="Z372" s="241"/>
      <c r="AA372" s="241"/>
      <c r="AB372" s="241"/>
      <c r="AC372" s="241"/>
      <c r="AD372" s="241"/>
      <c r="AE372" s="241"/>
      <c r="AT372" s="17"/>
      <c r="AU372" s="17"/>
    </row>
    <row r="373" spans="1:65" s="2" customFormat="1" ht="24">
      <c r="A373" s="241"/>
      <c r="B373" s="34"/>
      <c r="C373" s="191">
        <v>55</v>
      </c>
      <c r="D373" s="191" t="s">
        <v>119</v>
      </c>
      <c r="E373" s="192" t="s">
        <v>386</v>
      </c>
      <c r="F373" s="247" t="s">
        <v>387</v>
      </c>
      <c r="G373" s="194" t="s">
        <v>85</v>
      </c>
      <c r="H373" s="195">
        <v>194.42</v>
      </c>
      <c r="I373" s="136"/>
      <c r="J373" s="226">
        <f>I373*H373</f>
        <v>0</v>
      </c>
      <c r="K373" s="241"/>
      <c r="L373" s="34"/>
      <c r="M373" s="168"/>
      <c r="N373" s="169"/>
      <c r="O373" s="59"/>
      <c r="P373" s="59"/>
      <c r="Q373" s="59"/>
      <c r="R373" s="59"/>
      <c r="S373" s="59"/>
      <c r="T373" s="60"/>
      <c r="U373" s="241"/>
      <c r="V373" s="241"/>
      <c r="W373" s="241"/>
      <c r="X373" s="241"/>
      <c r="Y373" s="241"/>
      <c r="Z373" s="241"/>
      <c r="AA373" s="241"/>
      <c r="AB373" s="241"/>
      <c r="AC373" s="241"/>
      <c r="AD373" s="241"/>
      <c r="AE373" s="241"/>
      <c r="AT373" s="17"/>
      <c r="AU373" s="17"/>
    </row>
    <row r="374" spans="1:65" s="2" customFormat="1" ht="24">
      <c r="A374" s="241"/>
      <c r="B374" s="34"/>
      <c r="C374" s="191">
        <v>56</v>
      </c>
      <c r="D374" s="191" t="s">
        <v>119</v>
      </c>
      <c r="E374" s="192" t="s">
        <v>388</v>
      </c>
      <c r="F374" s="247" t="s">
        <v>389</v>
      </c>
      <c r="G374" s="194" t="s">
        <v>85</v>
      </c>
      <c r="H374" s="195">
        <v>194.42</v>
      </c>
      <c r="I374" s="136"/>
      <c r="J374" s="226">
        <f>H374*I374</f>
        <v>0</v>
      </c>
      <c r="K374" s="241"/>
      <c r="L374" s="34"/>
      <c r="M374" s="168"/>
      <c r="N374" s="169"/>
      <c r="O374" s="59"/>
      <c r="P374" s="59"/>
      <c r="Q374" s="59"/>
      <c r="R374" s="59"/>
      <c r="S374" s="59"/>
      <c r="T374" s="60"/>
      <c r="U374" s="241"/>
      <c r="V374" s="241"/>
      <c r="W374" s="241"/>
      <c r="X374" s="241"/>
      <c r="Y374" s="241"/>
      <c r="Z374" s="241"/>
      <c r="AA374" s="241"/>
      <c r="AB374" s="241"/>
      <c r="AC374" s="241"/>
      <c r="AD374" s="241"/>
      <c r="AE374" s="241"/>
      <c r="AT374" s="17"/>
      <c r="AU374" s="17"/>
    </row>
    <row r="375" spans="1:65" s="12" customFormat="1" ht="25.9" customHeight="1">
      <c r="B375" s="126"/>
      <c r="C375" s="187"/>
      <c r="D375" s="188" t="s">
        <v>71</v>
      </c>
      <c r="E375" s="189" t="s">
        <v>320</v>
      </c>
      <c r="F375" s="189" t="s">
        <v>334</v>
      </c>
      <c r="G375" s="187"/>
      <c r="H375" s="187"/>
      <c r="I375" s="128"/>
      <c r="J375" s="245">
        <f>BK375</f>
        <v>0</v>
      </c>
      <c r="L375" s="126"/>
      <c r="M375" s="129"/>
      <c r="N375" s="130"/>
      <c r="O375" s="130"/>
      <c r="P375" s="131">
        <f>SUM(P376:P378)</f>
        <v>0</v>
      </c>
      <c r="Q375" s="130"/>
      <c r="R375" s="131">
        <f>SUM(R376:R378)</f>
        <v>6.6100000000000004E-3</v>
      </c>
      <c r="S375" s="130"/>
      <c r="T375" s="132">
        <f>SUM(T376:T378)</f>
        <v>0</v>
      </c>
      <c r="U375" s="246"/>
      <c r="AR375" s="127" t="s">
        <v>80</v>
      </c>
      <c r="AT375" s="133" t="s">
        <v>71</v>
      </c>
      <c r="AU375" s="133" t="s">
        <v>72</v>
      </c>
      <c r="AY375" s="127" t="s">
        <v>117</v>
      </c>
      <c r="BK375" s="134">
        <f>SUM(BK376:BK378)</f>
        <v>0</v>
      </c>
    </row>
    <row r="376" spans="1:65" s="2" customFormat="1" ht="37.9" customHeight="1">
      <c r="A376" s="33"/>
      <c r="B376" s="135"/>
      <c r="C376" s="191">
        <v>57</v>
      </c>
      <c r="D376" s="191" t="s">
        <v>119</v>
      </c>
      <c r="E376" s="192" t="s">
        <v>335</v>
      </c>
      <c r="F376" s="193" t="s">
        <v>333</v>
      </c>
      <c r="G376" s="194" t="s">
        <v>299</v>
      </c>
      <c r="H376" s="195">
        <v>1</v>
      </c>
      <c r="I376" s="136"/>
      <c r="J376" s="226">
        <f>ROUND(I376*H376,2)</f>
        <v>0</v>
      </c>
      <c r="K376" s="137"/>
      <c r="L376" s="34"/>
      <c r="M376" s="138" t="s">
        <v>1</v>
      </c>
      <c r="N376" s="139" t="s">
        <v>37</v>
      </c>
      <c r="O376" s="59"/>
      <c r="P376" s="140">
        <f>O376*H376</f>
        <v>0</v>
      </c>
      <c r="Q376" s="140">
        <v>6.6100000000000004E-3</v>
      </c>
      <c r="R376" s="140">
        <f>Q376*H376</f>
        <v>6.6100000000000004E-3</v>
      </c>
      <c r="S376" s="140">
        <v>0</v>
      </c>
      <c r="T376" s="141">
        <f>S376*H376</f>
        <v>0</v>
      </c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R376" s="142" t="s">
        <v>133</v>
      </c>
      <c r="AT376" s="142" t="s">
        <v>119</v>
      </c>
      <c r="AU376" s="142" t="s">
        <v>80</v>
      </c>
      <c r="AY376" s="17" t="s">
        <v>117</v>
      </c>
      <c r="BE376" s="143">
        <f>IF(N376="základní",J376,0)</f>
        <v>0</v>
      </c>
      <c r="BF376" s="143">
        <f>IF(N376="snížená",J376,0)</f>
        <v>0</v>
      </c>
      <c r="BG376" s="143">
        <f>IF(N376="zákl. přenesená",J376,0)</f>
        <v>0</v>
      </c>
      <c r="BH376" s="143">
        <f>IF(N376="sníž. přenesená",J376,0)</f>
        <v>0</v>
      </c>
      <c r="BI376" s="143">
        <f>IF(N376="nulová",J376,0)</f>
        <v>0</v>
      </c>
      <c r="BJ376" s="17" t="s">
        <v>80</v>
      </c>
      <c r="BK376" s="143">
        <f>ROUND(I376*H376,2)</f>
        <v>0</v>
      </c>
      <c r="BL376" s="17" t="s">
        <v>133</v>
      </c>
      <c r="BM376" s="142" t="s">
        <v>323</v>
      </c>
    </row>
    <row r="377" spans="1:65" s="2" customFormat="1">
      <c r="A377" s="33"/>
      <c r="B377" s="34"/>
      <c r="C377" s="33"/>
      <c r="D377" s="165" t="s">
        <v>135</v>
      </c>
      <c r="E377" s="33"/>
      <c r="F377" s="166" t="s">
        <v>324</v>
      </c>
      <c r="G377" s="33"/>
      <c r="H377" s="33"/>
      <c r="I377" s="167"/>
      <c r="J377" s="33"/>
      <c r="K377" s="33"/>
      <c r="L377" s="34"/>
      <c r="M377" s="168"/>
      <c r="N377" s="169"/>
      <c r="O377" s="59"/>
      <c r="P377" s="59"/>
      <c r="Q377" s="59"/>
      <c r="R377" s="59"/>
      <c r="S377" s="59"/>
      <c r="T377" s="60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T377" s="17" t="s">
        <v>135</v>
      </c>
      <c r="AU377" s="17" t="s">
        <v>80</v>
      </c>
    </row>
    <row r="378" spans="1:65" s="14" customFormat="1">
      <c r="B378" s="151"/>
      <c r="D378" s="145" t="s">
        <v>124</v>
      </c>
      <c r="E378" s="152" t="s">
        <v>1</v>
      </c>
      <c r="F378" s="153" t="s">
        <v>83</v>
      </c>
      <c r="H378" s="154">
        <v>1</v>
      </c>
      <c r="I378" s="155"/>
      <c r="L378" s="151"/>
      <c r="M378" s="175"/>
      <c r="N378" s="176"/>
      <c r="O378" s="176"/>
      <c r="P378" s="176"/>
      <c r="Q378" s="176"/>
      <c r="R378" s="176"/>
      <c r="S378" s="176"/>
      <c r="T378" s="177"/>
      <c r="AT378" s="152" t="s">
        <v>124</v>
      </c>
      <c r="AU378" s="152" t="s">
        <v>80</v>
      </c>
      <c r="AV378" s="14" t="s">
        <v>82</v>
      </c>
      <c r="AW378" s="14" t="s">
        <v>29</v>
      </c>
      <c r="AX378" s="14" t="s">
        <v>80</v>
      </c>
      <c r="AY378" s="152" t="s">
        <v>117</v>
      </c>
    </row>
    <row r="379" spans="1:65" s="2" customFormat="1" ht="6.95" customHeight="1">
      <c r="A379" s="33"/>
      <c r="B379" s="48"/>
      <c r="C379" s="49"/>
      <c r="D379" s="49"/>
      <c r="E379" s="49"/>
      <c r="F379" s="49"/>
      <c r="G379" s="49"/>
      <c r="H379" s="49"/>
      <c r="I379" s="49"/>
      <c r="J379" s="49"/>
      <c r="K379" s="49"/>
      <c r="L379" s="34"/>
      <c r="M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</row>
  </sheetData>
  <sheetProtection algorithmName="SHA-512" hashValue="Yz0mmQbElVQl3Pmxy9gzliocrpFSuAO1KIwXKGnfqsskASLORfip2Yksqvd0X3CdQ37q/hOKJ+VAVHA3v5vo0w==" saltValue="gVbi8YsgoYZXlZFLlpsOIw==" spinCount="100000" sheet="1" objects="1" scenarios="1"/>
  <autoFilter ref="C123:K378"/>
  <mergeCells count="11">
    <mergeCell ref="F324:G324"/>
    <mergeCell ref="E87:H87"/>
    <mergeCell ref="E114:H114"/>
    <mergeCell ref="E116:H116"/>
    <mergeCell ref="L2:V2"/>
    <mergeCell ref="F320:G320"/>
    <mergeCell ref="E7:H7"/>
    <mergeCell ref="E9:H9"/>
    <mergeCell ref="E18:H18"/>
    <mergeCell ref="E27:H27"/>
    <mergeCell ref="E85:H85"/>
  </mergeCells>
  <hyperlinks>
    <hyperlink ref="F153" r:id="rId1"/>
    <hyperlink ref="F186" r:id="rId2"/>
    <hyperlink ref="F206" r:id="rId3"/>
    <hyperlink ref="F216" r:id="rId4"/>
    <hyperlink ref="F226" r:id="rId5"/>
    <hyperlink ref="F240" r:id="rId6"/>
    <hyperlink ref="F244" r:id="rId7"/>
    <hyperlink ref="F254" r:id="rId8"/>
    <hyperlink ref="F262" r:id="rId9"/>
    <hyperlink ref="F271" r:id="rId10"/>
    <hyperlink ref="F281" r:id="rId11"/>
    <hyperlink ref="F291" r:id="rId12"/>
    <hyperlink ref="F301" r:id="rId13"/>
    <hyperlink ref="F311" r:id="rId14"/>
    <hyperlink ref="F316" r:id="rId15"/>
    <hyperlink ref="F319" r:id="rId16"/>
    <hyperlink ref="F327" r:id="rId17"/>
    <hyperlink ref="F331" r:id="rId18"/>
    <hyperlink ref="F338" r:id="rId19"/>
    <hyperlink ref="F358" r:id="rId20"/>
    <hyperlink ref="F371" r:id="rId21"/>
    <hyperlink ref="F377" r:id="rId22"/>
  </hyperlinks>
  <pageMargins left="0.19685039370078741" right="0.19685039370078741" top="0.39370078740157483" bottom="0.39370078740157483" header="0" footer="0"/>
  <pageSetup paperSize="9" scale="92" fitToHeight="100" orientation="portrait" blackAndWhite="1" r:id="rId23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showGridLines="0" zoomScale="160" zoomScaleNormal="160" workbookViewId="0">
      <selection activeCell="D6" sqref="D6:F6"/>
    </sheetView>
  </sheetViews>
  <sheetFormatPr defaultRowHeight="11.25"/>
  <cols>
    <col min="1" max="1" width="8.33203125" style="1" customWidth="1"/>
    <col min="2" max="2" width="1.6640625" style="1" customWidth="1"/>
    <col min="3" max="3" width="25" style="1" customWidth="1"/>
    <col min="4" max="4" width="75.83203125" style="1" customWidth="1"/>
    <col min="5" max="5" width="13.33203125" style="1" customWidth="1"/>
    <col min="6" max="6" width="20" style="1" customWidth="1"/>
    <col min="7" max="7" width="1.6640625" style="1" customWidth="1"/>
    <col min="8" max="8" width="8.33203125" style="1" customWidth="1"/>
  </cols>
  <sheetData>
    <row r="1" spans="1:8" s="1" customFormat="1" ht="11.25" customHeight="1"/>
    <row r="2" spans="1:8" s="1" customFormat="1" ht="36.950000000000003" customHeight="1"/>
    <row r="3" spans="1:8" s="1" customFormat="1" ht="6.95" customHeight="1">
      <c r="B3" s="18"/>
      <c r="C3" s="19"/>
      <c r="D3" s="19"/>
      <c r="E3" s="19"/>
      <c r="F3" s="19"/>
      <c r="G3" s="19"/>
      <c r="H3" s="20"/>
    </row>
    <row r="4" spans="1:8" s="1" customFormat="1" ht="24.95" customHeight="1">
      <c r="B4" s="20"/>
      <c r="C4" s="21" t="s">
        <v>325</v>
      </c>
      <c r="H4" s="20"/>
    </row>
    <row r="5" spans="1:8" s="1" customFormat="1" ht="12" customHeight="1">
      <c r="B5" s="20"/>
      <c r="C5" s="24" t="s">
        <v>13</v>
      </c>
      <c r="D5" s="261" t="s">
        <v>14</v>
      </c>
      <c r="E5" s="257"/>
      <c r="F5" s="257"/>
      <c r="H5" s="20"/>
    </row>
    <row r="6" spans="1:8" s="1" customFormat="1" ht="36.950000000000003" customHeight="1">
      <c r="B6" s="20"/>
      <c r="C6" s="26" t="s">
        <v>16</v>
      </c>
      <c r="D6" s="258" t="s">
        <v>17</v>
      </c>
      <c r="E6" s="257"/>
      <c r="F6" s="257"/>
      <c r="H6" s="20"/>
    </row>
    <row r="7" spans="1:8" s="1" customFormat="1" ht="16.5" customHeight="1">
      <c r="B7" s="20"/>
      <c r="C7" s="27" t="s">
        <v>22</v>
      </c>
      <c r="D7" s="56">
        <f ca="1">'Rekapitulace stavby'!AN8</f>
        <v>46062</v>
      </c>
      <c r="H7" s="20"/>
    </row>
    <row r="8" spans="1:8" s="2" customFormat="1" ht="10.9" customHeight="1">
      <c r="A8" s="33"/>
      <c r="B8" s="34"/>
      <c r="C8" s="33"/>
      <c r="D8" s="33"/>
      <c r="E8" s="33"/>
      <c r="F8" s="33"/>
      <c r="G8" s="33"/>
      <c r="H8" s="34"/>
    </row>
    <row r="9" spans="1:8" s="11" customFormat="1" ht="29.25" customHeight="1">
      <c r="A9" s="116"/>
      <c r="B9" s="117"/>
      <c r="C9" s="118" t="s">
        <v>53</v>
      </c>
      <c r="D9" s="119" t="s">
        <v>54</v>
      </c>
      <c r="E9" s="119" t="s">
        <v>104</v>
      </c>
      <c r="F9" s="120" t="s">
        <v>326</v>
      </c>
      <c r="G9" s="116"/>
      <c r="H9" s="117"/>
    </row>
    <row r="10" spans="1:8" s="2" customFormat="1" ht="26.45" customHeight="1">
      <c r="A10" s="33"/>
      <c r="B10" s="34"/>
      <c r="C10" s="178" t="s">
        <v>327</v>
      </c>
      <c r="D10" s="178" t="s">
        <v>78</v>
      </c>
      <c r="E10" s="33"/>
      <c r="F10" s="33"/>
      <c r="G10" s="33"/>
      <c r="H10" s="34"/>
    </row>
    <row r="11" spans="1:8" s="2" customFormat="1" ht="16.899999999999999" customHeight="1">
      <c r="A11" s="33"/>
      <c r="B11" s="34"/>
      <c r="C11" s="179" t="s">
        <v>83</v>
      </c>
      <c r="D11" s="229" t="s">
        <v>338</v>
      </c>
      <c r="E11" s="230" t="s">
        <v>85</v>
      </c>
      <c r="F11" s="231">
        <f>'SO01 - Stavební část'!H318</f>
        <v>23.4</v>
      </c>
      <c r="G11" s="33"/>
      <c r="H11" s="34"/>
    </row>
    <row r="12" spans="1:8" s="2" customFormat="1" ht="16.899999999999999" customHeight="1">
      <c r="A12" s="33"/>
      <c r="B12" s="34"/>
      <c r="C12" s="180" t="s">
        <v>1</v>
      </c>
      <c r="D12" s="180"/>
      <c r="E12" s="17" t="s">
        <v>1</v>
      </c>
      <c r="F12" s="181">
        <f>F11</f>
        <v>23.4</v>
      </c>
      <c r="G12" s="33"/>
      <c r="H12" s="34"/>
    </row>
    <row r="13" spans="1:8" s="2" customFormat="1" ht="16.899999999999999" customHeight="1">
      <c r="A13" s="33"/>
      <c r="B13" s="34"/>
      <c r="C13" s="182" t="s">
        <v>328</v>
      </c>
      <c r="D13" s="33"/>
      <c r="E13" s="33"/>
      <c r="F13" s="33"/>
      <c r="G13" s="33"/>
      <c r="H13" s="34"/>
    </row>
    <row r="14" spans="1:8" s="2" customFormat="1" ht="22.5">
      <c r="A14" s="33"/>
      <c r="B14" s="34"/>
      <c r="C14" s="180" t="s">
        <v>321</v>
      </c>
      <c r="D14" s="180" t="s">
        <v>322</v>
      </c>
      <c r="E14" s="17" t="s">
        <v>85</v>
      </c>
      <c r="F14" s="181">
        <f>F11</f>
        <v>23.4</v>
      </c>
      <c r="G14" s="33"/>
      <c r="H14" s="34"/>
    </row>
    <row r="15" spans="1:8" s="2" customFormat="1" ht="7.35" customHeight="1">
      <c r="A15" s="33"/>
      <c r="B15" s="48"/>
      <c r="C15" s="49"/>
      <c r="D15" s="49"/>
      <c r="E15" s="49"/>
      <c r="F15" s="49"/>
      <c r="G15" s="49"/>
      <c r="H15" s="34"/>
    </row>
    <row r="16" spans="1:8" s="2" customFormat="1">
      <c r="A16" s="33"/>
      <c r="B16" s="33"/>
      <c r="C16" s="33"/>
      <c r="D16" s="33"/>
      <c r="E16" s="33"/>
      <c r="F16" s="33"/>
      <c r="G16" s="33"/>
      <c r="H16" s="33"/>
    </row>
  </sheetData>
  <sheetProtection algorithmName="SHA-512" hashValue="PrIpbeRkrxBleMdbcjEMdw+D813WRbG4YbSRH3xp2iSJXIu9aWK6QYizbO9gn0Y+VYWHnJ6ljE1YgzAoEX4pVg==" saltValue="tIXo4gLRqNFpACHbExE6ZQ==" spinCount="100000" sheet="1" objects="1" scenarios="1"/>
  <mergeCells count="2">
    <mergeCell ref="D5:F5"/>
    <mergeCell ref="D6:F6"/>
  </mergeCells>
  <pageMargins left="0.7" right="0.7" top="0.78740157499999996" bottom="0.78740157499999996" header="0.3" footer="0.3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SO01 - Stavební část</vt:lpstr>
      <vt:lpstr>Seznam figur</vt:lpstr>
      <vt:lpstr>'Rekapitulace stavby'!Názvy_tisku</vt:lpstr>
      <vt:lpstr>'Seznam figur'!Názvy_tisku</vt:lpstr>
      <vt:lpstr>'SO01 - Stavební část'!Názvy_tisku</vt:lpstr>
      <vt:lpstr>'Rekapitulace stavby'!Oblast_tisku</vt:lpstr>
      <vt:lpstr>'Seznam figur'!Oblast_tisku</vt:lpstr>
      <vt:lpstr>'SO01 - Stavební část'!Oblast_tisku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Čermák</dc:creator>
  <cp:lastModifiedBy>Hečová Petra, Ing.</cp:lastModifiedBy>
  <cp:lastPrinted>2026-01-28T08:53:24Z</cp:lastPrinted>
  <dcterms:created xsi:type="dcterms:W3CDTF">2024-02-05T14:31:17Z</dcterms:created>
  <dcterms:modified xsi:type="dcterms:W3CDTF">2026-02-09T07:41:51Z</dcterms:modified>
</cp:coreProperties>
</file>